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romerop\OneDrive - Fondo Nacional del Ahorro\11 - COMITE EVALUADOR\4 - PROCESO FNA-SG-SB-007-2022 - material promocional\9 - INFORME FINAL\"/>
    </mc:Choice>
  </mc:AlternateContent>
  <xr:revisionPtr revIDLastSave="0" documentId="8_{93E0A2FA-C4FF-447F-8856-E27A402C4C63}" xr6:coauthVersionLast="47" xr6:coauthVersionMax="47" xr10:uidLastSave="{00000000-0000-0000-0000-000000000000}"/>
  <bookViews>
    <workbookView xWindow="-120" yWindow="-120" windowWidth="20730" windowHeight="11160" tabRatio="961" firstSheet="2" activeTab="7" xr2:uid="{ED1F72A4-F6F2-456E-A13E-D62124D79BAB}"/>
  </bookViews>
  <sheets>
    <sheet name="1.CONSORCIO LM &amp; CB" sheetId="81" r:id="rId1"/>
    <sheet name="2.COMERCIALIZADORA COMSILA SAS" sheetId="83" r:id="rId2"/>
    <sheet name="3.4P PUBLICIDAD SAS" sheetId="84" r:id="rId3"/>
    <sheet name="4.GN GENERACION DE NEGOCIOS SAS" sheetId="78" r:id="rId4"/>
    <sheet name="5.PROMOS LTDA" sheetId="85" r:id="rId5"/>
    <sheet name="6.SIGNAL MARKETING S.A.S." sheetId="87" r:id="rId6"/>
    <sheet name="7.IMPRIDEAS SAS" sheetId="88" r:id="rId7"/>
    <sheet name="CONSOLIDADO FINANCIERO" sheetId="19" r:id="rId8"/>
  </sheets>
  <definedNames>
    <definedName name="_Toc210551163" localSheetId="0">'1.CONSORCIO LM &amp; CB'!#REF!</definedName>
    <definedName name="_Toc210551163" localSheetId="1">'2.COMERCIALIZADORA COMSILA SAS'!#REF!</definedName>
    <definedName name="_Toc210551163" localSheetId="2">'3.4P PUBLICIDAD SAS'!#REF!</definedName>
    <definedName name="_Toc210551163" localSheetId="3">'4.GN GENERACION DE NEGOCIOS SAS'!#REF!</definedName>
    <definedName name="_Toc210551163" localSheetId="4">'5.PROMOS LTDA'!#REF!</definedName>
    <definedName name="_Toc210551163" localSheetId="5">'6.SIGNAL MARKETING S.A.S.'!#REF!</definedName>
    <definedName name="_Toc210551163" localSheetId="6">'7.IMPRIDEAS SAS'!#REF!</definedName>
    <definedName name="_Toc210551172" localSheetId="0">'1.CONSORCIO LM &amp; CB'!#REF!</definedName>
    <definedName name="_Toc210551172" localSheetId="1">'2.COMERCIALIZADORA COMSILA SAS'!#REF!</definedName>
    <definedName name="_Toc210551172" localSheetId="2">'3.4P PUBLICIDAD SAS'!#REF!</definedName>
    <definedName name="_Toc210551172" localSheetId="3">'4.GN GENERACION DE NEGOCIOS SAS'!#REF!</definedName>
    <definedName name="_Toc210551172" localSheetId="4">'5.PROMOS LTDA'!#REF!</definedName>
    <definedName name="_Toc210551172" localSheetId="5">'6.SIGNAL MARKETING S.A.S.'!#REF!</definedName>
    <definedName name="_Toc210551172" localSheetId="6">'7.IMPRIDEAS SAS'!#REF!</definedName>
    <definedName name="A" localSheetId="2">#REF!</definedName>
    <definedName name="A">#REF!</definedName>
    <definedName name="AA" localSheetId="2">#REF!</definedName>
    <definedName name="AA">#REF!</definedName>
    <definedName name="_xlnm.Print_Area" localSheetId="0">'1.CONSORCIO LM &amp; CB'!$A$1:$P$41</definedName>
    <definedName name="_xlnm.Print_Area" localSheetId="1">'2.COMERCIALIZADORA COMSILA SAS'!$A$1:$O$33</definedName>
    <definedName name="_xlnm.Print_Area" localSheetId="2">'3.4P PUBLICIDAD SAS'!$A$1:$O$35</definedName>
    <definedName name="_xlnm.Print_Area" localSheetId="3">'4.GN GENERACION DE NEGOCIOS SAS'!$A$1:$O$33</definedName>
    <definedName name="_xlnm.Print_Area" localSheetId="4">'5.PROMOS LTDA'!$A$1:$O$33</definedName>
    <definedName name="_xlnm.Print_Area" localSheetId="5">'6.SIGNAL MARKETING S.A.S.'!$A$1:$O$33</definedName>
    <definedName name="_xlnm.Print_Area" localSheetId="6">'7.IMPRIDEAS SAS'!$A$1:$O$33</definedName>
    <definedName name="_xlnm.Print_Area" localSheetId="7">'CONSOLIDADO FINANCIERO'!$D$1:$L$19</definedName>
    <definedName name="class" localSheetId="2">#REF!</definedName>
    <definedName name="class">#REF!</definedName>
    <definedName name="class2" localSheetId="2">#REF!</definedName>
    <definedName name="class2">#REF!</definedName>
    <definedName name="Compras_Suministro" localSheetId="2">#REF!</definedName>
    <definedName name="Compras_Suministro">#REF!</definedName>
    <definedName name="Diseño" localSheetId="2">#REF!</definedName>
    <definedName name="Diseño">#REF!</definedName>
    <definedName name="Honorarios" localSheetId="2">#REF!</definedName>
    <definedName name="Honorarios">#REF!</definedName>
    <definedName name="ica" localSheetId="2">#REF!</definedName>
    <definedName name="ica">#REF!</definedName>
    <definedName name="Interventoria_Consultoria" localSheetId="2">#REF!</definedName>
    <definedName name="Interventoria_Consultoria">#REF!</definedName>
    <definedName name="Obra_Pública" localSheetId="2">#REF!</definedName>
    <definedName name="Obra_Pública">#REF!</definedName>
    <definedName name="Servicios_Generales" localSheetId="2">#REF!</definedName>
    <definedName name="Servicios_Generales">#REF!</definedName>
    <definedName name="_xlnm.Print_Titles" localSheetId="0">'1.CONSORCIO LM &amp; CB'!$A:$B</definedName>
    <definedName name="_xlnm.Print_Titles" localSheetId="1">'2.COMERCIALIZADORA COMSILA SAS'!$A:$B</definedName>
    <definedName name="_xlnm.Print_Titles" localSheetId="2">'3.4P PUBLICIDAD SAS'!$A:$B</definedName>
    <definedName name="_xlnm.Print_Titles" localSheetId="3">'4.GN GENERACION DE NEGOCIOS SAS'!$A:$B</definedName>
    <definedName name="_xlnm.Print_Titles" localSheetId="4">'5.PROMOS LTDA'!$A:$B</definedName>
    <definedName name="_xlnm.Print_Titles" localSheetId="5">'6.SIGNAL MARKETING S.A.S.'!$A:$B</definedName>
    <definedName name="_xlnm.Print_Titles" localSheetId="6">'7.IMPRIDEAS SAS'!$A:$B</definedName>
    <definedName name="Transporte_Carga" localSheetId="2">#REF!</definedName>
    <definedName name="Transporte_Carga">#REF!</definedName>
    <definedName name="Transporte_Restaurante" localSheetId="2">#REF!</definedName>
    <definedName name="Transporte_Restauran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7" i="81" l="1"/>
  <c r="F28" i="81"/>
  <c r="F33" i="81"/>
  <c r="F34" i="81"/>
  <c r="G27" i="81"/>
  <c r="G28" i="81"/>
  <c r="G33" i="81"/>
  <c r="G34" i="81"/>
  <c r="D5" i="88"/>
  <c r="L16" i="19"/>
  <c r="A33" i="88"/>
  <c r="F26" i="88"/>
  <c r="F25" i="88"/>
  <c r="B25" i="88"/>
  <c r="G23" i="88"/>
  <c r="H23" i="88" s="1"/>
  <c r="K23" i="88" s="1"/>
  <c r="G21" i="88"/>
  <c r="H21" i="88" s="1"/>
  <c r="K21" i="88" s="1"/>
  <c r="F20" i="88"/>
  <c r="F19" i="88"/>
  <c r="G17" i="88"/>
  <c r="H17" i="88" s="1"/>
  <c r="K17" i="88" s="1"/>
  <c r="D17" i="88"/>
  <c r="M12" i="88"/>
  <c r="H12" i="88"/>
  <c r="K12" i="88" s="1"/>
  <c r="M11" i="88"/>
  <c r="H11" i="88" s="1"/>
  <c r="K11" i="88" s="1"/>
  <c r="M10" i="88"/>
  <c r="K10" i="88"/>
  <c r="D9" i="88"/>
  <c r="D4" i="88"/>
  <c r="D3" i="88"/>
  <c r="D5" i="87"/>
  <c r="L15" i="19"/>
  <c r="A33" i="87"/>
  <c r="F26" i="87"/>
  <c r="F25" i="87"/>
  <c r="B25" i="87"/>
  <c r="G23" i="87"/>
  <c r="H23" i="87" s="1"/>
  <c r="K23" i="87" s="1"/>
  <c r="G21" i="87"/>
  <c r="H21" i="87" s="1"/>
  <c r="K21" i="87" s="1"/>
  <c r="F20" i="87"/>
  <c r="F19" i="87"/>
  <c r="G17" i="87"/>
  <c r="H17" i="87" s="1"/>
  <c r="K17" i="87" s="1"/>
  <c r="D17" i="87"/>
  <c r="M12" i="87"/>
  <c r="H12" i="87" s="1"/>
  <c r="K12" i="87" s="1"/>
  <c r="M11" i="87"/>
  <c r="H11" i="87" s="1"/>
  <c r="K11" i="87" s="1"/>
  <c r="M10" i="87"/>
  <c r="K10" i="87"/>
  <c r="D9" i="87"/>
  <c r="D4" i="87"/>
  <c r="D3" i="87"/>
  <c r="D17" i="85"/>
  <c r="D17" i="78"/>
  <c r="D17" i="83"/>
  <c r="F20" i="84"/>
  <c r="F21" i="84"/>
  <c r="F26" i="84"/>
  <c r="F27" i="84"/>
  <c r="G19" i="88" l="1"/>
  <c r="H19" i="88" s="1"/>
  <c r="K19" i="88" s="1"/>
  <c r="I16" i="19"/>
  <c r="J16" i="19"/>
  <c r="G25" i="88"/>
  <c r="G16" i="19"/>
  <c r="G25" i="87"/>
  <c r="H25" i="87" s="1"/>
  <c r="K25" i="87" s="1"/>
  <c r="G19" i="87"/>
  <c r="H19" i="87" s="1"/>
  <c r="K19" i="87" s="1"/>
  <c r="K28" i="87" s="1"/>
  <c r="G28" i="87" s="1"/>
  <c r="F15" i="19" s="1"/>
  <c r="I15" i="19"/>
  <c r="J15" i="19"/>
  <c r="G15" i="19"/>
  <c r="H10" i="83"/>
  <c r="D9" i="83"/>
  <c r="H16" i="19" l="1"/>
  <c r="H25" i="88"/>
  <c r="K25" i="88" s="1"/>
  <c r="K28" i="88" s="1"/>
  <c r="G28" i="88" s="1"/>
  <c r="F16" i="19" s="1"/>
  <c r="K16" i="19"/>
  <c r="H15" i="19"/>
  <c r="K15" i="19"/>
  <c r="I11" i="81"/>
  <c r="H31" i="81"/>
  <c r="H29" i="81"/>
  <c r="H25" i="81"/>
  <c r="G24" i="84" l="1"/>
  <c r="G22" i="84"/>
  <c r="G18" i="84"/>
  <c r="N12" i="81"/>
  <c r="I12" i="81"/>
  <c r="L12" i="81" s="1"/>
  <c r="L11" i="81"/>
  <c r="N10" i="81"/>
  <c r="I10" i="81"/>
  <c r="L10" i="81" s="1"/>
  <c r="A33" i="85"/>
  <c r="A33" i="78"/>
  <c r="A34" i="84"/>
  <c r="A33" i="83"/>
  <c r="A41" i="81"/>
  <c r="L14" i="19"/>
  <c r="L13" i="19"/>
  <c r="L12" i="19"/>
  <c r="L11" i="19"/>
  <c r="L10" i="19"/>
  <c r="H11" i="83"/>
  <c r="I11" i="84"/>
  <c r="G20" i="84" l="1"/>
  <c r="G26" i="84"/>
  <c r="M12" i="83" l="1"/>
  <c r="B26" i="84" l="1"/>
  <c r="D18" i="84"/>
  <c r="B25" i="78"/>
  <c r="B25" i="85"/>
  <c r="B25" i="83"/>
  <c r="D25" i="81"/>
  <c r="D5" i="85" l="1"/>
  <c r="D5" i="78"/>
  <c r="F26" i="85"/>
  <c r="F25" i="85"/>
  <c r="G23" i="85"/>
  <c r="H23" i="85" s="1"/>
  <c r="K23" i="85" s="1"/>
  <c r="G21" i="85"/>
  <c r="H21" i="85" s="1"/>
  <c r="K21" i="85" s="1"/>
  <c r="F20" i="85"/>
  <c r="F19" i="85"/>
  <c r="G17" i="85"/>
  <c r="M12" i="85"/>
  <c r="H12" i="85" s="1"/>
  <c r="K12" i="85" s="1"/>
  <c r="M11" i="85"/>
  <c r="K10" i="85"/>
  <c r="D9" i="85"/>
  <c r="M10" i="85" s="1"/>
  <c r="D4" i="85"/>
  <c r="D3" i="85"/>
  <c r="H24" i="84"/>
  <c r="K24" i="84" s="1"/>
  <c r="H22" i="84"/>
  <c r="K22" i="84" s="1"/>
  <c r="G12" i="19"/>
  <c r="H11" i="85" l="1"/>
  <c r="K11" i="85" s="1"/>
  <c r="G25" i="85"/>
  <c r="H25" i="85" s="1"/>
  <c r="K25" i="85" s="1"/>
  <c r="H26" i="84"/>
  <c r="K26" i="84" s="1"/>
  <c r="I12" i="19"/>
  <c r="J12" i="19"/>
  <c r="H18" i="84"/>
  <c r="K18" i="84" s="1"/>
  <c r="H17" i="85"/>
  <c r="K17" i="85" s="1"/>
  <c r="J14" i="19"/>
  <c r="I14" i="19"/>
  <c r="G19" i="85"/>
  <c r="H19" i="85" s="1"/>
  <c r="K19" i="85" s="1"/>
  <c r="G14" i="19"/>
  <c r="D5" i="84"/>
  <c r="K14" i="19" l="1"/>
  <c r="K12" i="19"/>
  <c r="H20" i="84"/>
  <c r="H12" i="19"/>
  <c r="K28" i="85"/>
  <c r="H14" i="19"/>
  <c r="D4" i="84"/>
  <c r="D3" i="84"/>
  <c r="D9" i="84"/>
  <c r="N10" i="84" s="1"/>
  <c r="I10" i="84" s="1"/>
  <c r="L10" i="84" s="1"/>
  <c r="N12" i="84"/>
  <c r="I12" i="84" s="1"/>
  <c r="L12" i="84" s="1"/>
  <c r="N11" i="84"/>
  <c r="G28" i="85" l="1"/>
  <c r="F14" i="19" s="1"/>
  <c r="K20" i="84"/>
  <c r="D9" i="78"/>
  <c r="K29" i="84" l="1"/>
  <c r="N17" i="81"/>
  <c r="I17" i="81" s="1"/>
  <c r="L17" i="81" s="1"/>
  <c r="D5" i="81"/>
  <c r="F26" i="83"/>
  <c r="F25" i="83"/>
  <c r="G23" i="83"/>
  <c r="H23" i="83" s="1"/>
  <c r="K23" i="83" s="1"/>
  <c r="G21" i="83"/>
  <c r="H21" i="83" s="1"/>
  <c r="K21" i="83" s="1"/>
  <c r="F20" i="83"/>
  <c r="F19" i="83"/>
  <c r="G17" i="83"/>
  <c r="G11" i="19" s="1"/>
  <c r="H12" i="83"/>
  <c r="K12" i="83" s="1"/>
  <c r="K11" i="83"/>
  <c r="M10" i="83"/>
  <c r="D5" i="83"/>
  <c r="D4" i="83"/>
  <c r="D3" i="83"/>
  <c r="H33" i="81"/>
  <c r="B33" i="81"/>
  <c r="I31" i="81"/>
  <c r="L31" i="81" s="1"/>
  <c r="I29" i="81"/>
  <c r="L29" i="81" s="1"/>
  <c r="H27" i="81"/>
  <c r="G10" i="19"/>
  <c r="N19" i="81"/>
  <c r="I19" i="81" s="1"/>
  <c r="L19" i="81" s="1"/>
  <c r="N18" i="81"/>
  <c r="D4" i="81"/>
  <c r="D3" i="81"/>
  <c r="F26" i="78"/>
  <c r="F25" i="78"/>
  <c r="G23" i="78"/>
  <c r="G21" i="78"/>
  <c r="F20" i="78"/>
  <c r="F19" i="78"/>
  <c r="G17" i="78"/>
  <c r="G13" i="19" s="1"/>
  <c r="M12" i="78"/>
  <c r="H12" i="78" s="1"/>
  <c r="K12" i="78" s="1"/>
  <c r="H11" i="78"/>
  <c r="M10" i="78"/>
  <c r="D4" i="78"/>
  <c r="D3" i="78"/>
  <c r="F12" i="19" l="1"/>
  <c r="I18" i="81"/>
  <c r="L18" i="81" s="1"/>
  <c r="K10" i="83"/>
  <c r="H10" i="78"/>
  <c r="K10" i="78" s="1"/>
  <c r="K11" i="78"/>
  <c r="H21" i="78"/>
  <c r="K21" i="78" s="1"/>
  <c r="I13" i="19"/>
  <c r="H23" i="78"/>
  <c r="K23" i="78" s="1"/>
  <c r="J13" i="19"/>
  <c r="I27" i="81"/>
  <c r="L27" i="81" s="1"/>
  <c r="G25" i="78"/>
  <c r="K13" i="19" s="1"/>
  <c r="G19" i="78"/>
  <c r="J11" i="19"/>
  <c r="G25" i="83"/>
  <c r="I11" i="19"/>
  <c r="G19" i="83"/>
  <c r="H19" i="83" s="1"/>
  <c r="K19" i="83" s="1"/>
  <c r="I10" i="19"/>
  <c r="I25" i="81"/>
  <c r="L25" i="81" s="1"/>
  <c r="J10" i="19"/>
  <c r="H17" i="78"/>
  <c r="K17" i="78" s="1"/>
  <c r="H17" i="83"/>
  <c r="K17" i="83" s="1"/>
  <c r="K28" i="83" s="1"/>
  <c r="H19" i="78" l="1"/>
  <c r="K19" i="78" s="1"/>
  <c r="H13" i="19"/>
  <c r="H10" i="19"/>
  <c r="H25" i="78"/>
  <c r="K25" i="78" s="1"/>
  <c r="K28" i="78" s="1"/>
  <c r="G28" i="78" s="1"/>
  <c r="F13" i="19" s="1"/>
  <c r="H25" i="83"/>
  <c r="K25" i="83" s="1"/>
  <c r="G28" i="83" s="1"/>
  <c r="F11" i="19" s="1"/>
  <c r="K11" i="19"/>
  <c r="H11" i="19"/>
  <c r="I33" i="81"/>
  <c r="L33" i="81" s="1"/>
  <c r="L36" i="81" s="1"/>
  <c r="F10" i="19" s="1"/>
  <c r="K10" i="19"/>
</calcChain>
</file>

<file path=xl/sharedStrings.xml><?xml version="1.0" encoding="utf-8"?>
<sst xmlns="http://schemas.openxmlformats.org/spreadsheetml/2006/main" count="394" uniqueCount="75">
  <si>
    <t>INDICADOR</t>
  </si>
  <si>
    <t>FONDO NACIONAL DEL AHORRO</t>
  </si>
  <si>
    <t>VERIFICACIÓN REQUISITOS HABILITANTES  FINANCIEROS</t>
  </si>
  <si>
    <t xml:space="preserve">DESCRIPCION </t>
  </si>
  <si>
    <t>OBSERVACIONES</t>
  </si>
  <si>
    <t>VERIFICACIÓN DE LA CAPACIDAD FINANCIERA</t>
  </si>
  <si>
    <t>CRITERIO</t>
  </si>
  <si>
    <t>Activo Corriente</t>
  </si>
  <si>
    <t>Pasivo Corriente</t>
  </si>
  <si>
    <t>Pasivo Total</t>
  </si>
  <si>
    <t>Activo Total</t>
  </si>
  <si>
    <t>Utilidad Operacional</t>
  </si>
  <si>
    <t>Patrimonio</t>
  </si>
  <si>
    <t>Activo total</t>
  </si>
  <si>
    <t>NUMERAL</t>
  </si>
  <si>
    <t>RESULTADO VERIFICACION</t>
  </si>
  <si>
    <t>ITEM</t>
  </si>
  <si>
    <t>OBJETO PROCESO</t>
  </si>
  <si>
    <t>NUMERO DE PROCESO</t>
  </si>
  <si>
    <t>PROPONENTE</t>
  </si>
  <si>
    <t>RESULTADO</t>
  </si>
  <si>
    <t>PRESUPUESTO</t>
  </si>
  <si>
    <t>N°</t>
  </si>
  <si>
    <t>DOCUMENTO ELECTRONICO</t>
  </si>
  <si>
    <t>FECHA EXPEDICION RUP</t>
  </si>
  <si>
    <t>FECHA CIERRE PROCESO</t>
  </si>
  <si>
    <t>VERIFICACION EXPEDICIÓN REGISTRO UNICO DE PROPONENTES</t>
  </si>
  <si>
    <t>FECHA ULTIMA RENOVACION</t>
  </si>
  <si>
    <t>CONSOLIDADO VERIFICACIÓN FINANCIERA</t>
  </si>
  <si>
    <t>VALOR</t>
  </si>
  <si>
    <t>FECHA DE LOS ESTADOS FINANCIEROS</t>
  </si>
  <si>
    <t>Registro Único de Proponentes</t>
  </si>
  <si>
    <t>30 días anteriores</t>
  </si>
  <si>
    <t>10 días hábiles</t>
  </si>
  <si>
    <t>mm / dd / aa</t>
  </si>
  <si>
    <t xml:space="preserve">Índice de Liquidez </t>
  </si>
  <si>
    <t xml:space="preserve">Nivel de Endeudamiento </t>
  </si>
  <si>
    <t xml:space="preserve">Rentabilidad sobre Patrimonio </t>
  </si>
  <si>
    <t xml:space="preserve">Rentabilidad sobre Activo </t>
  </si>
  <si>
    <t>CUMPLE</t>
  </si>
  <si>
    <t>Resultado</t>
  </si>
  <si>
    <t>Proponente</t>
  </si>
  <si>
    <t>Observaciones</t>
  </si>
  <si>
    <t>4.1.4.1 REQUISITOS FINANCIEROS</t>
  </si>
  <si>
    <t>4.1.4.2 CAPACIDAD ORGANIZACIONAL.</t>
  </si>
  <si>
    <t>Capital de Trabajo ≥ 45% POE</t>
  </si>
  <si>
    <t>Capital de Trabajo &gt;= 45% POE</t>
  </si>
  <si>
    <t>GREEN MACHINE S.A.S.</t>
  </si>
  <si>
    <t>Índice de Liquidez ≥ 1.8</t>
  </si>
  <si>
    <t>Nivel de Endeudamiento ≤ 70%</t>
  </si>
  <si>
    <t>Rentabilidad sobre Patrimonio ≥0.09</t>
  </si>
  <si>
    <t>Rentabilidad sobre Activo ≥0.07</t>
  </si>
  <si>
    <r>
      <rPr>
        <b/>
        <sz val="15"/>
        <rFont val="Arial Narrow"/>
        <family val="2"/>
      </rPr>
      <t xml:space="preserve">Elaboró: </t>
    </r>
    <r>
      <rPr>
        <sz val="15"/>
        <rFont val="Arial Narrow"/>
        <family val="2"/>
      </rPr>
      <t>Diana Marcela Osuna Ayala
Profesional 02
Gerencia Contratación 
Fondo Nacional del Ahorro</t>
    </r>
  </si>
  <si>
    <t>Índice de Liquidez ≥ 1.2</t>
  </si>
  <si>
    <t>Nivel de Endeudamiento ≤ 80%</t>
  </si>
  <si>
    <t>Rentabilidad sobre Patrimonio ≥0.00</t>
  </si>
  <si>
    <t>Rentabilidad sobre Activo ≥0.0</t>
  </si>
  <si>
    <t>%VERIFICACION EXPEDICIÓN REGISTRO UNICO DE PROPONENTES - COMERCIALIZADORA CAFÉ BOTERO SAS 52%</t>
  </si>
  <si>
    <t>COMERCIALIZADORA CAFÉ BOTERO SAS</t>
  </si>
  <si>
    <t>VERIFICACION EXPEDICIÓN REGISTRO UNICO DE PROPONENTES - LITTLE MONKEY BTL SAS 48%</t>
  </si>
  <si>
    <t>LITTLE MONKEY BTL SAS</t>
  </si>
  <si>
    <t>NO CUMPLE</t>
  </si>
  <si>
    <t>CONSORCIO LM &amp; CB</t>
  </si>
  <si>
    <t>COMERCIALIZADORA COMSILA SAS</t>
  </si>
  <si>
    <t>4P PUBLICIDAD SAS</t>
  </si>
  <si>
    <t>GN GENERACION DE NEGOCIOS SAS</t>
  </si>
  <si>
    <t>PROMOS LTDA</t>
  </si>
  <si>
    <t>SIGNAL MARKETING S.A.S.</t>
  </si>
  <si>
    <t>IMPRIDEAS SAS</t>
  </si>
  <si>
    <t>Rentabilidad sobre Activo ≥0.00</t>
  </si>
  <si>
    <t>1. Cumple con los Indicadores Financieros  y de Capacidad Organizacional  solicitados por la Entidad, según información Financiera reportada a 31 dic 2021.</t>
  </si>
  <si>
    <t>SUMINISTRO DE MATERIAL PROMOCIONAL PUBLICITARIO INSTITUCIONAL PARA LA PROMOCIÓN, POSICIONAMIENTO, SOCIALIZACIÓN Y DIFUSIÓN DE LA MARCA FNA</t>
  </si>
  <si>
    <t xml:space="preserve">FNA-SG-SB-007-2022 </t>
  </si>
  <si>
    <r>
      <t>1. El oferente</t>
    </r>
    <r>
      <rPr>
        <b/>
        <sz val="13"/>
        <rFont val="Arial Narrow"/>
        <family val="2"/>
      </rPr>
      <t xml:space="preserve"> NO CUMPLE</t>
    </r>
    <r>
      <rPr>
        <sz val="13"/>
        <rFont val="Arial Narrow"/>
        <family val="2"/>
      </rPr>
      <t xml:space="preserve"> con los Indicadores Financieros  y de Capacidad Organizacional  solicitados por la Entidad, toda vez que  no presento el RUP  en el termino establecido para subsanar en las reglas de participación.</t>
    </r>
  </si>
  <si>
    <r>
      <t>1. El oferente</t>
    </r>
    <r>
      <rPr>
        <b/>
        <sz val="13"/>
        <rFont val="Arial"/>
        <family val="2"/>
      </rPr>
      <t xml:space="preserve"> NO CUMPLE</t>
    </r>
    <r>
      <rPr>
        <sz val="13"/>
        <rFont val="Arial"/>
        <family val="2"/>
      </rPr>
      <t xml:space="preserve"> con los Indicadores Financieros y de Capacidad Organizacional solicitados por la Entidad, toda vez que no presento el RUP del integrante COMERCIALIZADORA CAFÉ BOTERO SAS en el termino establecido para subsanar en las reglas de participación.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</si>
</sst>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-240A]dddd\ d&quot; de &quot;mmmm&quot; de &quot;yyyy;@"/>
    <numFmt numFmtId="168" formatCode="_-* #,##0.00\ _€_-;\-* #,##0.00\ _€_-;_-* &quot;-&quot;??\ _€_-;_-@_-"/>
    <numFmt numFmtId="169" formatCode="&quot;$&quot;\ #,##0"/>
    <numFmt numFmtId="170" formatCode="_(&quot;$&quot;\ * #,##0_);_(&quot;$&quot;\ * \(#,##0\);_(&quot;$&quot;\ * &quot;-&quot;??_);_(@_)"/>
    <numFmt numFmtId="171" formatCode="_-* #,##0_-;\-* #,##0_-;_-* &quot;-&quot;??_-;_-@_-"/>
    <numFmt numFmtId="172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3"/>
      <color theme="1"/>
      <name val="Arial Narrow"/>
      <family val="2"/>
    </font>
    <font>
      <b/>
      <sz val="13"/>
      <color indexed="9"/>
      <name val="Arial Narrow"/>
      <family val="2"/>
    </font>
    <font>
      <sz val="13"/>
      <name val="Arial Narrow"/>
      <family val="2"/>
    </font>
    <font>
      <b/>
      <sz val="15"/>
      <color theme="1"/>
      <name val="Arial Narrow"/>
      <family val="2"/>
    </font>
    <font>
      <sz val="15"/>
      <color theme="1"/>
      <name val="Arial Narrow"/>
      <family val="2"/>
    </font>
    <font>
      <b/>
      <sz val="15"/>
      <color indexed="9"/>
      <name val="Arial Narrow"/>
      <family val="2"/>
    </font>
    <font>
      <sz val="15"/>
      <name val="Arial Narrow"/>
      <family val="2"/>
    </font>
    <font>
      <b/>
      <sz val="15"/>
      <color rgb="FF000000"/>
      <name val="Arial Narrow"/>
      <family val="2"/>
    </font>
    <font>
      <b/>
      <sz val="13"/>
      <name val="Arial Narrow"/>
      <family val="2"/>
    </font>
    <font>
      <sz val="13"/>
      <color theme="0"/>
      <name val="Arial Narrow"/>
      <family val="2"/>
    </font>
    <font>
      <sz val="13"/>
      <color rgb="FFFF0000"/>
      <name val="Arial Narrow"/>
      <family val="2"/>
    </font>
    <font>
      <b/>
      <sz val="13"/>
      <color theme="0"/>
      <name val="Arial Narrow"/>
      <family val="2"/>
    </font>
    <font>
      <sz val="13"/>
      <color theme="3"/>
      <name val="Arial Narrow"/>
      <family val="2"/>
    </font>
    <font>
      <b/>
      <sz val="15"/>
      <name val="Arial Narrow"/>
      <family val="2"/>
    </font>
    <font>
      <sz val="13"/>
      <name val="Arial"/>
      <family val="2"/>
    </font>
    <font>
      <b/>
      <sz val="13"/>
      <name val="Arial"/>
      <family val="2"/>
    </font>
    <font>
      <b/>
      <sz val="26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-0.249977111117893"/>
        <bgColor indexed="9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6"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166" fontId="9" fillId="0" borderId="0" xfId="1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0" fillId="7" borderId="19" xfId="3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69" fontId="9" fillId="0" borderId="19" xfId="1" applyNumberFormat="1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center" vertical="center"/>
    </xf>
    <xf numFmtId="10" fontId="9" fillId="0" borderId="19" xfId="0" applyNumberFormat="1" applyFont="1" applyBorder="1" applyAlignment="1">
      <alignment horizontal="center" vertical="center"/>
    </xf>
    <xf numFmtId="2" fontId="9" fillId="0" borderId="19" xfId="1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justify" vertical="center" wrapText="1"/>
    </xf>
    <xf numFmtId="2" fontId="11" fillId="0" borderId="19" xfId="1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169" fontId="9" fillId="0" borderId="24" xfId="1" applyNumberFormat="1" applyFont="1" applyBorder="1" applyAlignment="1">
      <alignment horizontal="center" vertical="center"/>
    </xf>
    <xf numFmtId="2" fontId="9" fillId="0" borderId="24" xfId="0" applyNumberFormat="1" applyFont="1" applyBorder="1" applyAlignment="1">
      <alignment horizontal="center" vertical="center"/>
    </xf>
    <xf numFmtId="10" fontId="9" fillId="0" borderId="24" xfId="0" applyNumberFormat="1" applyFont="1" applyBorder="1" applyAlignment="1">
      <alignment horizontal="center" vertical="center"/>
    </xf>
    <xf numFmtId="2" fontId="9" fillId="0" borderId="24" xfId="1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72" fontId="9" fillId="0" borderId="0" xfId="1" applyNumberFormat="1" applyFont="1" applyAlignment="1">
      <alignment horizontal="center" vertical="center"/>
    </xf>
    <xf numFmtId="0" fontId="6" fillId="3" borderId="1" xfId="3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0" fontId="13" fillId="2" borderId="0" xfId="3" applyFont="1" applyFill="1" applyBorder="1" applyAlignment="1" applyProtection="1">
      <alignment horizontal="center" vertical="center" wrapText="1"/>
      <protection hidden="1"/>
    </xf>
    <xf numFmtId="0" fontId="13" fillId="0" borderId="1" xfId="3" applyFont="1" applyBorder="1" applyAlignment="1">
      <alignment horizontal="center" vertical="center"/>
    </xf>
    <xf numFmtId="0" fontId="7" fillId="0" borderId="0" xfId="3" applyFont="1" applyAlignment="1">
      <alignment vertical="center"/>
    </xf>
    <xf numFmtId="0" fontId="13" fillId="2" borderId="0" xfId="3" applyFont="1" applyFill="1" applyBorder="1" applyAlignment="1" applyProtection="1">
      <alignment vertical="center" wrapText="1"/>
      <protection hidden="1"/>
    </xf>
    <xf numFmtId="0" fontId="14" fillId="2" borderId="0" xfId="3" applyFont="1" applyFill="1" applyAlignment="1">
      <alignment horizontal="center" vertical="center"/>
    </xf>
    <xf numFmtId="0" fontId="7" fillId="0" borderId="0" xfId="3" applyFont="1" applyFill="1" applyAlignment="1">
      <alignment vertical="center"/>
    </xf>
    <xf numFmtId="0" fontId="7" fillId="2" borderId="0" xfId="3" applyFont="1" applyFill="1" applyBorder="1" applyAlignment="1">
      <alignment vertical="center"/>
    </xf>
    <xf numFmtId="0" fontId="7" fillId="2" borderId="0" xfId="3" applyFont="1" applyFill="1" applyAlignment="1">
      <alignment vertical="center"/>
    </xf>
    <xf numFmtId="0" fontId="7" fillId="2" borderId="0" xfId="3" applyFont="1" applyFill="1" applyBorder="1" applyAlignment="1" applyProtection="1">
      <alignment vertical="center" wrapText="1"/>
      <protection hidden="1"/>
    </xf>
    <xf numFmtId="0" fontId="6" fillId="6" borderId="0" xfId="3" applyFont="1" applyFill="1" applyBorder="1" applyAlignment="1">
      <alignment horizontal="center" vertical="center" wrapText="1"/>
    </xf>
    <xf numFmtId="0" fontId="7" fillId="2" borderId="0" xfId="3" applyFont="1" applyFill="1" applyBorder="1" applyAlignment="1" applyProtection="1">
      <alignment horizontal="center" vertical="center" wrapText="1"/>
      <protection hidden="1"/>
    </xf>
    <xf numFmtId="0" fontId="14" fillId="2" borderId="0" xfId="3" applyFont="1" applyFill="1" applyBorder="1" applyAlignment="1" applyProtection="1">
      <alignment vertical="center" wrapText="1"/>
      <protection hidden="1"/>
    </xf>
    <xf numFmtId="0" fontId="14" fillId="2" borderId="0" xfId="3" applyFont="1" applyFill="1" applyBorder="1" applyAlignment="1">
      <alignment horizontal="center" vertical="center" wrapText="1"/>
    </xf>
    <xf numFmtId="167" fontId="14" fillId="2" borderId="0" xfId="3" applyNumberFormat="1" applyFont="1" applyFill="1" applyAlignment="1">
      <alignment horizontal="center" vertical="center"/>
    </xf>
    <xf numFmtId="14" fontId="15" fillId="2" borderId="0" xfId="3" applyNumberFormat="1" applyFont="1" applyFill="1" applyAlignment="1">
      <alignment horizontal="center" vertical="center"/>
    </xf>
    <xf numFmtId="0" fontId="14" fillId="0" borderId="0" xfId="3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7" fillId="0" borderId="0" xfId="3" applyFont="1" applyFill="1" applyBorder="1" applyAlignment="1">
      <alignment vertical="center"/>
    </xf>
    <xf numFmtId="0" fontId="6" fillId="2" borderId="0" xfId="3" applyFont="1" applyFill="1" applyBorder="1" applyAlignment="1">
      <alignment horizontal="center" vertical="center" wrapText="1"/>
    </xf>
    <xf numFmtId="167" fontId="7" fillId="2" borderId="0" xfId="3" applyNumberFormat="1" applyFont="1" applyFill="1" applyBorder="1" applyAlignment="1" applyProtection="1">
      <alignment horizontal="center" vertical="center" wrapText="1"/>
      <protection hidden="1"/>
    </xf>
    <xf numFmtId="2" fontId="7" fillId="2" borderId="0" xfId="3" applyNumberFormat="1" applyFont="1" applyFill="1" applyBorder="1" applyAlignment="1" applyProtection="1">
      <alignment horizontal="center" vertical="center" wrapText="1"/>
      <protection hidden="1"/>
    </xf>
    <xf numFmtId="0" fontId="6" fillId="3" borderId="12" xfId="3" applyFont="1" applyFill="1" applyBorder="1" applyAlignment="1">
      <alignment horizontal="center" vertical="center" wrapText="1"/>
    </xf>
    <xf numFmtId="0" fontId="6" fillId="3" borderId="15" xfId="3" applyFont="1" applyFill="1" applyBorder="1" applyAlignment="1">
      <alignment horizontal="center" vertical="center" wrapText="1"/>
    </xf>
    <xf numFmtId="0" fontId="16" fillId="3" borderId="16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9" fontId="7" fillId="0" borderId="7" xfId="3" applyNumberFormat="1" applyFont="1" applyBorder="1" applyAlignment="1">
      <alignment horizontal="center" vertical="center" wrapText="1"/>
    </xf>
    <xf numFmtId="166" fontId="7" fillId="4" borderId="7" xfId="1" applyFont="1" applyFill="1" applyBorder="1" applyAlignment="1">
      <alignment horizontal="center" vertical="center" wrapText="1"/>
    </xf>
    <xf numFmtId="43" fontId="14" fillId="2" borderId="0" xfId="3" applyNumberFormat="1" applyFont="1" applyFill="1" applyAlignment="1">
      <alignment horizontal="center" vertical="center"/>
    </xf>
    <xf numFmtId="9" fontId="7" fillId="0" borderId="1" xfId="3" applyNumberFormat="1" applyFont="1" applyBorder="1" applyAlignment="1">
      <alignment horizontal="center" vertical="center" wrapText="1"/>
    </xf>
    <xf numFmtId="166" fontId="7" fillId="4" borderId="1" xfId="1" applyFont="1" applyFill="1" applyBorder="1" applyAlignment="1">
      <alignment horizontal="center" vertical="center" wrapText="1"/>
    </xf>
    <xf numFmtId="166" fontId="7" fillId="2" borderId="1" xfId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17" fillId="0" borderId="0" xfId="3" applyFont="1" applyFill="1" applyAlignment="1">
      <alignment vertical="center"/>
    </xf>
    <xf numFmtId="2" fontId="5" fillId="0" borderId="8" xfId="0" applyNumberFormat="1" applyFont="1" applyBorder="1" applyAlignment="1">
      <alignment horizontal="center" vertical="center" wrapText="1"/>
    </xf>
    <xf numFmtId="166" fontId="7" fillId="2" borderId="8" xfId="1" applyFont="1" applyFill="1" applyBorder="1" applyAlignment="1">
      <alignment horizontal="center" vertical="center" wrapText="1"/>
    </xf>
    <xf numFmtId="0" fontId="14" fillId="2" borderId="0" xfId="3" applyFont="1" applyFill="1" applyAlignment="1">
      <alignment vertical="center"/>
    </xf>
    <xf numFmtId="0" fontId="13" fillId="2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vertical="center"/>
    </xf>
    <xf numFmtId="0" fontId="14" fillId="0" borderId="0" xfId="3" applyFont="1" applyAlignment="1">
      <alignment horizontal="center" vertical="center"/>
    </xf>
    <xf numFmtId="0" fontId="13" fillId="3" borderId="16" xfId="3" applyFont="1" applyFill="1" applyBorder="1" applyAlignment="1">
      <alignment horizontal="center" vertical="center" wrapText="1"/>
    </xf>
    <xf numFmtId="0" fontId="16" fillId="2" borderId="0" xfId="3" applyFont="1" applyFill="1" applyAlignment="1" applyProtection="1">
      <alignment vertical="center" wrapText="1"/>
      <protection hidden="1"/>
    </xf>
    <xf numFmtId="0" fontId="14" fillId="0" borderId="0" xfId="3" applyFont="1" applyAlignment="1">
      <alignment vertical="center"/>
    </xf>
    <xf numFmtId="0" fontId="13" fillId="2" borderId="0" xfId="3" applyFont="1" applyFill="1" applyAlignment="1" applyProtection="1">
      <alignment horizontal="center" vertical="center" wrapText="1"/>
      <protection hidden="1"/>
    </xf>
    <xf numFmtId="0" fontId="16" fillId="2" borderId="0" xfId="3" applyFont="1" applyFill="1" applyAlignment="1" applyProtection="1">
      <alignment horizontal="center" vertical="center" wrapText="1"/>
      <protection hidden="1"/>
    </xf>
    <xf numFmtId="0" fontId="6" fillId="3" borderId="2" xfId="3" applyFont="1" applyFill="1" applyBorder="1" applyAlignment="1">
      <alignment horizontal="center" vertical="center" wrapText="1"/>
    </xf>
    <xf numFmtId="0" fontId="14" fillId="2" borderId="0" xfId="3" applyFont="1" applyFill="1" applyAlignment="1" applyProtection="1">
      <alignment vertical="center" wrapText="1"/>
      <protection hidden="1"/>
    </xf>
    <xf numFmtId="0" fontId="6" fillId="6" borderId="0" xfId="3" applyFont="1" applyFill="1" applyAlignment="1">
      <alignment horizontal="center" vertical="center" wrapText="1"/>
    </xf>
    <xf numFmtId="0" fontId="7" fillId="2" borderId="0" xfId="3" applyFont="1" applyFill="1" applyAlignment="1" applyProtection="1">
      <alignment horizontal="center" vertical="center" wrapText="1"/>
      <protection hidden="1"/>
    </xf>
    <xf numFmtId="0" fontId="13" fillId="2" borderId="0" xfId="4" applyFont="1" applyFill="1" applyBorder="1" applyAlignment="1">
      <alignment vertical="center" wrapText="1"/>
    </xf>
    <xf numFmtId="2" fontId="7" fillId="2" borderId="1" xfId="3" applyNumberFormat="1" applyFont="1" applyFill="1" applyBorder="1" applyAlignment="1" applyProtection="1">
      <alignment vertical="center" wrapText="1"/>
      <protection hidden="1"/>
    </xf>
    <xf numFmtId="2" fontId="7" fillId="2" borderId="0" xfId="3" applyNumberFormat="1" applyFont="1" applyFill="1" applyBorder="1" applyAlignment="1" applyProtection="1">
      <alignment vertical="center" wrapText="1"/>
      <protection hidden="1"/>
    </xf>
    <xf numFmtId="0" fontId="14" fillId="2" borderId="0" xfId="3" applyFont="1" applyFill="1" applyAlignment="1">
      <alignment horizontal="center" vertical="center" wrapText="1"/>
    </xf>
    <xf numFmtId="167" fontId="14" fillId="2" borderId="0" xfId="3" applyNumberFormat="1" applyFont="1" applyFill="1" applyAlignment="1">
      <alignment vertical="center"/>
    </xf>
    <xf numFmtId="2" fontId="14" fillId="2" borderId="0" xfId="3" applyNumberFormat="1" applyFont="1" applyFill="1" applyAlignment="1">
      <alignment vertical="center"/>
    </xf>
    <xf numFmtId="167" fontId="14" fillId="0" borderId="0" xfId="3" applyNumberFormat="1" applyFont="1" applyFill="1" applyBorder="1" applyAlignment="1" applyProtection="1">
      <alignment horizontal="center" vertical="center" wrapText="1"/>
      <protection hidden="1"/>
    </xf>
    <xf numFmtId="0" fontId="14" fillId="2" borderId="0" xfId="3" applyFont="1" applyFill="1" applyAlignment="1" applyProtection="1">
      <alignment horizontal="center" vertical="center" wrapText="1"/>
      <protection hidden="1"/>
    </xf>
    <xf numFmtId="0" fontId="14" fillId="0" borderId="0" xfId="3" applyFont="1" applyAlignment="1">
      <alignment horizontal="center" vertical="center" wrapText="1"/>
    </xf>
    <xf numFmtId="167" fontId="7" fillId="2" borderId="0" xfId="3" applyNumberFormat="1" applyFont="1" applyFill="1" applyAlignment="1" applyProtection="1">
      <alignment horizontal="center" vertical="center" wrapText="1"/>
      <protection hidden="1"/>
    </xf>
    <xf numFmtId="2" fontId="7" fillId="2" borderId="0" xfId="3" applyNumberFormat="1" applyFont="1" applyFill="1" applyAlignment="1" applyProtection="1">
      <alignment horizontal="center" vertical="center" wrapText="1"/>
      <protection hidden="1"/>
    </xf>
    <xf numFmtId="0" fontId="6" fillId="3" borderId="7" xfId="3" applyFont="1" applyFill="1" applyBorder="1" applyAlignment="1">
      <alignment horizontal="center" vertical="center" wrapText="1"/>
    </xf>
    <xf numFmtId="9" fontId="6" fillId="3" borderId="8" xfId="3" applyNumberFormat="1" applyFont="1" applyFill="1" applyBorder="1" applyAlignment="1">
      <alignment horizontal="center" vertical="center" wrapText="1"/>
    </xf>
    <xf numFmtId="9" fontId="7" fillId="0" borderId="33" xfId="3" applyNumberFormat="1" applyFont="1" applyBorder="1" applyAlignment="1">
      <alignment horizontal="center" vertical="center" wrapText="1"/>
    </xf>
    <xf numFmtId="166" fontId="7" fillId="4" borderId="33" xfId="1" applyFont="1" applyFill="1" applyBorder="1" applyAlignment="1">
      <alignment horizontal="center" vertical="center" wrapText="1"/>
    </xf>
    <xf numFmtId="14" fontId="14" fillId="0" borderId="0" xfId="3" applyNumberFormat="1" applyFont="1" applyFill="1" applyBorder="1" applyAlignment="1">
      <alignment horizontal="center" vertical="center"/>
    </xf>
    <xf numFmtId="0" fontId="14" fillId="2" borderId="0" xfId="3" applyFont="1" applyFill="1" applyBorder="1" applyAlignment="1">
      <alignment horizontal="center" vertical="center" wrapText="1"/>
    </xf>
    <xf numFmtId="0" fontId="6" fillId="3" borderId="27" xfId="3" applyFont="1" applyFill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16" fillId="3" borderId="28" xfId="3" applyFont="1" applyFill="1" applyBorder="1" applyAlignment="1">
      <alignment horizontal="center" vertical="center" wrapText="1"/>
    </xf>
    <xf numFmtId="14" fontId="14" fillId="2" borderId="0" xfId="3" applyNumberFormat="1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/>
    </xf>
    <xf numFmtId="166" fontId="14" fillId="0" borderId="0" xfId="1" applyFont="1" applyFill="1" applyBorder="1" applyAlignment="1">
      <alignment horizontal="center" vertical="center" wrapText="1"/>
    </xf>
    <xf numFmtId="0" fontId="13" fillId="2" borderId="27" xfId="3" applyFont="1" applyFill="1" applyBorder="1" applyAlignment="1" applyProtection="1">
      <alignment horizontal="center" vertical="center" wrapText="1"/>
      <protection hidden="1"/>
    </xf>
    <xf numFmtId="0" fontId="13" fillId="2" borderId="7" xfId="3" applyFont="1" applyFill="1" applyBorder="1" applyAlignment="1" applyProtection="1">
      <alignment horizontal="center" vertical="center" wrapText="1"/>
      <protection hidden="1"/>
    </xf>
    <xf numFmtId="0" fontId="13" fillId="2" borderId="28" xfId="3" applyFont="1" applyFill="1" applyBorder="1" applyAlignment="1" applyProtection="1">
      <alignment horizontal="center" vertical="center" wrapText="1"/>
      <protection hidden="1"/>
    </xf>
    <xf numFmtId="0" fontId="6" fillId="3" borderId="7" xfId="3" applyFont="1" applyFill="1" applyBorder="1" applyAlignment="1">
      <alignment horizontal="center" vertical="center" wrapText="1"/>
    </xf>
    <xf numFmtId="167" fontId="7" fillId="2" borderId="1" xfId="3" applyNumberFormat="1" applyFont="1" applyFill="1" applyBorder="1" applyAlignment="1" applyProtection="1">
      <alignment horizontal="center" vertical="center" wrapText="1"/>
      <protection hidden="1"/>
    </xf>
    <xf numFmtId="0" fontId="7" fillId="2" borderId="0" xfId="3" applyFont="1" applyFill="1" applyBorder="1" applyAlignment="1">
      <alignment horizontal="center" vertical="center"/>
    </xf>
    <xf numFmtId="0" fontId="13" fillId="2" borderId="1" xfId="3" applyFont="1" applyFill="1" applyBorder="1" applyAlignment="1" applyProtection="1">
      <alignment horizontal="center" vertical="center" wrapText="1"/>
      <protection hidden="1"/>
    </xf>
    <xf numFmtId="0" fontId="7" fillId="2" borderId="1" xfId="3" applyFont="1" applyFill="1" applyBorder="1" applyAlignment="1" applyProtection="1">
      <alignment horizontal="center" vertical="center" wrapText="1"/>
      <protection hidden="1"/>
    </xf>
    <xf numFmtId="0" fontId="13" fillId="2" borderId="9" xfId="4" applyFont="1" applyFill="1" applyBorder="1" applyAlignment="1">
      <alignment horizontal="center" vertical="center" wrapText="1"/>
    </xf>
    <xf numFmtId="0" fontId="13" fillId="2" borderId="10" xfId="4" applyFont="1" applyFill="1" applyBorder="1" applyAlignment="1">
      <alignment horizontal="center" vertical="center" wrapText="1"/>
    </xf>
    <xf numFmtId="0" fontId="13" fillId="2" borderId="11" xfId="4" applyFont="1" applyFill="1" applyBorder="1" applyAlignment="1">
      <alignment horizontal="center" vertical="center" wrapText="1"/>
    </xf>
    <xf numFmtId="167" fontId="7" fillId="4" borderId="1" xfId="3" applyNumberFormat="1" applyFont="1" applyFill="1" applyBorder="1" applyAlignment="1" applyProtection="1">
      <alignment horizontal="center" vertical="center" wrapText="1"/>
      <protection hidden="1"/>
    </xf>
    <xf numFmtId="2" fontId="7" fillId="2" borderId="1" xfId="3" applyNumberFormat="1" applyFont="1" applyFill="1" applyBorder="1" applyAlignment="1" applyProtection="1">
      <alignment horizontal="center" vertical="center" wrapText="1"/>
      <protection hidden="1"/>
    </xf>
    <xf numFmtId="0" fontId="6" fillId="3" borderId="1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9" fontId="7" fillId="4" borderId="1" xfId="6" applyFont="1" applyFill="1" applyBorder="1" applyAlignment="1">
      <alignment horizontal="center" vertical="center" wrapText="1"/>
    </xf>
    <xf numFmtId="10" fontId="7" fillId="5" borderId="1" xfId="6" applyNumberFormat="1" applyFont="1" applyFill="1" applyBorder="1" applyAlignment="1">
      <alignment vertical="center" wrapText="1"/>
    </xf>
    <xf numFmtId="0" fontId="13" fillId="2" borderId="35" xfId="4" applyFont="1" applyFill="1" applyBorder="1" applyAlignment="1">
      <alignment horizontal="center" vertical="center" wrapText="1"/>
    </xf>
    <xf numFmtId="0" fontId="13" fillId="2" borderId="34" xfId="4" applyFont="1" applyFill="1" applyBorder="1" applyAlignment="1">
      <alignment horizontal="center" vertical="center" wrapText="1"/>
    </xf>
    <xf numFmtId="0" fontId="13" fillId="2" borderId="13" xfId="4" applyFont="1" applyFill="1" applyBorder="1" applyAlignment="1">
      <alignment horizontal="center" vertical="center" wrapText="1"/>
    </xf>
    <xf numFmtId="0" fontId="17" fillId="0" borderId="35" xfId="5" applyFont="1" applyBorder="1" applyAlignment="1">
      <alignment horizontal="center" vertical="center" wrapText="1"/>
    </xf>
    <xf numFmtId="0" fontId="17" fillId="0" borderId="36" xfId="5" applyFont="1" applyBorder="1" applyAlignment="1">
      <alignment horizontal="center" vertical="center" wrapText="1"/>
    </xf>
    <xf numFmtId="0" fontId="17" fillId="0" borderId="26" xfId="3" applyFont="1" applyBorder="1" applyAlignment="1">
      <alignment horizontal="center" vertical="center" wrapText="1"/>
    </xf>
    <xf numFmtId="0" fontId="17" fillId="0" borderId="25" xfId="3" applyFont="1" applyBorder="1" applyAlignment="1">
      <alignment horizontal="center" vertical="center" wrapText="1"/>
    </xf>
    <xf numFmtId="0" fontId="7" fillId="0" borderId="33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70" fontId="7" fillId="4" borderId="33" xfId="2" applyNumberFormat="1" applyFont="1" applyFill="1" applyBorder="1" applyAlignment="1">
      <alignment horizontal="left" vertical="center" wrapText="1"/>
    </xf>
    <xf numFmtId="170" fontId="7" fillId="4" borderId="1" xfId="2" applyNumberFormat="1" applyFont="1" applyFill="1" applyBorder="1" applyAlignment="1">
      <alignment horizontal="left" vertical="center" wrapText="1"/>
    </xf>
    <xf numFmtId="169" fontId="7" fillId="5" borderId="33" xfId="1" applyNumberFormat="1" applyFont="1" applyFill="1" applyBorder="1" applyAlignment="1">
      <alignment vertical="center" wrapText="1"/>
    </xf>
    <xf numFmtId="169" fontId="7" fillId="5" borderId="1" xfId="1" applyNumberFormat="1" applyFont="1" applyFill="1" applyBorder="1" applyAlignment="1">
      <alignment vertical="center" wrapText="1"/>
    </xf>
    <xf numFmtId="0" fontId="7" fillId="0" borderId="33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6" fillId="3" borderId="35" xfId="3" applyFont="1" applyFill="1" applyBorder="1" applyAlignment="1">
      <alignment horizontal="center" vertical="center" wrapText="1"/>
    </xf>
    <xf numFmtId="0" fontId="6" fillId="3" borderId="22" xfId="3" applyFont="1" applyFill="1" applyBorder="1" applyAlignment="1">
      <alignment horizontal="center" vertical="center" wrapText="1"/>
    </xf>
    <xf numFmtId="0" fontId="6" fillId="3" borderId="29" xfId="3" applyFont="1" applyFill="1" applyBorder="1" applyAlignment="1">
      <alignment horizontal="center" vertical="center" wrapText="1"/>
    </xf>
    <xf numFmtId="0" fontId="6" fillId="3" borderId="31" xfId="3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vertical="center" wrapText="1"/>
    </xf>
    <xf numFmtId="0" fontId="17" fillId="0" borderId="37" xfId="5" applyFont="1" applyBorder="1" applyAlignment="1">
      <alignment horizontal="center" vertical="center" wrapText="1"/>
    </xf>
    <xf numFmtId="0" fontId="17" fillId="0" borderId="29" xfId="3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/>
    </xf>
    <xf numFmtId="0" fontId="13" fillId="2" borderId="3" xfId="3" applyFont="1" applyFill="1" applyBorder="1" applyAlignment="1">
      <alignment horizontal="center" vertical="center"/>
    </xf>
    <xf numFmtId="0" fontId="13" fillId="2" borderId="4" xfId="3" applyFont="1" applyFill="1" applyBorder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0" fontId="17" fillId="0" borderId="22" xfId="5" applyFont="1" applyBorder="1" applyAlignment="1">
      <alignment horizontal="center" vertical="center" wrapText="1"/>
    </xf>
    <xf numFmtId="0" fontId="17" fillId="0" borderId="31" xfId="3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vertical="center" wrapText="1"/>
    </xf>
    <xf numFmtId="0" fontId="16" fillId="3" borderId="30" xfId="3" applyFont="1" applyFill="1" applyBorder="1" applyAlignment="1">
      <alignment horizontal="center" vertical="center" wrapText="1"/>
    </xf>
    <xf numFmtId="0" fontId="16" fillId="3" borderId="32" xfId="3" applyFont="1" applyFill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14" fillId="2" borderId="0" xfId="3" applyFont="1" applyFill="1" applyBorder="1" applyAlignment="1">
      <alignment horizontal="center" vertical="center" wrapText="1"/>
    </xf>
    <xf numFmtId="2" fontId="5" fillId="5" borderId="8" xfId="0" applyNumberFormat="1" applyFont="1" applyFill="1" applyBorder="1" applyAlignment="1">
      <alignment vertical="center" wrapText="1"/>
    </xf>
    <xf numFmtId="0" fontId="7" fillId="0" borderId="8" xfId="3" applyFont="1" applyBorder="1" applyAlignment="1">
      <alignment horizontal="center" vertical="center"/>
    </xf>
    <xf numFmtId="0" fontId="19" fillId="0" borderId="17" xfId="3" applyFont="1" applyBorder="1" applyAlignment="1" applyProtection="1">
      <alignment horizontal="justify" vertical="center" wrapText="1"/>
      <protection hidden="1"/>
    </xf>
    <xf numFmtId="0" fontId="19" fillId="0" borderId="18" xfId="3" applyFont="1" applyBorder="1" applyAlignment="1" applyProtection="1">
      <alignment horizontal="justify" vertical="center" wrapText="1"/>
      <protection hidden="1"/>
    </xf>
    <xf numFmtId="0" fontId="13" fillId="2" borderId="5" xfId="4" applyFont="1" applyFill="1" applyBorder="1" applyAlignment="1">
      <alignment horizontal="center" vertical="center" wrapText="1"/>
    </xf>
    <xf numFmtId="0" fontId="13" fillId="2" borderId="14" xfId="4" applyFont="1" applyFill="1" applyBorder="1" applyAlignment="1">
      <alignment horizontal="center" vertical="center" wrapText="1"/>
    </xf>
    <xf numFmtId="0" fontId="13" fillId="2" borderId="6" xfId="4" applyFont="1" applyFill="1" applyBorder="1" applyAlignment="1">
      <alignment horizontal="center" vertical="center" wrapText="1"/>
    </xf>
    <xf numFmtId="0" fontId="17" fillId="0" borderId="27" xfId="5" applyFont="1" applyBorder="1" applyAlignment="1">
      <alignment horizontal="center" vertical="center" wrapText="1"/>
    </xf>
    <xf numFmtId="0" fontId="17" fillId="0" borderId="29" xfId="5" applyFont="1" applyBorder="1" applyAlignment="1">
      <alignment horizontal="center" vertical="center" wrapText="1"/>
    </xf>
    <xf numFmtId="0" fontId="17" fillId="0" borderId="7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170" fontId="7" fillId="4" borderId="7" xfId="2" applyNumberFormat="1" applyFont="1" applyFill="1" applyBorder="1" applyAlignment="1">
      <alignment horizontal="left" vertical="center" wrapText="1"/>
    </xf>
    <xf numFmtId="43" fontId="7" fillId="5" borderId="7" xfId="1" applyNumberFormat="1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 wrapText="1"/>
    </xf>
    <xf numFmtId="10" fontId="7" fillId="5" borderId="1" xfId="6" applyNumberFormat="1" applyFont="1" applyFill="1" applyBorder="1" applyAlignment="1">
      <alignment horizontal="center" vertical="center" wrapText="1"/>
    </xf>
    <xf numFmtId="0" fontId="17" fillId="0" borderId="31" xfId="5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2" fontId="5" fillId="5" borderId="8" xfId="0" applyNumberFormat="1" applyFont="1" applyFill="1" applyBorder="1" applyAlignment="1">
      <alignment horizontal="center" vertical="center" wrapText="1"/>
    </xf>
    <xf numFmtId="0" fontId="7" fillId="0" borderId="13" xfId="3" applyFont="1" applyBorder="1" applyAlignment="1" applyProtection="1">
      <alignment horizontal="justify" vertical="center" wrapText="1"/>
      <protection hidden="1"/>
    </xf>
    <xf numFmtId="0" fontId="7" fillId="0" borderId="17" xfId="3" applyFont="1" applyBorder="1" applyAlignment="1" applyProtection="1">
      <alignment horizontal="justify" vertical="center" wrapText="1"/>
      <protection hidden="1"/>
    </xf>
    <xf numFmtId="0" fontId="7" fillId="0" borderId="18" xfId="3" applyFont="1" applyBorder="1" applyAlignment="1" applyProtection="1">
      <alignment horizontal="justify" vertical="center" wrapText="1"/>
      <protection hidden="1"/>
    </xf>
    <xf numFmtId="0" fontId="7" fillId="2" borderId="0" xfId="3" applyFont="1" applyFill="1" applyAlignment="1">
      <alignment horizontal="center" vertical="center"/>
    </xf>
    <xf numFmtId="167" fontId="7" fillId="4" borderId="2" xfId="3" applyNumberFormat="1" applyFont="1" applyFill="1" applyBorder="1" applyAlignment="1" applyProtection="1">
      <alignment horizontal="center" vertical="center" wrapText="1"/>
      <protection hidden="1"/>
    </xf>
    <xf numFmtId="167" fontId="7" fillId="4" borderId="3" xfId="3" applyNumberFormat="1" applyFont="1" applyFill="1" applyBorder="1" applyAlignment="1" applyProtection="1">
      <alignment horizontal="center" vertical="center" wrapText="1"/>
      <protection hidden="1"/>
    </xf>
    <xf numFmtId="167" fontId="7" fillId="4" borderId="4" xfId="3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>
      <alignment horizontal="left" vertical="center" wrapText="1"/>
    </xf>
    <xf numFmtId="0" fontId="17" fillId="0" borderId="26" xfId="5" applyFont="1" applyBorder="1" applyAlignment="1">
      <alignment horizontal="center" vertical="center" wrapText="1"/>
    </xf>
    <xf numFmtId="0" fontId="17" fillId="0" borderId="33" xfId="3" applyFont="1" applyBorder="1" applyAlignment="1">
      <alignment horizontal="center" vertical="center" wrapText="1"/>
    </xf>
    <xf numFmtId="0" fontId="14" fillId="2" borderId="21" xfId="3" applyFont="1" applyFill="1" applyBorder="1" applyAlignment="1">
      <alignment horizontal="center" vertical="center" wrapText="1"/>
    </xf>
    <xf numFmtId="171" fontId="7" fillId="5" borderId="7" xfId="1" applyNumberFormat="1" applyFont="1" applyFill="1" applyBorder="1" applyAlignment="1">
      <alignment horizontal="center" vertical="center" wrapText="1"/>
    </xf>
    <xf numFmtId="171" fontId="7" fillId="5" borderId="1" xfId="1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1" fillId="0" borderId="21" xfId="3" applyFont="1" applyBorder="1" applyAlignment="1">
      <alignment horizontal="left" vertical="center" wrapText="1"/>
    </xf>
    <xf numFmtId="0" fontId="11" fillId="0" borderId="0" xfId="3" applyFont="1" applyBorder="1" applyAlignment="1">
      <alignment horizontal="left" vertical="center" wrapText="1"/>
    </xf>
    <xf numFmtId="0" fontId="10" fillId="7" borderId="9" xfId="3" applyFont="1" applyFill="1" applyBorder="1" applyAlignment="1">
      <alignment horizontal="center" vertical="center" wrapText="1"/>
    </xf>
    <xf numFmtId="0" fontId="10" fillId="7" borderId="11" xfId="3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7" borderId="5" xfId="3" applyFont="1" applyFill="1" applyBorder="1" applyAlignment="1">
      <alignment horizontal="center" vertical="center" wrapText="1"/>
    </xf>
    <xf numFmtId="0" fontId="10" fillId="7" borderId="14" xfId="3" applyFont="1" applyFill="1" applyBorder="1" applyAlignment="1">
      <alignment horizontal="center" vertical="center" wrapText="1"/>
    </xf>
    <xf numFmtId="0" fontId="10" fillId="7" borderId="6" xfId="3" applyFont="1" applyFill="1" applyBorder="1" applyAlignment="1">
      <alignment horizontal="center" vertical="center" wrapText="1"/>
    </xf>
    <xf numFmtId="0" fontId="11" fillId="2" borderId="20" xfId="3" applyFont="1" applyFill="1" applyBorder="1" applyAlignment="1" applyProtection="1">
      <alignment horizontal="center" vertical="center" wrapText="1"/>
      <protection hidden="1"/>
    </xf>
    <xf numFmtId="0" fontId="11" fillId="2" borderId="10" xfId="3" applyFont="1" applyFill="1" applyBorder="1" applyAlignment="1" applyProtection="1">
      <alignment horizontal="center" vertical="center" wrapText="1"/>
      <protection hidden="1"/>
    </xf>
    <xf numFmtId="0" fontId="11" fillId="2" borderId="11" xfId="3" applyFont="1" applyFill="1" applyBorder="1" applyAlignment="1" applyProtection="1">
      <alignment horizontal="center" vertical="center" wrapText="1"/>
      <protection hidden="1"/>
    </xf>
    <xf numFmtId="169" fontId="9" fillId="0" borderId="20" xfId="1" applyNumberFormat="1" applyFont="1" applyBorder="1" applyAlignment="1">
      <alignment horizontal="center" vertical="center"/>
    </xf>
    <xf numFmtId="169" fontId="9" fillId="0" borderId="10" xfId="1" applyNumberFormat="1" applyFont="1" applyBorder="1" applyAlignment="1">
      <alignment horizontal="center" vertical="center"/>
    </xf>
    <xf numFmtId="169" fontId="9" fillId="0" borderId="11" xfId="1" applyNumberFormat="1" applyFont="1" applyBorder="1" applyAlignment="1">
      <alignment horizontal="center" vertical="center"/>
    </xf>
  </cellXfs>
  <cellStyles count="13">
    <cellStyle name="Millares" xfId="1" builtinId="3"/>
    <cellStyle name="Millares [0] 2" xfId="8" xr:uid="{C698326A-0EEC-46DE-B64D-B2281C64278D}"/>
    <cellStyle name="Millares 2" xfId="7" xr:uid="{281EAFAD-B45F-498D-B8F2-623F5B111DF8}"/>
    <cellStyle name="Millares 3" xfId="10" xr:uid="{59D0262A-4BDE-4D22-AC1B-F3C92684D0DF}"/>
    <cellStyle name="Moneda" xfId="2" builtinId="4"/>
    <cellStyle name="Moneda [0] 2" xfId="12" xr:uid="{4FBA1A41-4D92-41D1-97C7-91D5C19B616A}"/>
    <cellStyle name="Moneda 2" xfId="11" xr:uid="{AEAEDE5A-E877-4B3B-A395-B18A6FFDE888}"/>
    <cellStyle name="Normal" xfId="0" builtinId="0"/>
    <cellStyle name="Normal 2" xfId="3" xr:uid="{CDC856A0-AD83-4B31-840E-2479D53BDA25}"/>
    <cellStyle name="Normal 2 2" xfId="5" xr:uid="{1768A491-746D-441C-AACF-D8624D5D9431}"/>
    <cellStyle name="Normal 3" xfId="9" xr:uid="{B786A70A-584E-436B-BDED-0DEA8441930B}"/>
    <cellStyle name="Normal_CAPACIDAD" xfId="4" xr:uid="{2224543B-B329-4ECE-93A7-83D987A58922}"/>
    <cellStyle name="Porcentaje" xfId="6" builtinId="5"/>
  </cellStyles>
  <dxfs count="14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CFFCC"/>
      <color rgb="FF003399"/>
      <color rgb="FF00CC00"/>
      <color rgb="FFFF9999"/>
      <color rgb="FFFFCCCC"/>
      <color rgb="FFFFFFCC"/>
      <color rgb="FFCC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1298864</xdr:colOff>
      <xdr:row>0</xdr:row>
      <xdr:rowOff>588818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3EF0B7-5707-4E5E-B0FF-70920CBB5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851815" y="86591"/>
          <a:ext cx="1217958" cy="502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1281546</xdr:colOff>
      <xdr:row>0</xdr:row>
      <xdr:rowOff>606136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5FD44E-DAD1-4B00-8979-86CCEB392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3059633" y="86591"/>
          <a:ext cx="1200640" cy="519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1229591</xdr:colOff>
      <xdr:row>0</xdr:row>
      <xdr:rowOff>658091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784547-1893-441F-B065-1F5EA175D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695951" y="86591"/>
          <a:ext cx="114868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1368136</xdr:colOff>
      <xdr:row>0</xdr:row>
      <xdr:rowOff>640773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275AEE-3295-4004-8174-9C956DF91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921088" y="86591"/>
          <a:ext cx="1287230" cy="554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132860</xdr:colOff>
      <xdr:row>0</xdr:row>
      <xdr:rowOff>86591</xdr:rowOff>
    </xdr:from>
    <xdr:to>
      <xdr:col>2</xdr:col>
      <xdr:colOff>1420090</xdr:colOff>
      <xdr:row>0</xdr:row>
      <xdr:rowOff>606136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F2621F-7BB6-4A37-8211-0AA1A0B1D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973042" y="86591"/>
          <a:ext cx="1287230" cy="519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132860</xdr:colOff>
      <xdr:row>0</xdr:row>
      <xdr:rowOff>86591</xdr:rowOff>
    </xdr:from>
    <xdr:to>
      <xdr:col>2</xdr:col>
      <xdr:colOff>1420090</xdr:colOff>
      <xdr:row>0</xdr:row>
      <xdr:rowOff>606136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6FA2AB-47F7-40FB-943E-10B764D49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961785" y="86591"/>
          <a:ext cx="1287230" cy="519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132860</xdr:colOff>
      <xdr:row>0</xdr:row>
      <xdr:rowOff>86591</xdr:rowOff>
    </xdr:from>
    <xdr:to>
      <xdr:col>2</xdr:col>
      <xdr:colOff>1420090</xdr:colOff>
      <xdr:row>0</xdr:row>
      <xdr:rowOff>606136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0B6549-DF9C-42D2-BB2A-6E25CBFFE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961785" y="86591"/>
          <a:ext cx="1287230" cy="519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354948</xdr:colOff>
      <xdr:row>0</xdr:row>
      <xdr:rowOff>51956</xdr:rowOff>
    </xdr:from>
    <xdr:to>
      <xdr:col>4</xdr:col>
      <xdr:colOff>1786198</xdr:colOff>
      <xdr:row>0</xdr:row>
      <xdr:rowOff>588818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07A2F9-C845-423F-9B47-DF7650DE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519721" y="51956"/>
          <a:ext cx="1431250" cy="53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138546</xdr:colOff>
      <xdr:row>16</xdr:row>
      <xdr:rowOff>225136</xdr:rowOff>
    </xdr:from>
    <xdr:to>
      <xdr:col>4</xdr:col>
      <xdr:colOff>1996540</xdr:colOff>
      <xdr:row>16</xdr:row>
      <xdr:rowOff>952499</xdr:rowOff>
    </xdr:to>
    <xdr:pic>
      <xdr:nvPicPr>
        <xdr:cNvPr id="3" name="Imagen 2" descr="Texto&#10;&#10;Descripción generada automáticamente">
          <a:extLst>
            <a:ext uri="{FF2B5EF4-FFF2-40B4-BE49-F238E27FC236}">
              <a16:creationId xmlns:a16="http://schemas.microsoft.com/office/drawing/2014/main" id="{D472FA46-469D-4237-B476-0498F073B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546" y="6771409"/>
          <a:ext cx="2216728" cy="7273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2F3A-B4DA-4B32-B36F-AD82AA8D29B0}">
  <sheetPr>
    <tabColor rgb="FF00CC00"/>
    <pageSetUpPr fitToPage="1"/>
  </sheetPr>
  <dimension ref="A1:P42"/>
  <sheetViews>
    <sheetView view="pageBreakPreview" topLeftCell="C22" zoomScale="55" zoomScaleNormal="55" zoomScaleSheetLayoutView="55" workbookViewId="0">
      <selection activeCell="E25" sqref="A25:XFD34"/>
    </sheetView>
  </sheetViews>
  <sheetFormatPr baseColWidth="10" defaultRowHeight="17.25" x14ac:dyDescent="0.25"/>
  <cols>
    <col min="1" max="1" width="16" style="37" customWidth="1"/>
    <col min="2" max="2" width="25.42578125" style="37" customWidth="1"/>
    <col min="3" max="3" width="45.28515625" style="37" bestFit="1" customWidth="1"/>
    <col min="4" max="4" width="22.7109375" style="37" customWidth="1"/>
    <col min="5" max="5" width="26.140625" style="37" bestFit="1" customWidth="1"/>
    <col min="6" max="7" width="32.5703125" style="37" customWidth="1"/>
    <col min="8" max="8" width="26.28515625" style="37" customWidth="1"/>
    <col min="9" max="9" width="23.28515625" style="37" bestFit="1" customWidth="1"/>
    <col min="10" max="10" width="39.5703125" style="37" bestFit="1" customWidth="1"/>
    <col min="11" max="11" width="67" style="37" customWidth="1"/>
    <col min="12" max="12" width="11.5703125" style="73" bestFit="1" customWidth="1"/>
    <col min="13" max="13" width="13.42578125" style="72" customWidth="1"/>
    <col min="14" max="14" width="38.7109375" style="72" customWidth="1"/>
    <col min="15" max="15" width="23.140625" style="72" customWidth="1"/>
    <col min="16" max="16" width="11.42578125" style="72"/>
    <col min="17" max="16384" width="11.42578125" style="40"/>
  </cols>
  <sheetData>
    <row r="1" spans="1:16" ht="55.5" customHeight="1" x14ac:dyDescent="0.25">
      <c r="A1" s="36">
        <v>1</v>
      </c>
      <c r="C1" s="112" t="s">
        <v>1</v>
      </c>
      <c r="D1" s="112"/>
      <c r="E1" s="112"/>
      <c r="F1" s="112"/>
      <c r="G1" s="112"/>
      <c r="H1" s="112"/>
      <c r="I1" s="112"/>
      <c r="J1" s="112"/>
      <c r="K1" s="38"/>
      <c r="L1" s="39"/>
      <c r="M1" s="39"/>
      <c r="N1" s="39"/>
      <c r="O1" s="39"/>
      <c r="P1" s="39"/>
    </row>
    <row r="2" spans="1:16" ht="6.75" customHeight="1" x14ac:dyDescent="0.25">
      <c r="A2" s="41"/>
      <c r="B2" s="35"/>
      <c r="C2" s="35"/>
      <c r="D2" s="35"/>
      <c r="E2" s="35"/>
      <c r="F2" s="35"/>
      <c r="G2" s="35"/>
      <c r="H2" s="35"/>
      <c r="I2" s="35"/>
      <c r="J2" s="35"/>
      <c r="K2" s="35"/>
      <c r="L2" s="39"/>
      <c r="M2" s="39"/>
      <c r="N2" s="39"/>
      <c r="O2" s="39"/>
      <c r="P2" s="39"/>
    </row>
    <row r="3" spans="1:16" ht="36.75" customHeight="1" x14ac:dyDescent="0.25">
      <c r="A3" s="41"/>
      <c r="B3" s="42"/>
      <c r="C3" s="33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113"/>
      <c r="K3" s="43"/>
      <c r="L3" s="39"/>
      <c r="M3" s="39"/>
      <c r="N3" s="39"/>
      <c r="O3" s="39"/>
      <c r="P3" s="39"/>
    </row>
    <row r="4" spans="1:16" ht="27.75" customHeight="1" x14ac:dyDescent="0.25">
      <c r="A4" s="41"/>
      <c r="B4" s="42"/>
      <c r="C4" s="33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113"/>
      <c r="K4" s="43"/>
      <c r="L4" s="39"/>
      <c r="M4" s="39"/>
      <c r="N4" s="39"/>
      <c r="O4" s="39"/>
      <c r="P4" s="39"/>
    </row>
    <row r="5" spans="1:16" ht="27.75" customHeight="1" x14ac:dyDescent="0.25">
      <c r="A5" s="41"/>
      <c r="B5" s="42"/>
      <c r="C5" s="33" t="s">
        <v>19</v>
      </c>
      <c r="D5" s="113" t="str">
        <f>+'CONSOLIDADO FINANCIERO'!E10</f>
        <v>CONSORCIO LM &amp; CB</v>
      </c>
      <c r="E5" s="113"/>
      <c r="F5" s="113"/>
      <c r="G5" s="113"/>
      <c r="H5" s="113"/>
      <c r="I5" s="113"/>
      <c r="J5" s="113"/>
      <c r="K5" s="43"/>
      <c r="L5" s="39"/>
      <c r="M5" s="39"/>
      <c r="N5" s="39"/>
      <c r="O5" s="39"/>
      <c r="P5" s="39"/>
    </row>
    <row r="6" spans="1:16" ht="11.25" customHeight="1" thickBot="1" x14ac:dyDescent="0.3">
      <c r="A6" s="41"/>
      <c r="B6" s="42"/>
      <c r="C6" s="44"/>
      <c r="D6" s="45"/>
      <c r="E6" s="45"/>
      <c r="F6" s="45"/>
      <c r="G6" s="45"/>
      <c r="H6" s="45"/>
      <c r="I6" s="45"/>
      <c r="J6" s="45"/>
      <c r="K6" s="43"/>
      <c r="L6" s="39"/>
      <c r="M6" s="39"/>
      <c r="N6" s="39"/>
      <c r="O6" s="39"/>
      <c r="P6" s="39"/>
    </row>
    <row r="7" spans="1:16" ht="26.25" customHeight="1" thickBot="1" x14ac:dyDescent="0.3">
      <c r="A7" s="41"/>
      <c r="B7" s="42"/>
      <c r="C7" s="114" t="s">
        <v>57</v>
      </c>
      <c r="D7" s="115"/>
      <c r="E7" s="115"/>
      <c r="F7" s="115"/>
      <c r="G7" s="115"/>
      <c r="H7" s="115"/>
      <c r="I7" s="115"/>
      <c r="J7" s="116"/>
      <c r="K7" s="43"/>
      <c r="L7" s="39"/>
      <c r="M7" s="39"/>
      <c r="N7" s="39"/>
      <c r="O7" s="39"/>
      <c r="P7" s="39"/>
    </row>
    <row r="8" spans="1:16" ht="5.0999999999999996" customHeight="1" x14ac:dyDescent="0.25">
      <c r="A8" s="41"/>
      <c r="B8" s="42"/>
      <c r="C8" s="44"/>
      <c r="D8" s="45"/>
      <c r="E8" s="45"/>
      <c r="F8" s="45"/>
      <c r="G8" s="45"/>
      <c r="H8" s="45"/>
      <c r="I8" s="45"/>
      <c r="J8" s="45"/>
      <c r="K8" s="43"/>
      <c r="L8" s="39"/>
      <c r="M8" s="39"/>
      <c r="N8" s="39"/>
      <c r="O8" s="39"/>
      <c r="P8" s="39"/>
    </row>
    <row r="9" spans="1:16" ht="27.75" customHeight="1" x14ac:dyDescent="0.25">
      <c r="A9" s="41"/>
      <c r="B9" s="42"/>
      <c r="C9" s="33" t="s">
        <v>25</v>
      </c>
      <c r="D9" s="110">
        <v>44769</v>
      </c>
      <c r="E9" s="110"/>
      <c r="F9" s="110"/>
      <c r="G9" s="110"/>
      <c r="H9" s="110"/>
      <c r="I9" s="111"/>
      <c r="J9" s="111"/>
      <c r="K9" s="43"/>
      <c r="L9" s="39"/>
      <c r="M9" s="39"/>
      <c r="N9" s="39"/>
      <c r="O9" s="39"/>
      <c r="P9" s="39"/>
    </row>
    <row r="10" spans="1:16" ht="27.75" customHeight="1" x14ac:dyDescent="0.25">
      <c r="A10" s="41"/>
      <c r="B10" s="42"/>
      <c r="C10" s="33" t="s">
        <v>24</v>
      </c>
      <c r="D10" s="117">
        <v>44721</v>
      </c>
      <c r="E10" s="117"/>
      <c r="F10" s="117"/>
      <c r="G10" s="117"/>
      <c r="H10" s="117"/>
      <c r="I10" s="118" t="str">
        <f>IF(D10&gt;=N10,"CUMPLE","NO CUMPLE")</f>
        <v>NO CUMPLE</v>
      </c>
      <c r="J10" s="118"/>
      <c r="K10" s="46" t="s">
        <v>34</v>
      </c>
      <c r="L10" s="99">
        <f>IF(I10="CUMPLE",0,1)</f>
        <v>1</v>
      </c>
      <c r="M10" s="39"/>
      <c r="N10" s="48">
        <f>+D9-30</f>
        <v>44739</v>
      </c>
      <c r="O10" s="39" t="s">
        <v>32</v>
      </c>
      <c r="P10" s="39"/>
    </row>
    <row r="11" spans="1:16" ht="27.75" customHeight="1" x14ac:dyDescent="0.25">
      <c r="A11" s="41"/>
      <c r="B11" s="42"/>
      <c r="C11" s="33" t="s">
        <v>27</v>
      </c>
      <c r="D11" s="117">
        <v>44365</v>
      </c>
      <c r="E11" s="117"/>
      <c r="F11" s="117"/>
      <c r="G11" s="117"/>
      <c r="H11" s="117"/>
      <c r="I11" s="118" t="str">
        <f>IF(D11&gt;=N11,"CUMPLE","NO CUMPLE")</f>
        <v>NO CUMPLE</v>
      </c>
      <c r="J11" s="118"/>
      <c r="K11" s="46" t="s">
        <v>34</v>
      </c>
      <c r="L11" s="99">
        <f>IF(I11="CUMPLE",0,1)</f>
        <v>1</v>
      </c>
      <c r="M11" s="39"/>
      <c r="N11" s="103">
        <v>44746</v>
      </c>
      <c r="O11" s="39" t="s">
        <v>33</v>
      </c>
      <c r="P11" s="39"/>
    </row>
    <row r="12" spans="1:16" s="51" customFormat="1" ht="36" customHeight="1" x14ac:dyDescent="0.25">
      <c r="A12" s="41"/>
      <c r="B12" s="42"/>
      <c r="C12" s="33" t="s">
        <v>30</v>
      </c>
      <c r="D12" s="117">
        <v>44196</v>
      </c>
      <c r="E12" s="117"/>
      <c r="F12" s="117"/>
      <c r="G12" s="117"/>
      <c r="H12" s="117"/>
      <c r="I12" s="118" t="str">
        <f>IF(D12&lt;=N12,"CUMPLE","NO CUMPLE")</f>
        <v>CUMPLE</v>
      </c>
      <c r="J12" s="118"/>
      <c r="K12" s="46" t="s">
        <v>34</v>
      </c>
      <c r="L12" s="50">
        <f>IF(I12="CUMPLE",0,1)</f>
        <v>0</v>
      </c>
      <c r="M12" s="39"/>
      <c r="N12" s="39">
        <f>+D12+15</f>
        <v>44211</v>
      </c>
      <c r="O12" s="39"/>
      <c r="P12" s="39"/>
    </row>
    <row r="13" spans="1:16" ht="11.25" customHeight="1" thickBot="1" x14ac:dyDescent="0.3">
      <c r="A13" s="41"/>
      <c r="B13" s="42"/>
      <c r="C13" s="44"/>
      <c r="D13" s="45"/>
      <c r="E13" s="45"/>
      <c r="F13" s="45"/>
      <c r="G13" s="45"/>
      <c r="H13" s="45"/>
      <c r="I13" s="45"/>
      <c r="J13" s="45"/>
      <c r="K13" s="43"/>
      <c r="L13" s="39"/>
      <c r="M13" s="39"/>
      <c r="N13" s="39"/>
      <c r="O13" s="39"/>
      <c r="P13" s="39"/>
    </row>
    <row r="14" spans="1:16" ht="26.25" customHeight="1" thickBot="1" x14ac:dyDescent="0.3">
      <c r="A14" s="41"/>
      <c r="B14" s="42"/>
      <c r="C14" s="114" t="s">
        <v>59</v>
      </c>
      <c r="D14" s="115"/>
      <c r="E14" s="115"/>
      <c r="F14" s="115"/>
      <c r="G14" s="115"/>
      <c r="H14" s="115"/>
      <c r="I14" s="115"/>
      <c r="J14" s="116"/>
      <c r="K14" s="43"/>
      <c r="L14" s="39"/>
      <c r="M14" s="39"/>
      <c r="N14" s="39"/>
      <c r="O14" s="39"/>
      <c r="P14" s="39"/>
    </row>
    <row r="15" spans="1:16" ht="5.0999999999999996" customHeight="1" x14ac:dyDescent="0.25">
      <c r="A15" s="41"/>
      <c r="B15" s="42"/>
      <c r="C15" s="44"/>
      <c r="D15" s="45"/>
      <c r="E15" s="45"/>
      <c r="F15" s="45"/>
      <c r="G15" s="45"/>
      <c r="H15" s="45"/>
      <c r="I15" s="45"/>
      <c r="J15" s="45"/>
      <c r="K15" s="43"/>
      <c r="L15" s="39"/>
      <c r="M15" s="39"/>
      <c r="N15" s="39"/>
      <c r="O15" s="39"/>
      <c r="P15" s="39"/>
    </row>
    <row r="16" spans="1:16" ht="27.75" customHeight="1" x14ac:dyDescent="0.25">
      <c r="A16" s="41"/>
      <c r="B16" s="42"/>
      <c r="C16" s="33" t="s">
        <v>25</v>
      </c>
      <c r="D16" s="110">
        <v>44769</v>
      </c>
      <c r="E16" s="110"/>
      <c r="F16" s="110"/>
      <c r="G16" s="110"/>
      <c r="H16" s="110"/>
      <c r="I16" s="111"/>
      <c r="J16" s="111"/>
      <c r="K16" s="43"/>
      <c r="L16" s="39"/>
      <c r="M16" s="39"/>
      <c r="N16" s="39"/>
      <c r="O16" s="39"/>
      <c r="P16" s="39"/>
    </row>
    <row r="17" spans="1:16" ht="27.75" customHeight="1" x14ac:dyDescent="0.25">
      <c r="A17" s="41"/>
      <c r="B17" s="42"/>
      <c r="C17" s="33" t="s">
        <v>24</v>
      </c>
      <c r="D17" s="117">
        <v>44743</v>
      </c>
      <c r="E17" s="117"/>
      <c r="F17" s="117"/>
      <c r="G17" s="117"/>
      <c r="H17" s="117"/>
      <c r="I17" s="118" t="str">
        <f>IF(D17&gt;=N17,"CUMPLE","NO CUMPLE")</f>
        <v>CUMPLE</v>
      </c>
      <c r="J17" s="118"/>
      <c r="K17" s="46" t="s">
        <v>34</v>
      </c>
      <c r="L17" s="47">
        <f>IF(I17="CUMPLE",0,1)</f>
        <v>0</v>
      </c>
      <c r="M17" s="39"/>
      <c r="N17" s="48">
        <f>+D16-30</f>
        <v>44739</v>
      </c>
      <c r="O17" s="39" t="s">
        <v>32</v>
      </c>
      <c r="P17" s="39"/>
    </row>
    <row r="18" spans="1:16" ht="27.75" customHeight="1" x14ac:dyDescent="0.25">
      <c r="A18" s="41"/>
      <c r="B18" s="42"/>
      <c r="C18" s="33" t="s">
        <v>27</v>
      </c>
      <c r="D18" s="117">
        <v>44725</v>
      </c>
      <c r="E18" s="117"/>
      <c r="F18" s="117"/>
      <c r="G18" s="117"/>
      <c r="H18" s="117"/>
      <c r="I18" s="118" t="str">
        <f>IF(D18&lt;=N18,"CUMPLE","NO CUMPLE")</f>
        <v>CUMPLE</v>
      </c>
      <c r="J18" s="118"/>
      <c r="K18" s="46" t="s">
        <v>34</v>
      </c>
      <c r="L18" s="47">
        <f>IF(I18="CUMPLE",0,1)</f>
        <v>0</v>
      </c>
      <c r="M18" s="39"/>
      <c r="N18" s="49">
        <f>+D18+15</f>
        <v>44740</v>
      </c>
      <c r="O18" s="39" t="s">
        <v>33</v>
      </c>
      <c r="P18" s="39"/>
    </row>
    <row r="19" spans="1:16" s="51" customFormat="1" ht="36" customHeight="1" x14ac:dyDescent="0.25">
      <c r="A19" s="41"/>
      <c r="B19" s="42"/>
      <c r="C19" s="33" t="s">
        <v>30</v>
      </c>
      <c r="D19" s="117">
        <v>44561</v>
      </c>
      <c r="E19" s="117"/>
      <c r="F19" s="117"/>
      <c r="G19" s="117"/>
      <c r="H19" s="117"/>
      <c r="I19" s="118" t="str">
        <f>IF(D19&lt;=N19,"CUMPLE","NO CUMPLE")</f>
        <v>CUMPLE</v>
      </c>
      <c r="J19" s="118"/>
      <c r="K19" s="46" t="s">
        <v>34</v>
      </c>
      <c r="L19" s="50">
        <f>IF(I19="CUMPLE",0,1)</f>
        <v>0</v>
      </c>
      <c r="M19" s="39"/>
      <c r="N19" s="39">
        <f>+D19+15</f>
        <v>44576</v>
      </c>
      <c r="O19" s="39"/>
      <c r="P19" s="39"/>
    </row>
    <row r="20" spans="1:16" s="52" customFormat="1" ht="5.25" customHeight="1" thickBot="1" x14ac:dyDescent="0.3">
      <c r="B20" s="41"/>
      <c r="C20" s="53"/>
      <c r="D20" s="54"/>
      <c r="E20" s="54"/>
      <c r="F20" s="54"/>
      <c r="G20" s="54"/>
      <c r="H20" s="54"/>
      <c r="I20" s="55"/>
      <c r="J20" s="55"/>
      <c r="K20" s="43"/>
      <c r="L20" s="47"/>
      <c r="M20" s="39"/>
      <c r="N20" s="39"/>
      <c r="O20" s="39"/>
      <c r="P20" s="39"/>
    </row>
    <row r="21" spans="1:16" ht="27" customHeight="1" thickBot="1" x14ac:dyDescent="0.3">
      <c r="A21" s="41"/>
      <c r="B21" s="35"/>
      <c r="C21" s="124" t="s">
        <v>2</v>
      </c>
      <c r="D21" s="125"/>
      <c r="E21" s="125"/>
      <c r="F21" s="125"/>
      <c r="G21" s="125"/>
      <c r="H21" s="125"/>
      <c r="I21" s="125"/>
      <c r="J21" s="126"/>
      <c r="K21" s="35"/>
      <c r="L21" s="39"/>
      <c r="M21" s="39"/>
      <c r="N21" s="39"/>
      <c r="O21" s="39"/>
      <c r="P21" s="39"/>
    </row>
    <row r="22" spans="1:16" ht="5.0999999999999996" customHeight="1" thickBot="1" x14ac:dyDescent="0.3">
      <c r="A22" s="41"/>
      <c r="B22" s="106"/>
      <c r="C22" s="107"/>
      <c r="D22" s="107"/>
      <c r="E22" s="107"/>
      <c r="F22" s="107"/>
      <c r="G22" s="107"/>
      <c r="H22" s="107"/>
      <c r="I22" s="107"/>
      <c r="J22" s="121" t="s">
        <v>23</v>
      </c>
      <c r="K22" s="108"/>
      <c r="L22" s="39"/>
      <c r="M22" s="39"/>
      <c r="N22" s="39"/>
      <c r="O22" s="39"/>
      <c r="P22" s="39"/>
    </row>
    <row r="23" spans="1:16" s="59" customFormat="1" ht="47.25" customHeight="1" x14ac:dyDescent="0.25">
      <c r="A23" s="139" t="s">
        <v>14</v>
      </c>
      <c r="B23" s="141" t="s">
        <v>5</v>
      </c>
      <c r="C23" s="119" t="s">
        <v>3</v>
      </c>
      <c r="D23" s="119" t="s">
        <v>6</v>
      </c>
      <c r="E23" s="119" t="s">
        <v>16</v>
      </c>
      <c r="F23" s="33" t="s">
        <v>58</v>
      </c>
      <c r="G23" s="33" t="s">
        <v>60</v>
      </c>
      <c r="H23" s="119" t="s">
        <v>0</v>
      </c>
      <c r="I23" s="119" t="s">
        <v>15</v>
      </c>
      <c r="J23" s="119"/>
      <c r="K23" s="158" t="s">
        <v>4</v>
      </c>
      <c r="L23" s="39"/>
      <c r="M23" s="39"/>
      <c r="N23" s="39"/>
      <c r="O23" s="39"/>
      <c r="P23" s="39"/>
    </row>
    <row r="24" spans="1:16" s="59" customFormat="1" ht="18" customHeight="1" thickBot="1" x14ac:dyDescent="0.3">
      <c r="A24" s="140"/>
      <c r="B24" s="142"/>
      <c r="C24" s="120"/>
      <c r="D24" s="120"/>
      <c r="E24" s="120"/>
      <c r="F24" s="95">
        <v>0.52</v>
      </c>
      <c r="G24" s="95">
        <v>0.48</v>
      </c>
      <c r="H24" s="120"/>
      <c r="I24" s="120"/>
      <c r="J24" s="120"/>
      <c r="K24" s="159"/>
      <c r="L24" s="39"/>
      <c r="M24" s="39"/>
      <c r="N24" s="39"/>
      <c r="O24" s="39"/>
      <c r="P24" s="39"/>
    </row>
    <row r="25" spans="1:16" ht="29.25" customHeight="1" x14ac:dyDescent="0.25">
      <c r="A25" s="127">
        <v>4.0999999999999996</v>
      </c>
      <c r="B25" s="129" t="s">
        <v>43</v>
      </c>
      <c r="C25" s="131" t="s">
        <v>45</v>
      </c>
      <c r="D25" s="133">
        <f>+'CONSOLIDADO FINANCIERO'!F7*45%</f>
        <v>360000000</v>
      </c>
      <c r="E25" s="96" t="s">
        <v>7</v>
      </c>
      <c r="F25" s="97">
        <v>1592302000</v>
      </c>
      <c r="G25" s="97">
        <v>500522000</v>
      </c>
      <c r="H25" s="135">
        <f>+(F25+G25)-(F26+G26)</f>
        <v>1705385000</v>
      </c>
      <c r="I25" s="137" t="str">
        <f>IF(H25&gt;=D25,"CUMPLE","NO CUMPLE")</f>
        <v>CUMPLE</v>
      </c>
      <c r="J25" s="131" t="s">
        <v>31</v>
      </c>
      <c r="K25" s="164" t="s">
        <v>74</v>
      </c>
      <c r="L25" s="161">
        <f>IF(I25="CUMPLE",0,1)</f>
        <v>0</v>
      </c>
      <c r="M25" s="62"/>
      <c r="N25" s="39"/>
      <c r="O25" s="39"/>
      <c r="P25" s="39"/>
    </row>
    <row r="26" spans="1:16" ht="29.25" customHeight="1" x14ac:dyDescent="0.25">
      <c r="A26" s="128"/>
      <c r="B26" s="130"/>
      <c r="C26" s="132"/>
      <c r="D26" s="134"/>
      <c r="E26" s="63" t="s">
        <v>8</v>
      </c>
      <c r="F26" s="64">
        <v>195733000</v>
      </c>
      <c r="G26" s="64">
        <v>191706000</v>
      </c>
      <c r="H26" s="136"/>
      <c r="I26" s="138"/>
      <c r="J26" s="132"/>
      <c r="K26" s="164"/>
      <c r="L26" s="161"/>
      <c r="M26" s="39"/>
      <c r="N26" s="39"/>
      <c r="O26" s="39"/>
      <c r="P26" s="39"/>
    </row>
    <row r="27" spans="1:16" ht="29.25" customHeight="1" x14ac:dyDescent="0.25">
      <c r="A27" s="148">
        <v>4.0999999999999996</v>
      </c>
      <c r="B27" s="149" t="s">
        <v>43</v>
      </c>
      <c r="C27" s="132" t="s">
        <v>53</v>
      </c>
      <c r="D27" s="143">
        <v>1.2</v>
      </c>
      <c r="E27" s="63" t="s">
        <v>7</v>
      </c>
      <c r="F27" s="65">
        <f>+F25</f>
        <v>1592302000</v>
      </c>
      <c r="G27" s="65">
        <f>+G25</f>
        <v>500522000</v>
      </c>
      <c r="H27" s="157">
        <f>+((F27*F24)+(G27*G24))/((F28*F24)+(G28*G24))</f>
        <v>5.5121123814009536</v>
      </c>
      <c r="I27" s="138" t="str">
        <f>IF(H27&gt;=D27,"CUMPLE","NO CUMPLE")</f>
        <v>CUMPLE</v>
      </c>
      <c r="J27" s="132" t="s">
        <v>31</v>
      </c>
      <c r="K27" s="164"/>
      <c r="L27" s="161">
        <f>IF(I27="CUMPLE",0,1)</f>
        <v>0</v>
      </c>
      <c r="M27" s="39"/>
      <c r="N27" s="39"/>
      <c r="O27" s="39"/>
      <c r="P27" s="39"/>
    </row>
    <row r="28" spans="1:16" ht="29.25" customHeight="1" x14ac:dyDescent="0.25">
      <c r="A28" s="128"/>
      <c r="B28" s="149"/>
      <c r="C28" s="132"/>
      <c r="D28" s="143"/>
      <c r="E28" s="63" t="s">
        <v>8</v>
      </c>
      <c r="F28" s="65">
        <f>+F26</f>
        <v>195733000</v>
      </c>
      <c r="G28" s="65">
        <f>+G26</f>
        <v>191706000</v>
      </c>
      <c r="H28" s="147"/>
      <c r="I28" s="138"/>
      <c r="J28" s="132"/>
      <c r="K28" s="164"/>
      <c r="L28" s="161"/>
      <c r="M28" s="39"/>
      <c r="N28" s="39"/>
      <c r="O28" s="39"/>
      <c r="P28" s="39"/>
    </row>
    <row r="29" spans="1:16" ht="29.25" customHeight="1" x14ac:dyDescent="0.25">
      <c r="A29" s="148">
        <v>4.0999999999999996</v>
      </c>
      <c r="B29" s="149" t="s">
        <v>43</v>
      </c>
      <c r="C29" s="132" t="s">
        <v>54</v>
      </c>
      <c r="D29" s="122">
        <v>0.8</v>
      </c>
      <c r="E29" s="66" t="s">
        <v>9</v>
      </c>
      <c r="F29" s="64">
        <v>464383000</v>
      </c>
      <c r="G29" s="64">
        <v>191706000</v>
      </c>
      <c r="H29" s="123">
        <f>((F29*F24)+(G29*G24))/((F30*F24)+(G30*G24))</f>
        <v>0.31219170536868046</v>
      </c>
      <c r="I29" s="138" t="str">
        <f>IF(H29&lt;=D29,"CUMPLE","NO CUMPLE")</f>
        <v>CUMPLE</v>
      </c>
      <c r="J29" s="132" t="s">
        <v>31</v>
      </c>
      <c r="K29" s="164"/>
      <c r="L29" s="161">
        <f>IF(I29="CUMPLE",0,1)</f>
        <v>0</v>
      </c>
      <c r="M29" s="39"/>
      <c r="N29" s="39"/>
      <c r="O29" s="39"/>
      <c r="P29" s="39"/>
    </row>
    <row r="30" spans="1:16" ht="29.25" customHeight="1" x14ac:dyDescent="0.25">
      <c r="A30" s="128"/>
      <c r="B30" s="149"/>
      <c r="C30" s="132"/>
      <c r="D30" s="122"/>
      <c r="E30" s="66" t="s">
        <v>10</v>
      </c>
      <c r="F30" s="64">
        <v>1592302000</v>
      </c>
      <c r="G30" s="64">
        <v>500522000</v>
      </c>
      <c r="H30" s="123"/>
      <c r="I30" s="138"/>
      <c r="J30" s="132"/>
      <c r="K30" s="164"/>
      <c r="L30" s="161"/>
      <c r="M30" s="39"/>
      <c r="N30" s="39"/>
      <c r="O30" s="39"/>
      <c r="P30" s="39"/>
    </row>
    <row r="31" spans="1:16" s="67" customFormat="1" ht="29.25" customHeight="1" x14ac:dyDescent="0.25">
      <c r="A31" s="148">
        <v>4.0999999999999996</v>
      </c>
      <c r="B31" s="149" t="s">
        <v>44</v>
      </c>
      <c r="C31" s="146" t="s">
        <v>55</v>
      </c>
      <c r="D31" s="143">
        <v>0</v>
      </c>
      <c r="E31" s="66" t="s">
        <v>11</v>
      </c>
      <c r="F31" s="64">
        <v>672528000</v>
      </c>
      <c r="G31" s="64">
        <v>90018000</v>
      </c>
      <c r="H31" s="147">
        <f>((F31*F24)+(G31*G24))/((F32*F24)+(G32*G24))</f>
        <v>0.53477160299354243</v>
      </c>
      <c r="I31" s="138" t="str">
        <f>IF(H31&gt;=D31,"CUMPLE","NO CUMPLE")</f>
        <v>CUMPLE</v>
      </c>
      <c r="J31" s="132" t="s">
        <v>31</v>
      </c>
      <c r="K31" s="164"/>
      <c r="L31" s="161">
        <f>IF(I31="CUMPLE",0,1)</f>
        <v>0</v>
      </c>
      <c r="M31" s="39"/>
      <c r="N31" s="39"/>
      <c r="O31" s="39"/>
      <c r="P31" s="39"/>
    </row>
    <row r="32" spans="1:16" s="67" customFormat="1" ht="29.25" customHeight="1" x14ac:dyDescent="0.25">
      <c r="A32" s="128"/>
      <c r="B32" s="149"/>
      <c r="C32" s="146"/>
      <c r="D32" s="143"/>
      <c r="E32" s="66" t="s">
        <v>12</v>
      </c>
      <c r="F32" s="64">
        <v>1127919000</v>
      </c>
      <c r="G32" s="64">
        <v>308816000</v>
      </c>
      <c r="H32" s="147"/>
      <c r="I32" s="138"/>
      <c r="J32" s="132"/>
      <c r="K32" s="164"/>
      <c r="L32" s="161"/>
      <c r="M32" s="39"/>
      <c r="N32" s="39"/>
      <c r="O32" s="39"/>
      <c r="P32" s="39"/>
    </row>
    <row r="33" spans="1:16" s="67" customFormat="1" ht="29.25" customHeight="1" x14ac:dyDescent="0.25">
      <c r="A33" s="148">
        <v>4.0999999999999996</v>
      </c>
      <c r="B33" s="149" t="str">
        <f>+B31</f>
        <v>4.1.4.2 CAPACIDAD ORGANIZACIONAL.</v>
      </c>
      <c r="C33" s="146" t="s">
        <v>56</v>
      </c>
      <c r="D33" s="143">
        <v>0</v>
      </c>
      <c r="E33" s="66" t="s">
        <v>11</v>
      </c>
      <c r="F33" s="65">
        <f>+F31</f>
        <v>672528000</v>
      </c>
      <c r="G33" s="65">
        <f>+G31</f>
        <v>90018000</v>
      </c>
      <c r="H33" s="147">
        <f>((F33*F24)+(G33*G24))/((F34*F24)+(G34*G24))</f>
        <v>0.36782034427224553</v>
      </c>
      <c r="I33" s="138" t="str">
        <f>IF(H33&gt;=D33,"CUMPLE","NO CUMPLE")</f>
        <v>CUMPLE</v>
      </c>
      <c r="J33" s="132" t="s">
        <v>31</v>
      </c>
      <c r="K33" s="164"/>
      <c r="L33" s="161">
        <f>IF(I33="CUMPLE",0,1)</f>
        <v>0</v>
      </c>
      <c r="M33" s="39"/>
      <c r="N33" s="39"/>
      <c r="O33" s="39"/>
      <c r="P33" s="39"/>
    </row>
    <row r="34" spans="1:16" s="67" customFormat="1" ht="29.25" customHeight="1" thickBot="1" x14ac:dyDescent="0.3">
      <c r="A34" s="154"/>
      <c r="B34" s="155"/>
      <c r="C34" s="156"/>
      <c r="D34" s="144"/>
      <c r="E34" s="68" t="s">
        <v>13</v>
      </c>
      <c r="F34" s="69">
        <f>+F30</f>
        <v>1592302000</v>
      </c>
      <c r="G34" s="69">
        <f>+G30</f>
        <v>500522000</v>
      </c>
      <c r="H34" s="162"/>
      <c r="I34" s="163"/>
      <c r="J34" s="160"/>
      <c r="K34" s="165"/>
      <c r="L34" s="161"/>
      <c r="M34" s="39"/>
      <c r="N34" s="39"/>
      <c r="O34" s="39"/>
      <c r="P34" s="39"/>
    </row>
    <row r="35" spans="1:16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70"/>
      <c r="M35" s="39"/>
      <c r="N35" s="39"/>
      <c r="O35" s="39"/>
      <c r="P35" s="39"/>
    </row>
    <row r="36" spans="1:16" ht="35.25" customHeight="1" x14ac:dyDescent="0.25">
      <c r="A36" s="42"/>
      <c r="B36" s="42"/>
      <c r="C36" s="42"/>
      <c r="D36" s="42"/>
      <c r="E36" s="150" t="s">
        <v>20</v>
      </c>
      <c r="F36" s="151"/>
      <c r="G36" s="152"/>
      <c r="H36" s="150" t="s">
        <v>61</v>
      </c>
      <c r="I36" s="151"/>
      <c r="J36" s="152"/>
      <c r="K36" s="42"/>
      <c r="L36" s="39">
        <f>SUM(L17:L34)</f>
        <v>0</v>
      </c>
      <c r="M36" s="39"/>
      <c r="N36" s="39"/>
      <c r="O36" s="39"/>
      <c r="P36" s="39"/>
    </row>
    <row r="37" spans="1:16" x14ac:dyDescent="0.25">
      <c r="A37" s="42"/>
      <c r="B37" s="42"/>
      <c r="C37" s="42"/>
      <c r="D37" s="42"/>
      <c r="E37" s="71"/>
      <c r="F37" s="71"/>
      <c r="G37" s="71"/>
      <c r="H37" s="71"/>
      <c r="I37" s="71"/>
      <c r="J37" s="71"/>
      <c r="K37" s="42"/>
      <c r="L37" s="39"/>
      <c r="M37" s="39"/>
      <c r="N37" s="39"/>
      <c r="O37" s="39"/>
      <c r="P37" s="39"/>
    </row>
    <row r="38" spans="1:16" x14ac:dyDescent="0.25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39"/>
      <c r="M38" s="39"/>
      <c r="N38" s="39"/>
      <c r="O38" s="39"/>
      <c r="P38" s="39"/>
    </row>
    <row r="39" spans="1:16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39"/>
      <c r="M39" s="39"/>
      <c r="N39" s="39"/>
      <c r="O39" s="39"/>
      <c r="P39" s="39"/>
    </row>
    <row r="40" spans="1:16" x14ac:dyDescent="0.25">
      <c r="A40" s="145"/>
      <c r="B40" s="145"/>
      <c r="C40" s="145"/>
      <c r="D40" s="42"/>
      <c r="E40" s="42"/>
      <c r="F40" s="42"/>
      <c r="G40" s="42"/>
      <c r="H40" s="42"/>
      <c r="I40" s="42"/>
      <c r="J40" s="42"/>
      <c r="K40" s="42"/>
      <c r="L40" s="39"/>
      <c r="M40" s="39"/>
      <c r="N40" s="39"/>
      <c r="O40" s="39"/>
      <c r="P40" s="39"/>
    </row>
    <row r="41" spans="1:16" ht="81.75" customHeight="1" x14ac:dyDescent="0.25">
      <c r="A41" s="153" t="str">
        <f>+'CONSOLIDADO FINANCIERO'!$D$18</f>
        <v>Elaboró: Diana Marcela Osuna Ayala
Profesional 02
Gerencia Contratación 
Fondo Nacional del Ahorro</v>
      </c>
      <c r="B41" s="153"/>
      <c r="C41" s="153"/>
      <c r="D41" s="42"/>
      <c r="E41" s="42"/>
      <c r="F41" s="42"/>
      <c r="G41" s="42"/>
      <c r="H41" s="42"/>
      <c r="I41" s="42"/>
      <c r="J41" s="42"/>
      <c r="K41" s="42"/>
      <c r="L41" s="39"/>
      <c r="M41" s="39"/>
      <c r="N41" s="39"/>
      <c r="O41" s="39"/>
      <c r="P41" s="39"/>
    </row>
    <row r="42" spans="1:16" x14ac:dyDescent="0.25">
      <c r="L42" s="39"/>
    </row>
  </sheetData>
  <mergeCells count="77">
    <mergeCell ref="D27:D28"/>
    <mergeCell ref="H27:H28"/>
    <mergeCell ref="K23:K24"/>
    <mergeCell ref="J33:J34"/>
    <mergeCell ref="L33:L34"/>
    <mergeCell ref="L31:L32"/>
    <mergeCell ref="I29:I30"/>
    <mergeCell ref="L27:L28"/>
    <mergeCell ref="H33:H34"/>
    <mergeCell ref="I33:I34"/>
    <mergeCell ref="K25:K34"/>
    <mergeCell ref="L25:L26"/>
    <mergeCell ref="I27:I28"/>
    <mergeCell ref="J27:J28"/>
    <mergeCell ref="J29:J30"/>
    <mergeCell ref="L29:L30"/>
    <mergeCell ref="A41:C41"/>
    <mergeCell ref="A33:A34"/>
    <mergeCell ref="B33:B34"/>
    <mergeCell ref="C33:C34"/>
    <mergeCell ref="A27:A28"/>
    <mergeCell ref="B27:B28"/>
    <mergeCell ref="C27:C28"/>
    <mergeCell ref="A29:A30"/>
    <mergeCell ref="B29:B30"/>
    <mergeCell ref="C29:C30"/>
    <mergeCell ref="D33:D34"/>
    <mergeCell ref="A40:C40"/>
    <mergeCell ref="C31:C32"/>
    <mergeCell ref="D31:D32"/>
    <mergeCell ref="H31:H32"/>
    <mergeCell ref="A31:A32"/>
    <mergeCell ref="B31:B32"/>
    <mergeCell ref="E36:G36"/>
    <mergeCell ref="H36:J36"/>
    <mergeCell ref="I31:I32"/>
    <mergeCell ref="J31:J32"/>
    <mergeCell ref="D29:D30"/>
    <mergeCell ref="H29:H30"/>
    <mergeCell ref="C21:J21"/>
    <mergeCell ref="A25:A26"/>
    <mergeCell ref="B25:B26"/>
    <mergeCell ref="C25:C26"/>
    <mergeCell ref="D25:D26"/>
    <mergeCell ref="H25:H26"/>
    <mergeCell ref="I25:I26"/>
    <mergeCell ref="J25:J26"/>
    <mergeCell ref="A23:A24"/>
    <mergeCell ref="B23:B24"/>
    <mergeCell ref="C23:C24"/>
    <mergeCell ref="D23:D24"/>
    <mergeCell ref="E23:E24"/>
    <mergeCell ref="H23:H24"/>
    <mergeCell ref="I23:I24"/>
    <mergeCell ref="J22:J24"/>
    <mergeCell ref="D17:H17"/>
    <mergeCell ref="I17:J17"/>
    <mergeCell ref="D18:H18"/>
    <mergeCell ref="I18:J18"/>
    <mergeCell ref="D19:H19"/>
    <mergeCell ref="I19:J19"/>
    <mergeCell ref="D16:H16"/>
    <mergeCell ref="I16:J16"/>
    <mergeCell ref="C1:J1"/>
    <mergeCell ref="D3:J3"/>
    <mergeCell ref="D4:J4"/>
    <mergeCell ref="D5:J5"/>
    <mergeCell ref="C14:J14"/>
    <mergeCell ref="C7:J7"/>
    <mergeCell ref="D9:H9"/>
    <mergeCell ref="I9:J9"/>
    <mergeCell ref="D10:H10"/>
    <mergeCell ref="I10:J10"/>
    <mergeCell ref="D11:H11"/>
    <mergeCell ref="I11:J11"/>
    <mergeCell ref="D12:H12"/>
    <mergeCell ref="I12:J12"/>
  </mergeCells>
  <conditionalFormatting sqref="J25">
    <cfRule type="cellIs" dxfId="148" priority="28" operator="equal">
      <formula>"CUMPLE"</formula>
    </cfRule>
    <cfRule type="cellIs" dxfId="147" priority="29" operator="equal">
      <formula>"NO CUMPLE"</formula>
    </cfRule>
  </conditionalFormatting>
  <conditionalFormatting sqref="L27 L29 L31 L33">
    <cfRule type="cellIs" dxfId="146" priority="24" operator="equal">
      <formula>"CUMPLE"</formula>
    </cfRule>
    <cfRule type="cellIs" dxfId="145" priority="25" operator="equal">
      <formula>"NO CUMPLE"</formula>
    </cfRule>
  </conditionalFormatting>
  <conditionalFormatting sqref="L25">
    <cfRule type="cellIs" dxfId="144" priority="26" operator="equal">
      <formula>"CUMPLE"</formula>
    </cfRule>
    <cfRule type="cellIs" dxfId="143" priority="27" operator="equal">
      <formula>"NO CUMPLE"</formula>
    </cfRule>
  </conditionalFormatting>
  <conditionalFormatting sqref="L17 L20">
    <cfRule type="cellIs" dxfId="142" priority="22" operator="equal">
      <formula>"CUMPLE"</formula>
    </cfRule>
    <cfRule type="cellIs" dxfId="141" priority="23" operator="equal">
      <formula>"NO CUMPLE"</formula>
    </cfRule>
  </conditionalFormatting>
  <conditionalFormatting sqref="I25:I34">
    <cfRule type="cellIs" dxfId="140" priority="20" operator="equal">
      <formula>"CUMPLE"</formula>
    </cfRule>
    <cfRule type="cellIs" dxfId="139" priority="21" operator="equal">
      <formula>"NO CUMPLE"</formula>
    </cfRule>
  </conditionalFormatting>
  <conditionalFormatting sqref="I17">
    <cfRule type="cellIs" dxfId="138" priority="19" operator="equal">
      <formula>"CUMPLE"</formula>
    </cfRule>
  </conditionalFormatting>
  <conditionalFormatting sqref="I20:J20">
    <cfRule type="cellIs" dxfId="137" priority="18" operator="equal">
      <formula>"CUMPLE"</formula>
    </cfRule>
  </conditionalFormatting>
  <conditionalFormatting sqref="J27 J29 J31 J33">
    <cfRule type="cellIs" dxfId="136" priority="16" operator="equal">
      <formula>"CUMPLE"</formula>
    </cfRule>
    <cfRule type="cellIs" dxfId="135" priority="17" operator="equal">
      <formula>"NO CUMPLE"</formula>
    </cfRule>
  </conditionalFormatting>
  <conditionalFormatting sqref="L18">
    <cfRule type="cellIs" dxfId="134" priority="14" operator="equal">
      <formula>"CUMPLE"</formula>
    </cfRule>
    <cfRule type="cellIs" dxfId="133" priority="15" operator="equal">
      <formula>"NO CUMPLE"</formula>
    </cfRule>
  </conditionalFormatting>
  <conditionalFormatting sqref="I18:J18">
    <cfRule type="cellIs" dxfId="132" priority="13" operator="equal">
      <formula>"CUMPLE"</formula>
    </cfRule>
  </conditionalFormatting>
  <conditionalFormatting sqref="L19">
    <cfRule type="cellIs" dxfId="131" priority="11" operator="equal">
      <formula>"CUMPLE"</formula>
    </cfRule>
    <cfRule type="cellIs" dxfId="130" priority="12" operator="equal">
      <formula>"NO CUMPLE"</formula>
    </cfRule>
  </conditionalFormatting>
  <conditionalFormatting sqref="I19:J19">
    <cfRule type="cellIs" dxfId="129" priority="10" operator="equal">
      <formula>"CUMPLE"</formula>
    </cfRule>
  </conditionalFormatting>
  <conditionalFormatting sqref="L10">
    <cfRule type="cellIs" dxfId="128" priority="8" operator="equal">
      <formula>"CUMPLE"</formula>
    </cfRule>
    <cfRule type="cellIs" dxfId="127" priority="9" operator="equal">
      <formula>"NO CUMPLE"</formula>
    </cfRule>
  </conditionalFormatting>
  <conditionalFormatting sqref="I10">
    <cfRule type="cellIs" dxfId="126" priority="7" operator="equal">
      <formula>"CUMPLE"</formula>
    </cfRule>
  </conditionalFormatting>
  <conditionalFormatting sqref="L11">
    <cfRule type="cellIs" dxfId="125" priority="5" operator="equal">
      <formula>"CUMPLE"</formula>
    </cfRule>
    <cfRule type="cellIs" dxfId="124" priority="6" operator="equal">
      <formula>"NO CUMPLE"</formula>
    </cfRule>
  </conditionalFormatting>
  <conditionalFormatting sqref="I11:J11">
    <cfRule type="cellIs" dxfId="123" priority="4" operator="equal">
      <formula>"CUMPLE"</formula>
    </cfRule>
  </conditionalFormatting>
  <conditionalFormatting sqref="L12">
    <cfRule type="cellIs" dxfId="122" priority="2" operator="equal">
      <formula>"CUMPLE"</formula>
    </cfRule>
    <cfRule type="cellIs" dxfId="121" priority="3" operator="equal">
      <formula>"NO CUMPLE"</formula>
    </cfRule>
  </conditionalFormatting>
  <conditionalFormatting sqref="I12:J12">
    <cfRule type="cellIs" dxfId="120" priority="1" operator="equal">
      <formula>"CUMPLE"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4" fitToHeight="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AEE3-EC50-40AC-B4B1-BE0641AF25FE}">
  <sheetPr>
    <tabColor rgb="FF00CC00"/>
    <pageSetUpPr fitToPage="1"/>
  </sheetPr>
  <dimension ref="A1:O34"/>
  <sheetViews>
    <sheetView view="pageBreakPreview" topLeftCell="A4" zoomScale="55" zoomScaleNormal="55" zoomScaleSheetLayoutView="55" workbookViewId="0">
      <selection activeCell="J27" sqref="J27"/>
    </sheetView>
  </sheetViews>
  <sheetFormatPr baseColWidth="10" defaultRowHeight="17.25" x14ac:dyDescent="0.25"/>
  <cols>
    <col min="1" max="1" width="19.140625" style="37" customWidth="1"/>
    <col min="2" max="2" width="25.42578125" style="37" customWidth="1"/>
    <col min="3" max="3" width="45.28515625" style="37" customWidth="1"/>
    <col min="4" max="4" width="21.42578125" style="37" bestFit="1" customWidth="1"/>
    <col min="5" max="5" width="26.140625" style="37" bestFit="1" customWidth="1"/>
    <col min="6" max="6" width="26.42578125" style="37" customWidth="1"/>
    <col min="7" max="7" width="24.85546875" style="37" customWidth="1"/>
    <col min="8" max="8" width="23.28515625" style="37" bestFit="1" customWidth="1"/>
    <col min="9" max="9" width="23.5703125" style="37" bestFit="1" customWidth="1"/>
    <col min="10" max="10" width="55.28515625" style="37" customWidth="1"/>
    <col min="11" max="11" width="11.5703125" style="73" bestFit="1" customWidth="1"/>
    <col min="12" max="12" width="13.42578125" style="72" customWidth="1"/>
    <col min="13" max="13" width="38.7109375" style="72" customWidth="1"/>
    <col min="14" max="14" width="23.140625" style="72" customWidth="1"/>
    <col min="15" max="15" width="11.42578125" style="72"/>
    <col min="16" max="16384" width="11.42578125" style="40"/>
  </cols>
  <sheetData>
    <row r="1" spans="1:15" ht="46.5" customHeight="1" x14ac:dyDescent="0.25">
      <c r="A1" s="36">
        <v>2</v>
      </c>
      <c r="C1" s="112" t="s">
        <v>1</v>
      </c>
      <c r="D1" s="112"/>
      <c r="E1" s="112"/>
      <c r="F1" s="112"/>
      <c r="G1" s="112"/>
      <c r="H1" s="112"/>
      <c r="I1" s="112"/>
      <c r="J1" s="38"/>
      <c r="K1" s="39"/>
      <c r="L1" s="39"/>
      <c r="M1" s="39"/>
      <c r="N1" s="39"/>
      <c r="O1" s="39"/>
    </row>
    <row r="2" spans="1:15" ht="16.5" customHeight="1" x14ac:dyDescent="0.25">
      <c r="A2" s="41"/>
      <c r="B2" s="35"/>
      <c r="C2" s="35"/>
      <c r="D2" s="35"/>
      <c r="E2" s="35"/>
      <c r="F2" s="35"/>
      <c r="G2" s="35"/>
      <c r="H2" s="35"/>
      <c r="I2" s="35"/>
      <c r="J2" s="35"/>
      <c r="K2" s="39"/>
      <c r="L2" s="39"/>
      <c r="M2" s="39"/>
      <c r="N2" s="39"/>
      <c r="O2" s="39"/>
    </row>
    <row r="3" spans="1:15" ht="41.25" customHeight="1" x14ac:dyDescent="0.25">
      <c r="A3" s="41"/>
      <c r="B3" s="42"/>
      <c r="C3" s="33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43"/>
      <c r="K3" s="39"/>
      <c r="L3" s="39"/>
      <c r="M3" s="39"/>
      <c r="N3" s="39"/>
      <c r="O3" s="39"/>
    </row>
    <row r="4" spans="1:15" ht="26.25" customHeight="1" x14ac:dyDescent="0.25">
      <c r="A4" s="41"/>
      <c r="B4" s="42"/>
      <c r="C4" s="33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43"/>
      <c r="K4" s="39"/>
      <c r="L4" s="39"/>
      <c r="M4" s="39"/>
      <c r="N4" s="39"/>
      <c r="O4" s="39"/>
    </row>
    <row r="5" spans="1:15" ht="26.25" customHeight="1" x14ac:dyDescent="0.25">
      <c r="A5" s="41"/>
      <c r="B5" s="42"/>
      <c r="C5" s="33" t="s">
        <v>19</v>
      </c>
      <c r="D5" s="113" t="str">
        <f>+'CONSOLIDADO FINANCIERO'!E11</f>
        <v>COMERCIALIZADORA COMSILA SAS</v>
      </c>
      <c r="E5" s="113"/>
      <c r="F5" s="113"/>
      <c r="G5" s="113"/>
      <c r="H5" s="113"/>
      <c r="I5" s="113"/>
      <c r="J5" s="43"/>
      <c r="K5" s="39"/>
      <c r="L5" s="39"/>
      <c r="M5" s="39"/>
      <c r="N5" s="39"/>
      <c r="O5" s="39"/>
    </row>
    <row r="6" spans="1:15" ht="9.75" customHeight="1" thickBot="1" x14ac:dyDescent="0.3">
      <c r="A6" s="41"/>
      <c r="B6" s="42"/>
      <c r="C6" s="44"/>
      <c r="D6" s="45"/>
      <c r="E6" s="45"/>
      <c r="F6" s="45"/>
      <c r="G6" s="45"/>
      <c r="H6" s="45"/>
      <c r="I6" s="45"/>
      <c r="J6" s="43"/>
      <c r="K6" s="39"/>
      <c r="L6" s="39"/>
      <c r="M6" s="39"/>
      <c r="N6" s="39"/>
      <c r="O6" s="39"/>
    </row>
    <row r="7" spans="1:15" ht="23.25" customHeight="1" thickBot="1" x14ac:dyDescent="0.3">
      <c r="A7" s="41"/>
      <c r="B7" s="42"/>
      <c r="C7" s="114" t="s">
        <v>26</v>
      </c>
      <c r="D7" s="115"/>
      <c r="E7" s="115"/>
      <c r="F7" s="115"/>
      <c r="G7" s="115"/>
      <c r="H7" s="115"/>
      <c r="I7" s="116"/>
      <c r="J7" s="43"/>
      <c r="K7" s="39"/>
      <c r="L7" s="39"/>
      <c r="M7" s="39"/>
      <c r="N7" s="39"/>
      <c r="O7" s="39"/>
    </row>
    <row r="8" spans="1:15" ht="5.0999999999999996" customHeight="1" x14ac:dyDescent="0.25">
      <c r="A8" s="41"/>
      <c r="B8" s="42"/>
      <c r="C8" s="44"/>
      <c r="D8" s="45"/>
      <c r="E8" s="45"/>
      <c r="F8" s="45"/>
      <c r="G8" s="45"/>
      <c r="H8" s="45"/>
      <c r="I8" s="45"/>
      <c r="J8" s="43"/>
      <c r="K8" s="39"/>
      <c r="L8" s="39"/>
      <c r="M8" s="39"/>
      <c r="N8" s="39"/>
      <c r="O8" s="39"/>
    </row>
    <row r="9" spans="1:15" ht="26.25" customHeight="1" x14ac:dyDescent="0.25">
      <c r="A9" s="41"/>
      <c r="B9" s="42"/>
      <c r="C9" s="33" t="s">
        <v>25</v>
      </c>
      <c r="D9" s="110">
        <f>+'1.CONSORCIO LM &amp; CB'!D9</f>
        <v>44769</v>
      </c>
      <c r="E9" s="110"/>
      <c r="F9" s="110"/>
      <c r="G9" s="110"/>
      <c r="H9" s="111"/>
      <c r="I9" s="111"/>
      <c r="J9" s="43"/>
      <c r="K9" s="39"/>
      <c r="L9" s="39"/>
      <c r="M9" s="39"/>
      <c r="N9" s="39"/>
      <c r="O9" s="39"/>
    </row>
    <row r="10" spans="1:15" ht="26.25" customHeight="1" x14ac:dyDescent="0.25">
      <c r="A10" s="41"/>
      <c r="B10" s="42"/>
      <c r="C10" s="33" t="s">
        <v>24</v>
      </c>
      <c r="D10" s="117">
        <v>44768</v>
      </c>
      <c r="E10" s="117"/>
      <c r="F10" s="117"/>
      <c r="G10" s="117"/>
      <c r="H10" s="118" t="str">
        <f>IF(D10&lt;=D9,"CUMPLE","NO CUMPLE")</f>
        <v>CUMPLE</v>
      </c>
      <c r="I10" s="118"/>
      <c r="J10" s="46" t="s">
        <v>34</v>
      </c>
      <c r="K10" s="47">
        <f>IF(H10="CUMPLE",0,1)</f>
        <v>0</v>
      </c>
      <c r="L10" s="39"/>
      <c r="M10" s="98">
        <f>+D9-30</f>
        <v>44739</v>
      </c>
      <c r="N10" s="39" t="s">
        <v>32</v>
      </c>
      <c r="O10" s="39"/>
    </row>
    <row r="11" spans="1:15" ht="26.25" customHeight="1" x14ac:dyDescent="0.25">
      <c r="A11" s="41"/>
      <c r="B11" s="42"/>
      <c r="C11" s="33" t="s">
        <v>27</v>
      </c>
      <c r="D11" s="117">
        <v>44649</v>
      </c>
      <c r="E11" s="117"/>
      <c r="F11" s="117"/>
      <c r="G11" s="117"/>
      <c r="H11" s="118" t="str">
        <f>IF(D11&lt;=M11,"CUMPLE","NO CUMPLE")</f>
        <v>CUMPLE</v>
      </c>
      <c r="I11" s="118"/>
      <c r="J11" s="46" t="s">
        <v>34</v>
      </c>
      <c r="K11" s="47">
        <f>IF(H11="CUMPLE",0,1)</f>
        <v>0</v>
      </c>
      <c r="L11" s="39"/>
      <c r="M11" s="89">
        <v>44658</v>
      </c>
      <c r="N11" s="39" t="s">
        <v>33</v>
      </c>
      <c r="O11" s="39"/>
    </row>
    <row r="12" spans="1:15" s="51" customFormat="1" ht="39.75" customHeight="1" x14ac:dyDescent="0.25">
      <c r="A12" s="41"/>
      <c r="B12" s="42"/>
      <c r="C12" s="33" t="s">
        <v>30</v>
      </c>
      <c r="D12" s="117">
        <v>44561</v>
      </c>
      <c r="E12" s="117"/>
      <c r="F12" s="117"/>
      <c r="G12" s="117"/>
      <c r="H12" s="118" t="str">
        <f>IF(D12&lt;=M12,"CUMPLE","NO CUMPLE")</f>
        <v>CUMPLE</v>
      </c>
      <c r="I12" s="118"/>
      <c r="J12" s="46" t="s">
        <v>34</v>
      </c>
      <c r="K12" s="50">
        <f>IF(H12="CUMPLE",0,1)</f>
        <v>0</v>
      </c>
      <c r="L12" s="39"/>
      <c r="M12" s="89">
        <f>+D12+15</f>
        <v>44576</v>
      </c>
      <c r="N12" s="39"/>
      <c r="O12" s="39"/>
    </row>
    <row r="13" spans="1:15" s="52" customFormat="1" ht="8.25" customHeight="1" thickBot="1" x14ac:dyDescent="0.3">
      <c r="B13" s="41"/>
      <c r="C13" s="53"/>
      <c r="D13" s="54"/>
      <c r="E13" s="54"/>
      <c r="F13" s="54"/>
      <c r="G13" s="54"/>
      <c r="H13" s="55"/>
      <c r="I13" s="55"/>
      <c r="J13" s="43"/>
      <c r="K13" s="47"/>
      <c r="L13" s="39"/>
      <c r="M13" s="39"/>
      <c r="N13" s="39"/>
      <c r="O13" s="39"/>
    </row>
    <row r="14" spans="1:15" ht="27" customHeight="1" thickBot="1" x14ac:dyDescent="0.3">
      <c r="A14" s="41"/>
      <c r="B14" s="35"/>
      <c r="C14" s="166" t="s">
        <v>2</v>
      </c>
      <c r="D14" s="167"/>
      <c r="E14" s="167"/>
      <c r="F14" s="167"/>
      <c r="G14" s="167"/>
      <c r="H14" s="167"/>
      <c r="I14" s="168"/>
      <c r="J14" s="35"/>
      <c r="K14" s="39"/>
      <c r="L14" s="39"/>
      <c r="M14" s="39"/>
      <c r="N14" s="39"/>
      <c r="O14" s="39"/>
    </row>
    <row r="15" spans="1:15" ht="5.0999999999999996" customHeight="1" thickBot="1" x14ac:dyDescent="0.3">
      <c r="A15" s="41"/>
      <c r="B15" s="35"/>
      <c r="C15" s="35"/>
      <c r="D15" s="35"/>
      <c r="E15" s="35"/>
      <c r="F15" s="35"/>
      <c r="G15" s="35"/>
      <c r="H15" s="35"/>
      <c r="I15" s="35"/>
      <c r="J15" s="35"/>
      <c r="K15" s="39"/>
      <c r="L15" s="39"/>
      <c r="M15" s="39"/>
      <c r="N15" s="39"/>
      <c r="O15" s="39"/>
    </row>
    <row r="16" spans="1:15" s="59" customFormat="1" ht="82.5" customHeight="1" thickBot="1" x14ac:dyDescent="0.3">
      <c r="A16" s="56" t="s">
        <v>14</v>
      </c>
      <c r="B16" s="57" t="s">
        <v>5</v>
      </c>
      <c r="C16" s="57" t="s">
        <v>3</v>
      </c>
      <c r="D16" s="57" t="s">
        <v>6</v>
      </c>
      <c r="E16" s="57" t="s">
        <v>16</v>
      </c>
      <c r="F16" s="57" t="s">
        <v>29</v>
      </c>
      <c r="G16" s="57" t="s">
        <v>0</v>
      </c>
      <c r="H16" s="57" t="s">
        <v>15</v>
      </c>
      <c r="I16" s="57" t="s">
        <v>23</v>
      </c>
      <c r="J16" s="58" t="s">
        <v>4</v>
      </c>
      <c r="K16" s="39"/>
      <c r="L16" s="39"/>
      <c r="M16" s="39"/>
      <c r="N16" s="39"/>
      <c r="O16" s="39"/>
    </row>
    <row r="17" spans="1:15" ht="27.75" customHeight="1" x14ac:dyDescent="0.25">
      <c r="A17" s="169">
        <v>4.0999999999999996</v>
      </c>
      <c r="B17" s="171" t="s">
        <v>43</v>
      </c>
      <c r="C17" s="173" t="s">
        <v>45</v>
      </c>
      <c r="D17" s="174">
        <f>'CONSOLIDADO FINANCIERO'!$F$7*45%</f>
        <v>360000000</v>
      </c>
      <c r="E17" s="60" t="s">
        <v>7</v>
      </c>
      <c r="F17" s="61">
        <v>3582574581</v>
      </c>
      <c r="G17" s="175">
        <f>+F17-F18</f>
        <v>2377576111</v>
      </c>
      <c r="H17" s="177" t="str">
        <f>IF(G17&gt;=D17,"CUMPLE","NO CUMPLE")</f>
        <v>CUMPLE</v>
      </c>
      <c r="I17" s="173" t="s">
        <v>31</v>
      </c>
      <c r="J17" s="183" t="s">
        <v>70</v>
      </c>
      <c r="K17" s="161">
        <f>IF(H17="CUMPLE",0,1)</f>
        <v>0</v>
      </c>
      <c r="L17" s="62"/>
      <c r="M17" s="39"/>
      <c r="N17" s="39"/>
      <c r="O17" s="39"/>
    </row>
    <row r="18" spans="1:15" ht="27.75" customHeight="1" x14ac:dyDescent="0.25">
      <c r="A18" s="170"/>
      <c r="B18" s="172"/>
      <c r="C18" s="132"/>
      <c r="D18" s="134"/>
      <c r="E18" s="63" t="s">
        <v>8</v>
      </c>
      <c r="F18" s="64">
        <v>1204998470</v>
      </c>
      <c r="G18" s="176"/>
      <c r="H18" s="138"/>
      <c r="I18" s="132"/>
      <c r="J18" s="184"/>
      <c r="K18" s="161"/>
      <c r="L18" s="39"/>
      <c r="M18" s="39"/>
      <c r="N18" s="39"/>
      <c r="O18" s="39"/>
    </row>
    <row r="19" spans="1:15" ht="27.75" customHeight="1" x14ac:dyDescent="0.25">
      <c r="A19" s="170">
        <v>4.0999999999999996</v>
      </c>
      <c r="B19" s="172" t="s">
        <v>43</v>
      </c>
      <c r="C19" s="132" t="s">
        <v>53</v>
      </c>
      <c r="D19" s="143">
        <v>1.2</v>
      </c>
      <c r="E19" s="63" t="s">
        <v>7</v>
      </c>
      <c r="F19" s="65">
        <f>+F17</f>
        <v>3582574581</v>
      </c>
      <c r="G19" s="178">
        <f>+F19/F20</f>
        <v>2.9730947135559433</v>
      </c>
      <c r="H19" s="138" t="str">
        <f>IF(G19&gt;=D19,"CUMPLE","NO CUMPLE")</f>
        <v>CUMPLE</v>
      </c>
      <c r="I19" s="132" t="s">
        <v>31</v>
      </c>
      <c r="J19" s="184"/>
      <c r="K19" s="161">
        <f>IF(H19="CUMPLE",0,1)</f>
        <v>0</v>
      </c>
      <c r="L19" s="39"/>
      <c r="M19" s="39"/>
      <c r="N19" s="39"/>
      <c r="O19" s="39"/>
    </row>
    <row r="20" spans="1:15" ht="27.75" customHeight="1" x14ac:dyDescent="0.25">
      <c r="A20" s="170"/>
      <c r="B20" s="172"/>
      <c r="C20" s="132"/>
      <c r="D20" s="143"/>
      <c r="E20" s="63" t="s">
        <v>8</v>
      </c>
      <c r="F20" s="65">
        <f>+F18</f>
        <v>1204998470</v>
      </c>
      <c r="G20" s="178"/>
      <c r="H20" s="138"/>
      <c r="I20" s="132"/>
      <c r="J20" s="184"/>
      <c r="K20" s="161"/>
      <c r="L20" s="39"/>
      <c r="M20" s="39"/>
      <c r="N20" s="39"/>
      <c r="O20" s="39"/>
    </row>
    <row r="21" spans="1:15" ht="27.75" customHeight="1" x14ac:dyDescent="0.25">
      <c r="A21" s="170">
        <v>4.0999999999999996</v>
      </c>
      <c r="B21" s="172" t="s">
        <v>43</v>
      </c>
      <c r="C21" s="132" t="s">
        <v>54</v>
      </c>
      <c r="D21" s="122">
        <v>0.8</v>
      </c>
      <c r="E21" s="66" t="s">
        <v>9</v>
      </c>
      <c r="F21" s="64">
        <v>2365259132</v>
      </c>
      <c r="G21" s="179">
        <f>+F21/F22</f>
        <v>0.5233331882395228</v>
      </c>
      <c r="H21" s="138" t="str">
        <f>IF(G21&lt;=D21,"CUMPLE","NO CUMPLE")</f>
        <v>CUMPLE</v>
      </c>
      <c r="I21" s="132" t="s">
        <v>31</v>
      </c>
      <c r="J21" s="184"/>
      <c r="K21" s="161">
        <f>IF(H21="CUMPLE",0,1)</f>
        <v>0</v>
      </c>
      <c r="L21" s="39"/>
      <c r="M21" s="39"/>
      <c r="N21" s="39"/>
      <c r="O21" s="39"/>
    </row>
    <row r="22" spans="1:15" ht="27.75" customHeight="1" x14ac:dyDescent="0.25">
      <c r="A22" s="170"/>
      <c r="B22" s="172"/>
      <c r="C22" s="132"/>
      <c r="D22" s="122"/>
      <c r="E22" s="66" t="s">
        <v>10</v>
      </c>
      <c r="F22" s="64">
        <v>4519604690</v>
      </c>
      <c r="G22" s="179"/>
      <c r="H22" s="138"/>
      <c r="I22" s="132"/>
      <c r="J22" s="184"/>
      <c r="K22" s="161"/>
      <c r="L22" s="39"/>
      <c r="M22" s="39"/>
      <c r="N22" s="39"/>
      <c r="O22" s="39"/>
    </row>
    <row r="23" spans="1:15" s="67" customFormat="1" ht="27.75" customHeight="1" x14ac:dyDescent="0.25">
      <c r="A23" s="170">
        <v>4.0999999999999996</v>
      </c>
      <c r="B23" s="172" t="s">
        <v>44</v>
      </c>
      <c r="C23" s="146" t="s">
        <v>55</v>
      </c>
      <c r="D23" s="143">
        <v>0</v>
      </c>
      <c r="E23" s="66" t="s">
        <v>11</v>
      </c>
      <c r="F23" s="64">
        <v>431022606</v>
      </c>
      <c r="G23" s="178">
        <f t="shared" ref="G23" si="0">+F23/F24</f>
        <v>0.20007124873696794</v>
      </c>
      <c r="H23" s="138" t="str">
        <f>IF(G23&gt;=D23,"CUMPLE","NO CUMPLE")</f>
        <v>CUMPLE</v>
      </c>
      <c r="I23" s="132" t="s">
        <v>31</v>
      </c>
      <c r="J23" s="184"/>
      <c r="K23" s="161">
        <f>IF(H23="CUMPLE",0,1)</f>
        <v>0</v>
      </c>
      <c r="L23" s="39"/>
      <c r="M23" s="39"/>
      <c r="N23" s="39"/>
      <c r="O23" s="39"/>
    </row>
    <row r="24" spans="1:15" s="67" customFormat="1" ht="27.75" customHeight="1" x14ac:dyDescent="0.25">
      <c r="A24" s="170"/>
      <c r="B24" s="172"/>
      <c r="C24" s="146"/>
      <c r="D24" s="143"/>
      <c r="E24" s="66" t="s">
        <v>12</v>
      </c>
      <c r="F24" s="64">
        <v>2154345558</v>
      </c>
      <c r="G24" s="178"/>
      <c r="H24" s="138"/>
      <c r="I24" s="132"/>
      <c r="J24" s="184"/>
      <c r="K24" s="161"/>
      <c r="L24" s="39"/>
      <c r="M24" s="39"/>
      <c r="N24" s="39"/>
      <c r="O24" s="39"/>
    </row>
    <row r="25" spans="1:15" s="67" customFormat="1" ht="27.75" customHeight="1" x14ac:dyDescent="0.25">
      <c r="A25" s="170">
        <v>4.0999999999999996</v>
      </c>
      <c r="B25" s="172" t="str">
        <f>+B23</f>
        <v>4.1.4.2 CAPACIDAD ORGANIZACIONAL.</v>
      </c>
      <c r="C25" s="146" t="s">
        <v>69</v>
      </c>
      <c r="D25" s="143">
        <v>0</v>
      </c>
      <c r="E25" s="66" t="s">
        <v>11</v>
      </c>
      <c r="F25" s="65">
        <f>+F23</f>
        <v>431022606</v>
      </c>
      <c r="G25" s="178">
        <f t="shared" ref="G25" si="1">+F25/F26</f>
        <v>9.5367324260387909E-2</v>
      </c>
      <c r="H25" s="138" t="str">
        <f>IF(G25&gt;=D25,"CUMPLE","NO CUMPLE")</f>
        <v>CUMPLE</v>
      </c>
      <c r="I25" s="132" t="s">
        <v>31</v>
      </c>
      <c r="J25" s="184"/>
      <c r="K25" s="161">
        <f>IF(H25="CUMPLE",0,1)</f>
        <v>0</v>
      </c>
      <c r="L25" s="39"/>
      <c r="M25" s="39"/>
      <c r="N25" s="39"/>
      <c r="O25" s="39"/>
    </row>
    <row r="26" spans="1:15" s="67" customFormat="1" ht="27.75" customHeight="1" thickBot="1" x14ac:dyDescent="0.3">
      <c r="A26" s="180"/>
      <c r="B26" s="181"/>
      <c r="C26" s="156"/>
      <c r="D26" s="144"/>
      <c r="E26" s="68" t="s">
        <v>13</v>
      </c>
      <c r="F26" s="69">
        <f>+F22</f>
        <v>4519604690</v>
      </c>
      <c r="G26" s="182"/>
      <c r="H26" s="163"/>
      <c r="I26" s="160"/>
      <c r="J26" s="185"/>
      <c r="K26" s="161"/>
      <c r="L26" s="39"/>
      <c r="M26" s="39"/>
      <c r="N26" s="39"/>
      <c r="O26" s="39"/>
    </row>
    <row r="27" spans="1:1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70"/>
      <c r="L27" s="39"/>
      <c r="M27" s="39"/>
      <c r="N27" s="39"/>
      <c r="O27" s="39"/>
    </row>
    <row r="28" spans="1:15" ht="25.5" customHeight="1" x14ac:dyDescent="0.25">
      <c r="A28" s="42"/>
      <c r="B28" s="42"/>
      <c r="C28" s="42"/>
      <c r="D28" s="42"/>
      <c r="E28" s="150" t="s">
        <v>20</v>
      </c>
      <c r="F28" s="152"/>
      <c r="G28" s="150" t="str">
        <f>IF(K28=0,"CUMPLE","NO CUMPLE")</f>
        <v>CUMPLE</v>
      </c>
      <c r="H28" s="151"/>
      <c r="I28" s="152"/>
      <c r="J28" s="42"/>
      <c r="K28" s="39">
        <f>SUM(K17:K26)</f>
        <v>0</v>
      </c>
      <c r="L28" s="39"/>
      <c r="M28" s="39"/>
      <c r="N28" s="39"/>
      <c r="O28" s="39"/>
    </row>
    <row r="29" spans="1:15" x14ac:dyDescent="0.25">
      <c r="A29" s="42"/>
      <c r="B29" s="42"/>
      <c r="C29" s="42"/>
      <c r="D29" s="42"/>
      <c r="E29" s="71"/>
      <c r="F29" s="71"/>
      <c r="G29" s="71"/>
      <c r="H29" s="71"/>
      <c r="I29" s="71"/>
      <c r="J29" s="42"/>
      <c r="K29" s="39"/>
      <c r="L29" s="39"/>
      <c r="M29" s="39"/>
      <c r="N29" s="39"/>
      <c r="O29" s="39"/>
    </row>
    <row r="30" spans="1:1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39"/>
      <c r="L30" s="39"/>
      <c r="M30" s="39"/>
      <c r="N30" s="39"/>
      <c r="O30" s="39"/>
    </row>
    <row r="31" spans="1: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9"/>
      <c r="L31" s="39"/>
      <c r="M31" s="39"/>
      <c r="N31" s="39"/>
      <c r="O31" s="39"/>
    </row>
    <row r="32" spans="1:15" x14ac:dyDescent="0.25">
      <c r="A32" s="145"/>
      <c r="B32" s="145"/>
      <c r="C32" s="145"/>
      <c r="D32" s="42"/>
      <c r="E32" s="42"/>
      <c r="F32" s="42"/>
      <c r="G32" s="42"/>
      <c r="H32" s="42"/>
      <c r="I32" s="42"/>
      <c r="J32" s="42"/>
      <c r="K32" s="39"/>
      <c r="L32" s="39"/>
      <c r="M32" s="39"/>
      <c r="N32" s="39"/>
      <c r="O32" s="39"/>
    </row>
    <row r="33" spans="1:15" ht="81.75" customHeight="1" x14ac:dyDescent="0.25">
      <c r="A33" s="153" t="str">
        <f>+'CONSOLIDADO FINANCIERO'!$D$18</f>
        <v>Elaboró: Diana Marcela Osuna Ayala
Profesional 02
Gerencia Contratación 
Fondo Nacional del Ahorro</v>
      </c>
      <c r="B33" s="153"/>
      <c r="C33" s="153"/>
      <c r="D33" s="42"/>
      <c r="E33" s="42"/>
      <c r="F33" s="42"/>
      <c r="G33" s="42"/>
      <c r="H33" s="42"/>
      <c r="I33" s="42"/>
      <c r="J33" s="42"/>
      <c r="K33" s="39"/>
      <c r="L33" s="39"/>
      <c r="M33" s="39"/>
      <c r="N33" s="39"/>
      <c r="O33" s="39"/>
    </row>
    <row r="34" spans="1:15" x14ac:dyDescent="0.25">
      <c r="K34" s="39"/>
    </row>
  </sheetData>
  <mergeCells count="59">
    <mergeCell ref="I25:I26"/>
    <mergeCell ref="K25:K26"/>
    <mergeCell ref="E28:F28"/>
    <mergeCell ref="G28:I28"/>
    <mergeCell ref="A32:C32"/>
    <mergeCell ref="G25:G26"/>
    <mergeCell ref="H25:H26"/>
    <mergeCell ref="J17:J26"/>
    <mergeCell ref="K17:K18"/>
    <mergeCell ref="A19:A20"/>
    <mergeCell ref="B19:B20"/>
    <mergeCell ref="C19:C20"/>
    <mergeCell ref="D19:D20"/>
    <mergeCell ref="G19:G20"/>
    <mergeCell ref="H19:H20"/>
    <mergeCell ref="I19:I20"/>
    <mergeCell ref="A33:C33"/>
    <mergeCell ref="A25:A26"/>
    <mergeCell ref="B25:B26"/>
    <mergeCell ref="C25:C26"/>
    <mergeCell ref="D25:D26"/>
    <mergeCell ref="I21:I22"/>
    <mergeCell ref="K21:K22"/>
    <mergeCell ref="A23:A24"/>
    <mergeCell ref="B23:B24"/>
    <mergeCell ref="C23:C24"/>
    <mergeCell ref="D23:D24"/>
    <mergeCell ref="G23:G24"/>
    <mergeCell ref="H23:H24"/>
    <mergeCell ref="I23:I24"/>
    <mergeCell ref="K23:K24"/>
    <mergeCell ref="A21:A22"/>
    <mergeCell ref="B21:B22"/>
    <mergeCell ref="C21:C22"/>
    <mergeCell ref="D21:D22"/>
    <mergeCell ref="G21:G22"/>
    <mergeCell ref="H21:H22"/>
    <mergeCell ref="K19:K20"/>
    <mergeCell ref="C14:I14"/>
    <mergeCell ref="A17:A18"/>
    <mergeCell ref="B17:B18"/>
    <mergeCell ref="C17:C18"/>
    <mergeCell ref="D17:D18"/>
    <mergeCell ref="G17:G18"/>
    <mergeCell ref="H17:H18"/>
    <mergeCell ref="I17:I18"/>
    <mergeCell ref="D10:G10"/>
    <mergeCell ref="H10:I10"/>
    <mergeCell ref="D11:G11"/>
    <mergeCell ref="H11:I11"/>
    <mergeCell ref="D12:G12"/>
    <mergeCell ref="H12:I12"/>
    <mergeCell ref="D9:G9"/>
    <mergeCell ref="H9:I9"/>
    <mergeCell ref="C1:I1"/>
    <mergeCell ref="D3:I3"/>
    <mergeCell ref="D4:I4"/>
    <mergeCell ref="D5:I5"/>
    <mergeCell ref="C7:I7"/>
  </mergeCells>
  <conditionalFormatting sqref="I17">
    <cfRule type="cellIs" dxfId="119" priority="19" operator="equal">
      <formula>"CUMPLE"</formula>
    </cfRule>
    <cfRule type="cellIs" dxfId="118" priority="20" operator="equal">
      <formula>"NO CUMPLE"</formula>
    </cfRule>
  </conditionalFormatting>
  <conditionalFormatting sqref="K19 K21 K23 K25">
    <cfRule type="cellIs" dxfId="117" priority="15" operator="equal">
      <formula>"CUMPLE"</formula>
    </cfRule>
    <cfRule type="cellIs" dxfId="116" priority="16" operator="equal">
      <formula>"NO CUMPLE"</formula>
    </cfRule>
  </conditionalFormatting>
  <conditionalFormatting sqref="K17">
    <cfRule type="cellIs" dxfId="115" priority="17" operator="equal">
      <formula>"CUMPLE"</formula>
    </cfRule>
    <cfRule type="cellIs" dxfId="114" priority="18" operator="equal">
      <formula>"NO CUMPLE"</formula>
    </cfRule>
  </conditionalFormatting>
  <conditionalFormatting sqref="K10 K13">
    <cfRule type="cellIs" dxfId="113" priority="13" operator="equal">
      <formula>"CUMPLE"</formula>
    </cfRule>
    <cfRule type="cellIs" dxfId="112" priority="14" operator="equal">
      <formula>"NO CUMPLE"</formula>
    </cfRule>
  </conditionalFormatting>
  <conditionalFormatting sqref="H17:H26">
    <cfRule type="cellIs" dxfId="111" priority="11" operator="equal">
      <formula>"CUMPLE"</formula>
    </cfRule>
    <cfRule type="cellIs" dxfId="110" priority="12" operator="equal">
      <formula>"NO CUMPLE"</formula>
    </cfRule>
  </conditionalFormatting>
  <conditionalFormatting sqref="H10">
    <cfRule type="cellIs" dxfId="109" priority="10" operator="equal">
      <formula>"CUMPLE"</formula>
    </cfRule>
  </conditionalFormatting>
  <conditionalFormatting sqref="H13:I13">
    <cfRule type="cellIs" dxfId="108" priority="9" operator="equal">
      <formula>"CUMPLE"</formula>
    </cfRule>
  </conditionalFormatting>
  <conditionalFormatting sqref="I19 I21 I23 I25">
    <cfRule type="cellIs" dxfId="107" priority="7" operator="equal">
      <formula>"CUMPLE"</formula>
    </cfRule>
    <cfRule type="cellIs" dxfId="106" priority="8" operator="equal">
      <formula>"NO CUMPLE"</formula>
    </cfRule>
  </conditionalFormatting>
  <conditionalFormatting sqref="K11">
    <cfRule type="cellIs" dxfId="105" priority="5" operator="equal">
      <formula>"CUMPLE"</formula>
    </cfRule>
    <cfRule type="cellIs" dxfId="104" priority="6" operator="equal">
      <formula>"NO CUMPLE"</formula>
    </cfRule>
  </conditionalFormatting>
  <conditionalFormatting sqref="H11:I11">
    <cfRule type="cellIs" dxfId="103" priority="4" operator="equal">
      <formula>"CUMPLE"</formula>
    </cfRule>
  </conditionalFormatting>
  <conditionalFormatting sqref="K12">
    <cfRule type="cellIs" dxfId="102" priority="2" operator="equal">
      <formula>"CUMPLE"</formula>
    </cfRule>
    <cfRule type="cellIs" dxfId="101" priority="3" operator="equal">
      <formula>"NO CUMPLE"</formula>
    </cfRule>
  </conditionalFormatting>
  <conditionalFormatting sqref="H12:I12">
    <cfRule type="cellIs" dxfId="100" priority="1" operator="equal">
      <formula>"CUMPLE"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7" fitToHeight="0" orientation="landscape" r:id="rId1"/>
  <headerFooter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73465-7D8F-4969-B636-46A5E71E9BC8}">
  <sheetPr>
    <tabColor rgb="FF00CC00"/>
    <pageSetUpPr fitToPage="1"/>
  </sheetPr>
  <dimension ref="A1:P34"/>
  <sheetViews>
    <sheetView view="pageBreakPreview" topLeftCell="A4" zoomScale="55" zoomScaleNormal="55" zoomScaleSheetLayoutView="55" workbookViewId="0">
      <selection activeCell="J12" sqref="J12"/>
    </sheetView>
  </sheetViews>
  <sheetFormatPr baseColWidth="10" defaultRowHeight="17.25" x14ac:dyDescent="0.25"/>
  <cols>
    <col min="1" max="1" width="16.7109375" style="37" bestFit="1" customWidth="1"/>
    <col min="2" max="2" width="25.5703125" style="37" customWidth="1"/>
    <col min="3" max="3" width="45.28515625" style="37" bestFit="1" customWidth="1"/>
    <col min="4" max="4" width="21.5703125" style="37" bestFit="1" customWidth="1"/>
    <col min="5" max="5" width="26.140625" style="37" bestFit="1" customWidth="1"/>
    <col min="6" max="6" width="25.5703125" style="37" customWidth="1"/>
    <col min="7" max="7" width="21.42578125" style="37" bestFit="1" customWidth="1"/>
    <col min="8" max="8" width="25.85546875" style="37" customWidth="1"/>
    <col min="9" max="9" width="26.85546875" style="37" customWidth="1"/>
    <col min="10" max="10" width="91.7109375" style="37" customWidth="1"/>
    <col min="11" max="11" width="75.5703125" style="76" customWidth="1"/>
    <col min="12" max="12" width="31.5703125" style="73" bestFit="1" customWidth="1"/>
    <col min="13" max="13" width="13.42578125" style="70" customWidth="1"/>
    <col min="14" max="14" width="38.7109375" style="70" customWidth="1"/>
    <col min="15" max="15" width="23.140625" style="70" customWidth="1"/>
    <col min="16" max="16" width="25.28515625" style="76" bestFit="1" customWidth="1"/>
    <col min="17" max="17" width="26.7109375" style="37" bestFit="1" customWidth="1"/>
    <col min="18" max="18" width="26.42578125" style="37" bestFit="1" customWidth="1"/>
    <col min="19" max="16384" width="11.42578125" style="37"/>
  </cols>
  <sheetData>
    <row r="1" spans="1:15" ht="57.75" customHeight="1" x14ac:dyDescent="0.25">
      <c r="A1" s="36">
        <v>3</v>
      </c>
      <c r="C1" s="112" t="s">
        <v>1</v>
      </c>
      <c r="D1" s="112"/>
      <c r="E1" s="112"/>
      <c r="F1" s="112"/>
      <c r="G1" s="112"/>
      <c r="H1" s="112"/>
      <c r="I1" s="112"/>
      <c r="J1" s="38"/>
      <c r="K1" s="75"/>
      <c r="L1" s="39"/>
    </row>
    <row r="2" spans="1:15" ht="16.5" customHeight="1" x14ac:dyDescent="0.25">
      <c r="A2" s="42"/>
      <c r="B2" s="77"/>
      <c r="C2" s="77"/>
      <c r="D2" s="35"/>
      <c r="E2" s="35"/>
      <c r="F2" s="35"/>
      <c r="G2" s="35"/>
      <c r="H2" s="35"/>
      <c r="I2" s="35"/>
      <c r="J2" s="35"/>
      <c r="K2" s="78"/>
      <c r="L2" s="39"/>
    </row>
    <row r="3" spans="1:15" ht="39.75" customHeight="1" x14ac:dyDescent="0.25">
      <c r="A3" s="42"/>
      <c r="B3" s="42"/>
      <c r="C3" s="79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43"/>
      <c r="K3" s="80"/>
      <c r="L3" s="39"/>
    </row>
    <row r="4" spans="1:15" ht="30" customHeight="1" x14ac:dyDescent="0.25">
      <c r="A4" s="42"/>
      <c r="B4" s="42"/>
      <c r="C4" s="79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43"/>
      <c r="K4" s="80"/>
      <c r="L4" s="39"/>
    </row>
    <row r="5" spans="1:15" ht="30" customHeight="1" x14ac:dyDescent="0.25">
      <c r="A5" s="42"/>
      <c r="B5" s="42"/>
      <c r="C5" s="79" t="s">
        <v>19</v>
      </c>
      <c r="D5" s="113" t="str">
        <f>+'CONSOLIDADO FINANCIERO'!E12</f>
        <v>4P PUBLICIDAD SAS</v>
      </c>
      <c r="E5" s="113"/>
      <c r="F5" s="113"/>
      <c r="G5" s="113"/>
      <c r="H5" s="113"/>
      <c r="I5" s="113"/>
      <c r="J5" s="43"/>
      <c r="K5" s="80"/>
      <c r="L5" s="39"/>
    </row>
    <row r="6" spans="1:15" ht="13.5" customHeight="1" thickBot="1" x14ac:dyDescent="0.3">
      <c r="A6" s="42"/>
      <c r="B6" s="42"/>
      <c r="C6" s="81"/>
      <c r="D6" s="82"/>
      <c r="E6" s="82"/>
      <c r="F6" s="82"/>
      <c r="G6" s="82"/>
      <c r="H6" s="82"/>
      <c r="I6" s="82"/>
      <c r="J6" s="45"/>
      <c r="K6" s="80"/>
      <c r="L6" s="39"/>
    </row>
    <row r="7" spans="1:15" ht="23.25" customHeight="1" thickBot="1" x14ac:dyDescent="0.3">
      <c r="A7" s="42"/>
      <c r="B7" s="42"/>
      <c r="C7" s="166" t="s">
        <v>26</v>
      </c>
      <c r="D7" s="167"/>
      <c r="E7" s="167"/>
      <c r="F7" s="167"/>
      <c r="G7" s="167"/>
      <c r="H7" s="167"/>
      <c r="I7" s="168"/>
      <c r="J7" s="83"/>
      <c r="K7" s="80"/>
      <c r="L7" s="39"/>
    </row>
    <row r="8" spans="1:15" ht="5.0999999999999996" customHeight="1" x14ac:dyDescent="0.25">
      <c r="A8" s="42"/>
      <c r="B8" s="42"/>
      <c r="C8" s="81"/>
      <c r="D8" s="82"/>
      <c r="E8" s="82"/>
      <c r="F8" s="82"/>
      <c r="G8" s="82"/>
      <c r="H8" s="82"/>
      <c r="I8" s="82"/>
      <c r="J8" s="82"/>
      <c r="K8" s="80"/>
      <c r="L8" s="39"/>
    </row>
    <row r="9" spans="1:15" ht="30" customHeight="1" x14ac:dyDescent="0.25">
      <c r="A9" s="42"/>
      <c r="B9" s="42"/>
      <c r="C9" s="33" t="s">
        <v>25</v>
      </c>
      <c r="D9" s="110">
        <f>+'1.CONSORCIO LM &amp; CB'!D16</f>
        <v>44769</v>
      </c>
      <c r="E9" s="110"/>
      <c r="F9" s="110"/>
      <c r="G9" s="110"/>
      <c r="H9" s="110"/>
      <c r="I9" s="186"/>
      <c r="J9" s="186"/>
      <c r="K9" s="80"/>
      <c r="L9" s="39"/>
    </row>
    <row r="10" spans="1:15" ht="30" customHeight="1" x14ac:dyDescent="0.25">
      <c r="A10" s="42"/>
      <c r="B10" s="42"/>
      <c r="C10" s="33" t="s">
        <v>24</v>
      </c>
      <c r="D10" s="187"/>
      <c r="E10" s="188"/>
      <c r="F10" s="188"/>
      <c r="G10" s="188"/>
      <c r="H10" s="189"/>
      <c r="I10" s="84" t="str">
        <f>IF(D10&gt;=N10,"CUMPLE","NO CUMPLE")</f>
        <v>NO CUMPLE</v>
      </c>
      <c r="J10" s="85"/>
      <c r="K10" s="80"/>
      <c r="L10" s="86">
        <f>IF(I10="CUMPLE",0,1)</f>
        <v>1</v>
      </c>
      <c r="N10" s="87">
        <f>+D9-30</f>
        <v>44739</v>
      </c>
      <c r="O10" s="88" t="s">
        <v>32</v>
      </c>
    </row>
    <row r="11" spans="1:15" ht="30" customHeight="1" x14ac:dyDescent="0.25">
      <c r="A11" s="42"/>
      <c r="B11" s="42"/>
      <c r="C11" s="33" t="s">
        <v>27</v>
      </c>
      <c r="D11" s="117"/>
      <c r="E11" s="117"/>
      <c r="F11" s="117"/>
      <c r="G11" s="117"/>
      <c r="H11" s="117"/>
      <c r="I11" s="84" t="str">
        <f>IF(D11&gt;=L11,"CUMPLE","NO CUMPLE")</f>
        <v>NO CUMPLE</v>
      </c>
      <c r="J11" s="85"/>
      <c r="K11" s="80"/>
      <c r="L11" s="89">
        <v>44658</v>
      </c>
      <c r="M11" s="88"/>
      <c r="N11" s="87">
        <f>+D11+15</f>
        <v>15</v>
      </c>
      <c r="O11" s="88" t="s">
        <v>33</v>
      </c>
    </row>
    <row r="12" spans="1:15" s="76" customFormat="1" ht="39.75" customHeight="1" x14ac:dyDescent="0.25">
      <c r="A12" s="42"/>
      <c r="B12" s="42"/>
      <c r="C12" s="33" t="s">
        <v>30</v>
      </c>
      <c r="D12" s="117"/>
      <c r="E12" s="117"/>
      <c r="F12" s="117"/>
      <c r="G12" s="117"/>
      <c r="H12" s="117"/>
      <c r="I12" s="84" t="str">
        <f>IF(D12&lt;=N12,"CUMPLE","NO CUMPLE")</f>
        <v>CUMPLE</v>
      </c>
      <c r="J12" s="85"/>
      <c r="K12" s="90"/>
      <c r="L12" s="91">
        <f>IF(I12="CUMPLE",0,1)</f>
        <v>0</v>
      </c>
      <c r="M12" s="88"/>
      <c r="N12" s="87">
        <f>+D12+15</f>
        <v>15</v>
      </c>
      <c r="O12" s="70"/>
    </row>
    <row r="13" spans="1:15" ht="13.5" customHeight="1" x14ac:dyDescent="0.25">
      <c r="A13" s="42"/>
      <c r="B13" s="42"/>
      <c r="C13" s="81"/>
      <c r="D13" s="82"/>
      <c r="E13" s="82"/>
      <c r="F13" s="82"/>
      <c r="G13" s="82"/>
      <c r="H13" s="82"/>
      <c r="I13" s="82"/>
      <c r="J13" s="45"/>
      <c r="K13" s="80"/>
      <c r="L13" s="39"/>
    </row>
    <row r="14" spans="1:15" ht="12.75" customHeight="1" thickBot="1" x14ac:dyDescent="0.3">
      <c r="B14" s="42"/>
      <c r="C14" s="34"/>
      <c r="D14" s="92"/>
      <c r="E14" s="92"/>
      <c r="F14" s="92"/>
      <c r="G14" s="92"/>
      <c r="H14" s="92"/>
      <c r="I14" s="93"/>
      <c r="J14" s="93"/>
      <c r="K14" s="80"/>
      <c r="L14" s="86"/>
      <c r="M14" s="88"/>
      <c r="N14" s="87"/>
      <c r="O14" s="88"/>
    </row>
    <row r="15" spans="1:15" s="40" customFormat="1" ht="27" customHeight="1" thickBot="1" x14ac:dyDescent="0.3">
      <c r="A15" s="41"/>
      <c r="B15" s="35"/>
      <c r="C15" s="166" t="s">
        <v>2</v>
      </c>
      <c r="D15" s="167"/>
      <c r="E15" s="167"/>
      <c r="F15" s="167"/>
      <c r="G15" s="167"/>
      <c r="H15" s="167"/>
      <c r="I15" s="168"/>
      <c r="J15" s="35"/>
      <c r="K15" s="39"/>
      <c r="L15" s="39"/>
      <c r="M15" s="39"/>
      <c r="N15" s="39"/>
      <c r="O15" s="39"/>
    </row>
    <row r="16" spans="1:15" s="40" customFormat="1" ht="5.0999999999999996" customHeight="1" thickBot="1" x14ac:dyDescent="0.3">
      <c r="A16" s="41"/>
      <c r="B16" s="35"/>
      <c r="C16" s="35"/>
      <c r="D16" s="35"/>
      <c r="E16" s="35"/>
      <c r="F16" s="35"/>
      <c r="G16" s="35"/>
      <c r="H16" s="35"/>
      <c r="I16" s="35"/>
      <c r="J16" s="35"/>
      <c r="K16" s="39"/>
      <c r="L16" s="39"/>
      <c r="M16" s="39"/>
      <c r="N16" s="39"/>
      <c r="O16" s="39"/>
    </row>
    <row r="17" spans="1:16" s="59" customFormat="1" ht="72.75" customHeight="1" thickBot="1" x14ac:dyDescent="0.3">
      <c r="A17" s="100" t="s">
        <v>14</v>
      </c>
      <c r="B17" s="101" t="s">
        <v>5</v>
      </c>
      <c r="C17" s="101" t="s">
        <v>3</v>
      </c>
      <c r="D17" s="101" t="s">
        <v>6</v>
      </c>
      <c r="E17" s="101" t="s">
        <v>16</v>
      </c>
      <c r="F17" s="94" t="s">
        <v>47</v>
      </c>
      <c r="G17" s="101" t="s">
        <v>0</v>
      </c>
      <c r="H17" s="101" t="s">
        <v>15</v>
      </c>
      <c r="I17" s="109" t="s">
        <v>23</v>
      </c>
      <c r="J17" s="102" t="s">
        <v>4</v>
      </c>
      <c r="K17" s="39"/>
      <c r="L17" s="104"/>
      <c r="M17" s="39"/>
      <c r="N17" s="39"/>
      <c r="O17" s="39"/>
    </row>
    <row r="18" spans="1:16" s="40" customFormat="1" ht="28.5" customHeight="1" x14ac:dyDescent="0.25">
      <c r="A18" s="191">
        <v>4.0999999999999996</v>
      </c>
      <c r="B18" s="192" t="s">
        <v>43</v>
      </c>
      <c r="C18" s="173" t="s">
        <v>45</v>
      </c>
      <c r="D18" s="133">
        <f>+'CONSOLIDADO FINANCIERO'!F7*45%</f>
        <v>360000000</v>
      </c>
      <c r="E18" s="96" t="s">
        <v>7</v>
      </c>
      <c r="F18" s="97"/>
      <c r="G18" s="175">
        <f>+F18-F19</f>
        <v>0</v>
      </c>
      <c r="H18" s="137" t="str">
        <f>IF(G18&gt;=D18,"CUMPLE","NO CUMPLE")</f>
        <v>NO CUMPLE</v>
      </c>
      <c r="I18" s="131" t="s">
        <v>31</v>
      </c>
      <c r="J18" s="183" t="s">
        <v>73</v>
      </c>
      <c r="K18" s="193">
        <f>IF(H18="CUMPLE",0,1)</f>
        <v>1</v>
      </c>
      <c r="L18" s="105"/>
      <c r="M18" s="39"/>
      <c r="N18" s="39"/>
      <c r="O18" s="39"/>
    </row>
    <row r="19" spans="1:16" s="40" customFormat="1" ht="28.5" customHeight="1" x14ac:dyDescent="0.25">
      <c r="A19" s="170"/>
      <c r="B19" s="172"/>
      <c r="C19" s="132"/>
      <c r="D19" s="134"/>
      <c r="E19" s="63" t="s">
        <v>8</v>
      </c>
      <c r="F19" s="64"/>
      <c r="G19" s="176"/>
      <c r="H19" s="138"/>
      <c r="I19" s="132"/>
      <c r="J19" s="184"/>
      <c r="K19" s="193"/>
      <c r="L19" s="105"/>
      <c r="M19" s="39"/>
      <c r="N19" s="39"/>
      <c r="O19" s="39"/>
    </row>
    <row r="20" spans="1:16" s="40" customFormat="1" ht="28.5" customHeight="1" x14ac:dyDescent="0.25">
      <c r="A20" s="170">
        <v>4.0999999999999996</v>
      </c>
      <c r="B20" s="172" t="s">
        <v>43</v>
      </c>
      <c r="C20" s="132" t="s">
        <v>48</v>
      </c>
      <c r="D20" s="143">
        <v>1.8</v>
      </c>
      <c r="E20" s="63" t="s">
        <v>7</v>
      </c>
      <c r="F20" s="65">
        <f>+F18</f>
        <v>0</v>
      </c>
      <c r="G20" s="178" t="e">
        <f>+F20/F21</f>
        <v>#DIV/0!</v>
      </c>
      <c r="H20" s="138" t="e">
        <f>IF(G20&gt;=D20,"CUMPLE","NO CUMPLE")</f>
        <v>#DIV/0!</v>
      </c>
      <c r="I20" s="132" t="s">
        <v>31</v>
      </c>
      <c r="J20" s="184"/>
      <c r="K20" s="193" t="e">
        <f>IF(H20="CUMPLE",0,1)</f>
        <v>#DIV/0!</v>
      </c>
      <c r="L20" s="105"/>
      <c r="M20" s="39"/>
      <c r="N20" s="39"/>
      <c r="O20" s="39"/>
    </row>
    <row r="21" spans="1:16" s="40" customFormat="1" ht="28.5" customHeight="1" x14ac:dyDescent="0.25">
      <c r="A21" s="170"/>
      <c r="B21" s="172"/>
      <c r="C21" s="132"/>
      <c r="D21" s="143"/>
      <c r="E21" s="63" t="s">
        <v>8</v>
      </c>
      <c r="F21" s="65">
        <f>+F19</f>
        <v>0</v>
      </c>
      <c r="G21" s="178"/>
      <c r="H21" s="138"/>
      <c r="I21" s="132"/>
      <c r="J21" s="184"/>
      <c r="K21" s="193"/>
      <c r="L21" s="105"/>
      <c r="M21" s="39"/>
      <c r="N21" s="39"/>
      <c r="O21" s="39"/>
    </row>
    <row r="22" spans="1:16" s="40" customFormat="1" ht="28.5" customHeight="1" x14ac:dyDescent="0.25">
      <c r="A22" s="170">
        <v>4.0999999999999996</v>
      </c>
      <c r="B22" s="172" t="s">
        <v>43</v>
      </c>
      <c r="C22" s="132" t="s">
        <v>49</v>
      </c>
      <c r="D22" s="122">
        <v>0.7</v>
      </c>
      <c r="E22" s="66" t="s">
        <v>9</v>
      </c>
      <c r="F22" s="64"/>
      <c r="G22" s="179" t="e">
        <f>+F22/F23</f>
        <v>#DIV/0!</v>
      </c>
      <c r="H22" s="138" t="e">
        <f>IF(G22&lt;=D22,"CUMPLE","NO CUMPLE")</f>
        <v>#DIV/0!</v>
      </c>
      <c r="I22" s="132" t="s">
        <v>31</v>
      </c>
      <c r="J22" s="184"/>
      <c r="K22" s="193" t="e">
        <f>IF(H22="CUMPLE",0,1)</f>
        <v>#DIV/0!</v>
      </c>
      <c r="L22" s="105"/>
      <c r="M22" s="39"/>
      <c r="N22" s="39"/>
      <c r="O22" s="39"/>
    </row>
    <row r="23" spans="1:16" s="40" customFormat="1" ht="28.5" customHeight="1" x14ac:dyDescent="0.25">
      <c r="A23" s="170"/>
      <c r="B23" s="172"/>
      <c r="C23" s="132"/>
      <c r="D23" s="122"/>
      <c r="E23" s="66" t="s">
        <v>10</v>
      </c>
      <c r="F23" s="64"/>
      <c r="G23" s="179"/>
      <c r="H23" s="138"/>
      <c r="I23" s="132"/>
      <c r="J23" s="184"/>
      <c r="K23" s="193"/>
      <c r="L23" s="105"/>
      <c r="M23" s="39"/>
      <c r="N23" s="39"/>
      <c r="O23" s="39"/>
    </row>
    <row r="24" spans="1:16" s="67" customFormat="1" ht="28.5" customHeight="1" x14ac:dyDescent="0.25">
      <c r="A24" s="170">
        <v>4.0999999999999996</v>
      </c>
      <c r="B24" s="172" t="s">
        <v>44</v>
      </c>
      <c r="C24" s="146" t="s">
        <v>50</v>
      </c>
      <c r="D24" s="143">
        <v>0.09</v>
      </c>
      <c r="E24" s="66" t="s">
        <v>11</v>
      </c>
      <c r="F24" s="64"/>
      <c r="G24" s="178" t="e">
        <f t="shared" ref="G24" si="0">+F24/F25</f>
        <v>#DIV/0!</v>
      </c>
      <c r="H24" s="138" t="e">
        <f>IF(G24&gt;=D24,"CUMPLE","NO CUMPLE")</f>
        <v>#DIV/0!</v>
      </c>
      <c r="I24" s="132" t="s">
        <v>31</v>
      </c>
      <c r="J24" s="184"/>
      <c r="K24" s="193" t="e">
        <f>IF(H24="CUMPLE",0,1)</f>
        <v>#DIV/0!</v>
      </c>
      <c r="L24" s="105"/>
      <c r="M24" s="39"/>
      <c r="N24" s="39"/>
      <c r="O24" s="39"/>
    </row>
    <row r="25" spans="1:16" s="67" customFormat="1" ht="28.5" customHeight="1" x14ac:dyDescent="0.25">
      <c r="A25" s="170"/>
      <c r="B25" s="172"/>
      <c r="C25" s="146"/>
      <c r="D25" s="143"/>
      <c r="E25" s="66" t="s">
        <v>12</v>
      </c>
      <c r="F25" s="64"/>
      <c r="G25" s="178"/>
      <c r="H25" s="138"/>
      <c r="I25" s="132"/>
      <c r="J25" s="184"/>
      <c r="K25" s="193"/>
      <c r="L25" s="105"/>
      <c r="M25" s="39"/>
      <c r="N25" s="39"/>
      <c r="O25" s="39"/>
    </row>
    <row r="26" spans="1:16" s="67" customFormat="1" ht="28.5" customHeight="1" x14ac:dyDescent="0.25">
      <c r="A26" s="170">
        <v>4.0999999999999996</v>
      </c>
      <c r="B26" s="172" t="str">
        <f>+B24</f>
        <v>4.1.4.2 CAPACIDAD ORGANIZACIONAL.</v>
      </c>
      <c r="C26" s="146" t="s">
        <v>51</v>
      </c>
      <c r="D26" s="143">
        <v>7.0000000000000007E-2</v>
      </c>
      <c r="E26" s="66" t="s">
        <v>11</v>
      </c>
      <c r="F26" s="65">
        <f>+F24</f>
        <v>0</v>
      </c>
      <c r="G26" s="178" t="e">
        <f t="shared" ref="G26" si="1">+F26/F27</f>
        <v>#DIV/0!</v>
      </c>
      <c r="H26" s="138" t="e">
        <f>IF(G26&gt;=D26,"CUMPLE","NO CUMPLE")</f>
        <v>#DIV/0!</v>
      </c>
      <c r="I26" s="132" t="s">
        <v>31</v>
      </c>
      <c r="J26" s="184"/>
      <c r="K26" s="193" t="e">
        <f>IF(H26="CUMPLE",0,1)</f>
        <v>#DIV/0!</v>
      </c>
      <c r="L26" s="105"/>
      <c r="M26" s="39"/>
      <c r="N26" s="39"/>
      <c r="O26" s="39"/>
    </row>
    <row r="27" spans="1:16" s="67" customFormat="1" ht="28.5" customHeight="1" thickBot="1" x14ac:dyDescent="0.3">
      <c r="A27" s="180"/>
      <c r="B27" s="181"/>
      <c r="C27" s="156"/>
      <c r="D27" s="144"/>
      <c r="E27" s="68" t="s">
        <v>13</v>
      </c>
      <c r="F27" s="69">
        <f>+F23</f>
        <v>0</v>
      </c>
      <c r="G27" s="182"/>
      <c r="H27" s="163"/>
      <c r="I27" s="160"/>
      <c r="J27" s="185"/>
      <c r="K27" s="193"/>
      <c r="L27" s="105"/>
      <c r="M27" s="39"/>
      <c r="N27" s="39"/>
      <c r="O27" s="39"/>
    </row>
    <row r="28" spans="1:16" s="40" customFormat="1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70"/>
      <c r="L28" s="104"/>
      <c r="M28" s="39"/>
      <c r="N28" s="39"/>
      <c r="O28" s="39"/>
    </row>
    <row r="29" spans="1:16" s="40" customFormat="1" ht="31.5" customHeight="1" x14ac:dyDescent="0.25">
      <c r="A29" s="42"/>
      <c r="B29" s="42"/>
      <c r="C29" s="42"/>
      <c r="D29" s="42"/>
      <c r="E29" s="150" t="s">
        <v>20</v>
      </c>
      <c r="F29" s="151"/>
      <c r="G29" s="150" t="s">
        <v>61</v>
      </c>
      <c r="H29" s="151"/>
      <c r="I29" s="152"/>
      <c r="J29" s="42"/>
      <c r="K29" s="39" t="e">
        <f>SUM(K10:K27)</f>
        <v>#DIV/0!</v>
      </c>
      <c r="L29" s="104"/>
      <c r="M29" s="39"/>
      <c r="N29" s="39"/>
      <c r="O29" s="39"/>
    </row>
    <row r="30" spans="1:16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70"/>
      <c r="L30" s="39"/>
    </row>
    <row r="31" spans="1:16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70"/>
      <c r="L31" s="39"/>
    </row>
    <row r="32" spans="1:16" s="73" customFormat="1" ht="51.75" customHeight="1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70"/>
      <c r="M32" s="70"/>
      <c r="N32" s="70"/>
      <c r="O32" s="70"/>
      <c r="P32" s="76"/>
    </row>
    <row r="33" spans="1:3" x14ac:dyDescent="0.25">
      <c r="A33" s="145"/>
      <c r="B33" s="145"/>
      <c r="C33" s="145"/>
    </row>
    <row r="34" spans="1:3" ht="74.25" customHeight="1" x14ac:dyDescent="0.25">
      <c r="A34" s="190" t="str">
        <f>+'CONSOLIDADO FINANCIERO'!$D$18</f>
        <v>Elaboró: Diana Marcela Osuna Ayala
Profesional 02
Gerencia Contratación 
Fondo Nacional del Ahorro</v>
      </c>
      <c r="B34" s="190"/>
      <c r="C34" s="190"/>
    </row>
  </sheetData>
  <mergeCells count="56">
    <mergeCell ref="E29:F29"/>
    <mergeCell ref="G29:I29"/>
    <mergeCell ref="I24:I25"/>
    <mergeCell ref="G24:G25"/>
    <mergeCell ref="A20:A21"/>
    <mergeCell ref="B20:B21"/>
    <mergeCell ref="C20:C21"/>
    <mergeCell ref="D20:D21"/>
    <mergeCell ref="G26:G27"/>
    <mergeCell ref="A22:A23"/>
    <mergeCell ref="D26:D27"/>
    <mergeCell ref="G20:G21"/>
    <mergeCell ref="A24:A25"/>
    <mergeCell ref="B24:B25"/>
    <mergeCell ref="C24:C25"/>
    <mergeCell ref="D24:D25"/>
    <mergeCell ref="D22:D23"/>
    <mergeCell ref="G22:G23"/>
    <mergeCell ref="A33:C33"/>
    <mergeCell ref="K24:K25"/>
    <mergeCell ref="J18:J27"/>
    <mergeCell ref="K18:K19"/>
    <mergeCell ref="H26:H27"/>
    <mergeCell ref="I26:I27"/>
    <mergeCell ref="K26:K27"/>
    <mergeCell ref="K20:K21"/>
    <mergeCell ref="H22:H23"/>
    <mergeCell ref="I22:I23"/>
    <mergeCell ref="K22:K23"/>
    <mergeCell ref="H20:H21"/>
    <mergeCell ref="I20:I21"/>
    <mergeCell ref="H24:H25"/>
    <mergeCell ref="A34:C34"/>
    <mergeCell ref="A26:A27"/>
    <mergeCell ref="B26:B27"/>
    <mergeCell ref="C26:C27"/>
    <mergeCell ref="A18:A19"/>
    <mergeCell ref="B18:B19"/>
    <mergeCell ref="C18:C19"/>
    <mergeCell ref="B22:B23"/>
    <mergeCell ref="C22:C23"/>
    <mergeCell ref="D18:D19"/>
    <mergeCell ref="I18:I19"/>
    <mergeCell ref="D10:H10"/>
    <mergeCell ref="D11:H11"/>
    <mergeCell ref="D12:H12"/>
    <mergeCell ref="G18:G19"/>
    <mergeCell ref="H18:H19"/>
    <mergeCell ref="C15:I15"/>
    <mergeCell ref="C1:I1"/>
    <mergeCell ref="C7:I7"/>
    <mergeCell ref="D9:H9"/>
    <mergeCell ref="I9:J9"/>
    <mergeCell ref="D3:I3"/>
    <mergeCell ref="D4:I4"/>
    <mergeCell ref="D5:I5"/>
  </mergeCells>
  <conditionalFormatting sqref="L10">
    <cfRule type="cellIs" dxfId="99" priority="40" operator="equal">
      <formula>"CUMPLE"</formula>
    </cfRule>
    <cfRule type="cellIs" dxfId="98" priority="41" operator="equal">
      <formula>"NO CUMPLE"</formula>
    </cfRule>
  </conditionalFormatting>
  <conditionalFormatting sqref="I10">
    <cfRule type="cellIs" dxfId="97" priority="37" operator="equal">
      <formula>"CUMPLE"</formula>
    </cfRule>
  </conditionalFormatting>
  <conditionalFormatting sqref="I11:J11">
    <cfRule type="cellIs" dxfId="96" priority="36" operator="equal">
      <formula>"CUMPLE"</formula>
    </cfRule>
  </conditionalFormatting>
  <conditionalFormatting sqref="L12">
    <cfRule type="cellIs" dxfId="95" priority="34" operator="equal">
      <formula>"CUMPLE"</formula>
    </cfRule>
    <cfRule type="cellIs" dxfId="94" priority="35" operator="equal">
      <formula>"NO CUMPLE"</formula>
    </cfRule>
  </conditionalFormatting>
  <conditionalFormatting sqref="I12:J12">
    <cfRule type="cellIs" dxfId="93" priority="33" operator="equal">
      <formula>"CUMPLE"</formula>
    </cfRule>
  </conditionalFormatting>
  <conditionalFormatting sqref="L14">
    <cfRule type="cellIs" dxfId="92" priority="20" operator="equal">
      <formula>"CUMPLE"</formula>
    </cfRule>
    <cfRule type="cellIs" dxfId="91" priority="21" operator="equal">
      <formula>"NO CUMPLE"</formula>
    </cfRule>
  </conditionalFormatting>
  <conditionalFormatting sqref="I14:J14">
    <cfRule type="cellIs" dxfId="90" priority="19" operator="equal">
      <formula>"CUMPLE"</formula>
    </cfRule>
  </conditionalFormatting>
  <conditionalFormatting sqref="I18">
    <cfRule type="cellIs" dxfId="89" priority="17" operator="equal">
      <formula>"CUMPLE"</formula>
    </cfRule>
    <cfRule type="cellIs" dxfId="88" priority="18" operator="equal">
      <formula>"NO CUMPLE"</formula>
    </cfRule>
  </conditionalFormatting>
  <conditionalFormatting sqref="K20 K22 K24 K26">
    <cfRule type="cellIs" dxfId="87" priority="13" operator="equal">
      <formula>"CUMPLE"</formula>
    </cfRule>
    <cfRule type="cellIs" dxfId="86" priority="14" operator="equal">
      <formula>"NO CUMPLE"</formula>
    </cfRule>
  </conditionalFormatting>
  <conditionalFormatting sqref="K18">
    <cfRule type="cellIs" dxfId="85" priority="15" operator="equal">
      <formula>"CUMPLE"</formula>
    </cfRule>
    <cfRule type="cellIs" dxfId="84" priority="16" operator="equal">
      <formula>"NO CUMPLE"</formula>
    </cfRule>
  </conditionalFormatting>
  <conditionalFormatting sqref="H18:H27">
    <cfRule type="cellIs" dxfId="83" priority="11" operator="equal">
      <formula>"CUMPLE"</formula>
    </cfRule>
    <cfRule type="cellIs" dxfId="82" priority="12" operator="equal">
      <formula>"NO CUMPLE"</formula>
    </cfRule>
  </conditionalFormatting>
  <conditionalFormatting sqref="I20 I22 I24 I26">
    <cfRule type="cellIs" dxfId="81" priority="9" operator="equal">
      <formula>"CUMPLE"</formula>
    </cfRule>
    <cfRule type="cellIs" dxfId="80" priority="10" operator="equal">
      <formula>"NO 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1" fitToHeight="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75D02-16CD-4050-8569-E10D9EFCD506}">
  <sheetPr>
    <tabColor rgb="FF00CC00"/>
    <pageSetUpPr fitToPage="1"/>
  </sheetPr>
  <dimension ref="A1:O34"/>
  <sheetViews>
    <sheetView view="pageBreakPreview" topLeftCell="A7" zoomScale="55" zoomScaleNormal="55" zoomScaleSheetLayoutView="55" workbookViewId="0">
      <selection activeCell="M18" sqref="M18"/>
    </sheetView>
  </sheetViews>
  <sheetFormatPr baseColWidth="10" defaultRowHeight="17.25" x14ac:dyDescent="0.25"/>
  <cols>
    <col min="1" max="1" width="16.5703125" style="37" bestFit="1" customWidth="1"/>
    <col min="2" max="2" width="25.85546875" style="37" customWidth="1"/>
    <col min="3" max="3" width="48.5703125" style="37" customWidth="1"/>
    <col min="4" max="4" width="22.140625" style="37" customWidth="1"/>
    <col min="5" max="5" width="26.140625" style="37" bestFit="1" customWidth="1"/>
    <col min="6" max="6" width="28.140625" style="37" bestFit="1" customWidth="1"/>
    <col min="7" max="7" width="24.28515625" style="37" customWidth="1"/>
    <col min="8" max="8" width="23.28515625" style="37" customWidth="1"/>
    <col min="9" max="9" width="23.5703125" style="37" bestFit="1" customWidth="1"/>
    <col min="10" max="10" width="67.42578125" style="37" customWidth="1"/>
    <col min="11" max="11" width="11.5703125" style="73" bestFit="1" customWidth="1"/>
    <col min="12" max="12" width="13.42578125" style="72" customWidth="1"/>
    <col min="13" max="13" width="38.7109375" style="72" customWidth="1"/>
    <col min="14" max="14" width="23.140625" style="72" customWidth="1"/>
    <col min="15" max="15" width="11.42578125" style="72"/>
    <col min="16" max="16384" width="11.42578125" style="40"/>
  </cols>
  <sheetData>
    <row r="1" spans="1:15" ht="54.75" customHeight="1" x14ac:dyDescent="0.25">
      <c r="A1" s="36">
        <v>4</v>
      </c>
      <c r="C1" s="112" t="s">
        <v>1</v>
      </c>
      <c r="D1" s="112"/>
      <c r="E1" s="112"/>
      <c r="F1" s="112"/>
      <c r="G1" s="112"/>
      <c r="H1" s="112"/>
      <c r="I1" s="112"/>
      <c r="J1" s="38"/>
      <c r="K1" s="39"/>
      <c r="L1" s="39"/>
      <c r="M1" s="39"/>
      <c r="N1" s="39"/>
      <c r="O1" s="39"/>
    </row>
    <row r="2" spans="1:15" ht="16.5" customHeight="1" x14ac:dyDescent="0.25">
      <c r="A2" s="41"/>
      <c r="B2" s="35"/>
      <c r="C2" s="35"/>
      <c r="D2" s="35"/>
      <c r="E2" s="35"/>
      <c r="F2" s="35"/>
      <c r="G2" s="35"/>
      <c r="H2" s="35"/>
      <c r="I2" s="35"/>
      <c r="J2" s="35"/>
      <c r="K2" s="39"/>
      <c r="L2" s="39"/>
      <c r="M2" s="39"/>
      <c r="N2" s="39"/>
      <c r="O2" s="39"/>
    </row>
    <row r="3" spans="1:15" ht="51.75" customHeight="1" x14ac:dyDescent="0.25">
      <c r="A3" s="41"/>
      <c r="B3" s="42"/>
      <c r="C3" s="33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43"/>
      <c r="K3" s="39"/>
      <c r="L3" s="39"/>
      <c r="M3" s="39"/>
      <c r="N3" s="39"/>
      <c r="O3" s="39"/>
    </row>
    <row r="4" spans="1:15" ht="27" customHeight="1" x14ac:dyDescent="0.25">
      <c r="A4" s="41"/>
      <c r="B4" s="42"/>
      <c r="C4" s="33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43"/>
      <c r="K4" s="39"/>
      <c r="L4" s="39"/>
      <c r="M4" s="39"/>
      <c r="N4" s="39"/>
      <c r="O4" s="39"/>
    </row>
    <row r="5" spans="1:15" ht="27" customHeight="1" x14ac:dyDescent="0.25">
      <c r="A5" s="41"/>
      <c r="B5" s="42"/>
      <c r="C5" s="33" t="s">
        <v>19</v>
      </c>
      <c r="D5" s="113" t="str">
        <f>+'CONSOLIDADO FINANCIERO'!E13</f>
        <v>GN GENERACION DE NEGOCIOS SAS</v>
      </c>
      <c r="E5" s="113"/>
      <c r="F5" s="113"/>
      <c r="G5" s="113"/>
      <c r="H5" s="113"/>
      <c r="I5" s="113"/>
      <c r="J5" s="43"/>
      <c r="K5" s="39"/>
      <c r="L5" s="39"/>
      <c r="M5" s="39"/>
      <c r="N5" s="39"/>
      <c r="O5" s="39"/>
    </row>
    <row r="6" spans="1:15" ht="15" customHeight="1" thickBot="1" x14ac:dyDescent="0.3">
      <c r="A6" s="41"/>
      <c r="B6" s="42"/>
      <c r="C6" s="44"/>
      <c r="D6" s="45"/>
      <c r="E6" s="45"/>
      <c r="F6" s="45"/>
      <c r="G6" s="45"/>
      <c r="H6" s="45"/>
      <c r="I6" s="45"/>
      <c r="J6" s="43"/>
      <c r="K6" s="39"/>
      <c r="L6" s="39"/>
      <c r="M6" s="39"/>
      <c r="N6" s="39"/>
      <c r="O6" s="39"/>
    </row>
    <row r="7" spans="1:15" ht="26.25" customHeight="1" thickBot="1" x14ac:dyDescent="0.3">
      <c r="A7" s="41"/>
      <c r="B7" s="42"/>
      <c r="C7" s="114" t="s">
        <v>26</v>
      </c>
      <c r="D7" s="115"/>
      <c r="E7" s="115"/>
      <c r="F7" s="115"/>
      <c r="G7" s="115"/>
      <c r="H7" s="115"/>
      <c r="I7" s="116"/>
      <c r="J7" s="43"/>
      <c r="K7" s="39"/>
      <c r="L7" s="39"/>
      <c r="M7" s="39"/>
      <c r="N7" s="39"/>
      <c r="O7" s="39"/>
    </row>
    <row r="8" spans="1:15" ht="5.0999999999999996" customHeight="1" x14ac:dyDescent="0.25">
      <c r="A8" s="41"/>
      <c r="B8" s="42"/>
      <c r="C8" s="44"/>
      <c r="D8" s="45"/>
      <c r="E8" s="45"/>
      <c r="F8" s="45"/>
      <c r="G8" s="45"/>
      <c r="H8" s="45"/>
      <c r="I8" s="45"/>
      <c r="J8" s="43"/>
      <c r="K8" s="39"/>
      <c r="L8" s="39"/>
      <c r="M8" s="39"/>
      <c r="N8" s="39"/>
      <c r="O8" s="39"/>
    </row>
    <row r="9" spans="1:15" ht="27" customHeight="1" x14ac:dyDescent="0.25">
      <c r="A9" s="41"/>
      <c r="B9" s="42"/>
      <c r="C9" s="33" t="s">
        <v>25</v>
      </c>
      <c r="D9" s="110">
        <f>+'1.CONSORCIO LM &amp; CB'!D16</f>
        <v>44769</v>
      </c>
      <c r="E9" s="110"/>
      <c r="F9" s="110"/>
      <c r="G9" s="110"/>
      <c r="H9" s="111"/>
      <c r="I9" s="111"/>
      <c r="J9" s="43"/>
      <c r="K9" s="39"/>
      <c r="L9" s="39"/>
      <c r="M9" s="39"/>
      <c r="N9" s="39"/>
      <c r="O9" s="39"/>
    </row>
    <row r="10" spans="1:15" ht="27" customHeight="1" x14ac:dyDescent="0.25">
      <c r="A10" s="41"/>
      <c r="B10" s="42"/>
      <c r="C10" s="33" t="s">
        <v>24</v>
      </c>
      <c r="D10" s="117">
        <v>44742</v>
      </c>
      <c r="E10" s="117"/>
      <c r="F10" s="117"/>
      <c r="G10" s="117"/>
      <c r="H10" s="118" t="str">
        <f>IF(D10&gt;=M10,"CUMPLE","NO CUMPLE")</f>
        <v>CUMPLE</v>
      </c>
      <c r="I10" s="118"/>
      <c r="J10" s="46" t="s">
        <v>34</v>
      </c>
      <c r="K10" s="47">
        <f>IF(H10="CUMPLE",0,1)</f>
        <v>0</v>
      </c>
      <c r="L10" s="39"/>
      <c r="M10" s="48">
        <f>+D9-30</f>
        <v>44739</v>
      </c>
      <c r="N10" s="39" t="s">
        <v>32</v>
      </c>
      <c r="O10" s="39"/>
    </row>
    <row r="11" spans="1:15" ht="27" customHeight="1" x14ac:dyDescent="0.25">
      <c r="A11" s="41"/>
      <c r="B11" s="42"/>
      <c r="C11" s="33" t="s">
        <v>27</v>
      </c>
      <c r="D11" s="117">
        <v>44678</v>
      </c>
      <c r="E11" s="117"/>
      <c r="F11" s="117"/>
      <c r="G11" s="117"/>
      <c r="H11" s="118" t="str">
        <f>IF(D11&gt;=M11,"CUMPLE","NO CUMPLE")</f>
        <v>CUMPLE</v>
      </c>
      <c r="I11" s="118"/>
      <c r="J11" s="46" t="s">
        <v>34</v>
      </c>
      <c r="K11" s="99">
        <f>IF(H11="CUMPLE",0,1)</f>
        <v>0</v>
      </c>
      <c r="L11" s="39"/>
      <c r="M11" s="103">
        <v>44658</v>
      </c>
      <c r="N11" s="39" t="s">
        <v>33</v>
      </c>
      <c r="O11" s="39"/>
    </row>
    <row r="12" spans="1:15" s="51" customFormat="1" ht="39.75" customHeight="1" x14ac:dyDescent="0.25">
      <c r="A12" s="41"/>
      <c r="B12" s="42"/>
      <c r="C12" s="33" t="s">
        <v>30</v>
      </c>
      <c r="D12" s="117">
        <v>44561</v>
      </c>
      <c r="E12" s="117"/>
      <c r="F12" s="117"/>
      <c r="G12" s="117"/>
      <c r="H12" s="118" t="str">
        <f>IF(D12&lt;=M12,"CUMPLE","NO CUMPLE")</f>
        <v>CUMPLE</v>
      </c>
      <c r="I12" s="118"/>
      <c r="J12" s="46" t="s">
        <v>34</v>
      </c>
      <c r="K12" s="50">
        <f>IF(H12="CUMPLE",0,1)</f>
        <v>0</v>
      </c>
      <c r="L12" s="39"/>
      <c r="M12" s="39">
        <f>+D12+15</f>
        <v>44576</v>
      </c>
      <c r="N12" s="39"/>
      <c r="O12" s="39"/>
    </row>
    <row r="13" spans="1:15" s="52" customFormat="1" ht="13.5" customHeight="1" thickBot="1" x14ac:dyDescent="0.3">
      <c r="B13" s="41"/>
      <c r="C13" s="53"/>
      <c r="D13" s="54"/>
      <c r="E13" s="54"/>
      <c r="F13" s="54"/>
      <c r="G13" s="54"/>
      <c r="H13" s="55"/>
      <c r="I13" s="55"/>
      <c r="J13" s="43"/>
      <c r="K13" s="47"/>
      <c r="L13" s="39"/>
      <c r="M13" s="39"/>
      <c r="N13" s="39"/>
      <c r="O13" s="39"/>
    </row>
    <row r="14" spans="1:15" ht="27" customHeight="1" thickBot="1" x14ac:dyDescent="0.3">
      <c r="A14" s="41"/>
      <c r="B14" s="35"/>
      <c r="C14" s="166" t="s">
        <v>2</v>
      </c>
      <c r="D14" s="167"/>
      <c r="E14" s="167"/>
      <c r="F14" s="167"/>
      <c r="G14" s="167"/>
      <c r="H14" s="167"/>
      <c r="I14" s="168"/>
      <c r="J14" s="35"/>
      <c r="K14" s="39"/>
      <c r="L14" s="39"/>
      <c r="M14" s="39"/>
      <c r="N14" s="39"/>
      <c r="O14" s="39"/>
    </row>
    <row r="15" spans="1:15" ht="5.0999999999999996" customHeight="1" thickBot="1" x14ac:dyDescent="0.3">
      <c r="A15" s="41"/>
      <c r="B15" s="35"/>
      <c r="C15" s="35"/>
      <c r="D15" s="35"/>
      <c r="E15" s="35"/>
      <c r="F15" s="35"/>
      <c r="G15" s="35"/>
      <c r="H15" s="35"/>
      <c r="I15" s="35"/>
      <c r="J15" s="35"/>
      <c r="K15" s="39"/>
      <c r="L15" s="39"/>
      <c r="M15" s="39"/>
      <c r="N15" s="39"/>
      <c r="O15" s="39"/>
    </row>
    <row r="16" spans="1:15" s="59" customFormat="1" ht="82.5" customHeight="1" thickBot="1" x14ac:dyDescent="0.3">
      <c r="A16" s="56" t="s">
        <v>14</v>
      </c>
      <c r="B16" s="57" t="s">
        <v>5</v>
      </c>
      <c r="C16" s="57" t="s">
        <v>3</v>
      </c>
      <c r="D16" s="57" t="s">
        <v>6</v>
      </c>
      <c r="E16" s="57" t="s">
        <v>16</v>
      </c>
      <c r="F16" s="57" t="s">
        <v>29</v>
      </c>
      <c r="G16" s="57" t="s">
        <v>0</v>
      </c>
      <c r="H16" s="57" t="s">
        <v>15</v>
      </c>
      <c r="I16" s="57" t="s">
        <v>23</v>
      </c>
      <c r="J16" s="74" t="s">
        <v>4</v>
      </c>
      <c r="K16" s="39"/>
      <c r="L16" s="39"/>
      <c r="M16" s="39"/>
      <c r="N16" s="39"/>
      <c r="O16" s="39"/>
    </row>
    <row r="17" spans="1:15" ht="26.25" customHeight="1" x14ac:dyDescent="0.25">
      <c r="A17" s="169">
        <v>4.0999999999999996</v>
      </c>
      <c r="B17" s="171" t="s">
        <v>43</v>
      </c>
      <c r="C17" s="173" t="s">
        <v>45</v>
      </c>
      <c r="D17" s="174">
        <f>'CONSOLIDADO FINANCIERO'!$F$7*45%</f>
        <v>360000000</v>
      </c>
      <c r="E17" s="60" t="s">
        <v>7</v>
      </c>
      <c r="F17" s="61">
        <v>697672937</v>
      </c>
      <c r="G17" s="194">
        <f>+F17-F18</f>
        <v>643195771</v>
      </c>
      <c r="H17" s="177" t="str">
        <f>IF(G17&gt;=D17,"CUMPLE","NO CUMPLE")</f>
        <v>CUMPLE</v>
      </c>
      <c r="I17" s="173" t="s">
        <v>31</v>
      </c>
      <c r="J17" s="183" t="s">
        <v>70</v>
      </c>
      <c r="K17" s="161">
        <f>IF(H17="CUMPLE",0,1)</f>
        <v>0</v>
      </c>
      <c r="L17" s="62"/>
      <c r="M17" s="39"/>
      <c r="N17" s="39"/>
      <c r="O17" s="39"/>
    </row>
    <row r="18" spans="1:15" ht="26.25" customHeight="1" x14ac:dyDescent="0.25">
      <c r="A18" s="170"/>
      <c r="B18" s="172"/>
      <c r="C18" s="132"/>
      <c r="D18" s="134"/>
      <c r="E18" s="63" t="s">
        <v>8</v>
      </c>
      <c r="F18" s="64">
        <v>54477166</v>
      </c>
      <c r="G18" s="195"/>
      <c r="H18" s="138"/>
      <c r="I18" s="132"/>
      <c r="J18" s="184"/>
      <c r="K18" s="161"/>
      <c r="L18" s="39"/>
      <c r="M18" s="39"/>
      <c r="N18" s="39"/>
      <c r="O18" s="39"/>
    </row>
    <row r="19" spans="1:15" ht="26.25" customHeight="1" x14ac:dyDescent="0.25">
      <c r="A19" s="170">
        <v>4.0999999999999996</v>
      </c>
      <c r="B19" s="172" t="s">
        <v>43</v>
      </c>
      <c r="C19" s="132" t="s">
        <v>53</v>
      </c>
      <c r="D19" s="143">
        <v>1.2</v>
      </c>
      <c r="E19" s="63" t="s">
        <v>7</v>
      </c>
      <c r="F19" s="65">
        <f>+F17</f>
        <v>697672937</v>
      </c>
      <c r="G19" s="178">
        <f>+F19/F20</f>
        <v>12.806703950054965</v>
      </c>
      <c r="H19" s="138" t="str">
        <f>IF(G19&gt;=D19,"CUMPLE","NO CUMPLE")</f>
        <v>CUMPLE</v>
      </c>
      <c r="I19" s="132" t="s">
        <v>31</v>
      </c>
      <c r="J19" s="184"/>
      <c r="K19" s="161">
        <f>IF(H19="CUMPLE",0,1)</f>
        <v>0</v>
      </c>
      <c r="L19" s="39"/>
      <c r="M19" s="39"/>
      <c r="N19" s="39"/>
      <c r="O19" s="39"/>
    </row>
    <row r="20" spans="1:15" ht="26.25" customHeight="1" x14ac:dyDescent="0.25">
      <c r="A20" s="170"/>
      <c r="B20" s="172"/>
      <c r="C20" s="132"/>
      <c r="D20" s="143"/>
      <c r="E20" s="63" t="s">
        <v>8</v>
      </c>
      <c r="F20" s="65">
        <f>+F18</f>
        <v>54477166</v>
      </c>
      <c r="G20" s="178"/>
      <c r="H20" s="138"/>
      <c r="I20" s="132"/>
      <c r="J20" s="184"/>
      <c r="K20" s="161"/>
      <c r="L20" s="39"/>
      <c r="M20" s="39"/>
      <c r="N20" s="39"/>
      <c r="O20" s="39"/>
    </row>
    <row r="21" spans="1:15" ht="26.25" customHeight="1" x14ac:dyDescent="0.25">
      <c r="A21" s="170">
        <v>4.0999999999999996</v>
      </c>
      <c r="B21" s="172" t="s">
        <v>43</v>
      </c>
      <c r="C21" s="132" t="s">
        <v>54</v>
      </c>
      <c r="D21" s="122">
        <v>0.8</v>
      </c>
      <c r="E21" s="66" t="s">
        <v>9</v>
      </c>
      <c r="F21" s="64">
        <v>54477166</v>
      </c>
      <c r="G21" s="179">
        <f>+F21/F22</f>
        <v>7.0733679908568381E-2</v>
      </c>
      <c r="H21" s="138" t="str">
        <f>IF(G21&lt;=D21,"CUMPLE","NO CUMPLE")</f>
        <v>CUMPLE</v>
      </c>
      <c r="I21" s="132" t="s">
        <v>31</v>
      </c>
      <c r="J21" s="184"/>
      <c r="K21" s="161">
        <f>IF(H21="CUMPLE",0,1)</f>
        <v>0</v>
      </c>
      <c r="L21" s="39"/>
      <c r="M21" s="39"/>
      <c r="N21" s="39"/>
      <c r="O21" s="39"/>
    </row>
    <row r="22" spans="1:15" ht="26.25" customHeight="1" x14ac:dyDescent="0.25">
      <c r="A22" s="170"/>
      <c r="B22" s="172"/>
      <c r="C22" s="132"/>
      <c r="D22" s="122"/>
      <c r="E22" s="66" t="s">
        <v>10</v>
      </c>
      <c r="F22" s="64">
        <v>770172937</v>
      </c>
      <c r="G22" s="179"/>
      <c r="H22" s="138"/>
      <c r="I22" s="132"/>
      <c r="J22" s="184"/>
      <c r="K22" s="161"/>
      <c r="L22" s="39"/>
      <c r="M22" s="39"/>
      <c r="N22" s="39"/>
      <c r="O22" s="39"/>
    </row>
    <row r="23" spans="1:15" s="67" customFormat="1" ht="26.25" customHeight="1" x14ac:dyDescent="0.25">
      <c r="A23" s="170">
        <v>4.0999999999999996</v>
      </c>
      <c r="B23" s="172" t="s">
        <v>44</v>
      </c>
      <c r="C23" s="146" t="s">
        <v>55</v>
      </c>
      <c r="D23" s="143">
        <v>0</v>
      </c>
      <c r="E23" s="66" t="s">
        <v>11</v>
      </c>
      <c r="F23" s="64">
        <v>223252163</v>
      </c>
      <c r="G23" s="178">
        <f t="shared" ref="G23" si="0">+F23/F24</f>
        <v>0.31193723932176204</v>
      </c>
      <c r="H23" s="138" t="str">
        <f>IF(G23&gt;=D23,"CUMPLE","NO CUMPLE")</f>
        <v>CUMPLE</v>
      </c>
      <c r="I23" s="132" t="s">
        <v>31</v>
      </c>
      <c r="J23" s="184"/>
      <c r="K23" s="161">
        <f>IF(H23="CUMPLE",0,1)</f>
        <v>0</v>
      </c>
      <c r="L23" s="39"/>
      <c r="M23" s="39"/>
      <c r="N23" s="39"/>
      <c r="O23" s="39"/>
    </row>
    <row r="24" spans="1:15" s="67" customFormat="1" ht="26.25" customHeight="1" x14ac:dyDescent="0.25">
      <c r="A24" s="170"/>
      <c r="B24" s="172"/>
      <c r="C24" s="146"/>
      <c r="D24" s="143"/>
      <c r="E24" s="66" t="s">
        <v>12</v>
      </c>
      <c r="F24" s="64">
        <v>715695771</v>
      </c>
      <c r="G24" s="178"/>
      <c r="H24" s="138"/>
      <c r="I24" s="132"/>
      <c r="J24" s="184"/>
      <c r="K24" s="161"/>
      <c r="L24" s="39"/>
      <c r="M24" s="39"/>
      <c r="N24" s="39"/>
      <c r="O24" s="39"/>
    </row>
    <row r="25" spans="1:15" s="67" customFormat="1" ht="26.25" customHeight="1" x14ac:dyDescent="0.25">
      <c r="A25" s="170">
        <v>4.0999999999999996</v>
      </c>
      <c r="B25" s="172" t="str">
        <f>+B23</f>
        <v>4.1.4.2 CAPACIDAD ORGANIZACIONAL.</v>
      </c>
      <c r="C25" s="146" t="s">
        <v>56</v>
      </c>
      <c r="D25" s="143">
        <v>0</v>
      </c>
      <c r="E25" s="66" t="s">
        <v>11</v>
      </c>
      <c r="F25" s="65">
        <f>+F23</f>
        <v>223252163</v>
      </c>
      <c r="G25" s="178">
        <f t="shared" ref="G25" si="1">+F25/F26</f>
        <v>0.28987277048401405</v>
      </c>
      <c r="H25" s="138" t="str">
        <f>IF(G25&gt;=D25,"CUMPLE","NO CUMPLE")</f>
        <v>CUMPLE</v>
      </c>
      <c r="I25" s="132" t="s">
        <v>31</v>
      </c>
      <c r="J25" s="184"/>
      <c r="K25" s="161">
        <f>IF(H25="CUMPLE",0,1)</f>
        <v>0</v>
      </c>
      <c r="L25" s="39"/>
      <c r="M25" s="39"/>
      <c r="N25" s="39"/>
      <c r="O25" s="39"/>
    </row>
    <row r="26" spans="1:15" s="67" customFormat="1" ht="26.25" customHeight="1" thickBot="1" x14ac:dyDescent="0.3">
      <c r="A26" s="180"/>
      <c r="B26" s="181"/>
      <c r="C26" s="156"/>
      <c r="D26" s="144"/>
      <c r="E26" s="68" t="s">
        <v>13</v>
      </c>
      <c r="F26" s="69">
        <f>+F22</f>
        <v>770172937</v>
      </c>
      <c r="G26" s="182"/>
      <c r="H26" s="163"/>
      <c r="I26" s="160"/>
      <c r="J26" s="185"/>
      <c r="K26" s="161"/>
      <c r="L26" s="39"/>
      <c r="M26" s="39"/>
      <c r="N26" s="39"/>
      <c r="O26" s="39"/>
    </row>
    <row r="27" spans="1:1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70"/>
      <c r="L27" s="39"/>
      <c r="M27" s="39"/>
      <c r="N27" s="39"/>
      <c r="O27" s="39"/>
    </row>
    <row r="28" spans="1:15" ht="34.5" customHeight="1" x14ac:dyDescent="0.25">
      <c r="A28" s="42"/>
      <c r="B28" s="42"/>
      <c r="C28" s="42"/>
      <c r="D28" s="42"/>
      <c r="E28" s="150" t="s">
        <v>20</v>
      </c>
      <c r="F28" s="152"/>
      <c r="G28" s="150" t="str">
        <f>IF(K28=0,"CUMPLE","NO CUMPLE")</f>
        <v>CUMPLE</v>
      </c>
      <c r="H28" s="151"/>
      <c r="I28" s="152"/>
      <c r="J28" s="42"/>
      <c r="K28" s="39">
        <f>SUM(K10:K26)</f>
        <v>0</v>
      </c>
      <c r="L28" s="39"/>
      <c r="M28" s="39"/>
      <c r="N28" s="39"/>
      <c r="O28" s="39"/>
    </row>
    <row r="29" spans="1:15" x14ac:dyDescent="0.25">
      <c r="A29" s="42"/>
      <c r="B29" s="42"/>
      <c r="C29" s="42"/>
      <c r="D29" s="42"/>
      <c r="E29" s="71"/>
      <c r="F29" s="71"/>
      <c r="G29" s="71"/>
      <c r="H29" s="71"/>
      <c r="I29" s="71"/>
      <c r="J29" s="42"/>
      <c r="K29" s="39"/>
      <c r="L29" s="39"/>
      <c r="M29" s="39"/>
      <c r="N29" s="39"/>
      <c r="O29" s="39"/>
    </row>
    <row r="30" spans="1:1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39"/>
      <c r="L30" s="39"/>
      <c r="M30" s="39"/>
      <c r="N30" s="39"/>
      <c r="O30" s="39"/>
    </row>
    <row r="31" spans="1: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9"/>
      <c r="L31" s="39"/>
      <c r="M31" s="39"/>
      <c r="N31" s="39"/>
      <c r="O31" s="39"/>
    </row>
    <row r="32" spans="1:15" x14ac:dyDescent="0.25">
      <c r="A32" s="145"/>
      <c r="B32" s="145"/>
      <c r="C32" s="145"/>
      <c r="D32" s="42"/>
      <c r="E32" s="42"/>
      <c r="F32" s="42"/>
      <c r="G32" s="42"/>
      <c r="H32" s="42"/>
      <c r="I32" s="42"/>
      <c r="J32" s="42"/>
      <c r="K32" s="39"/>
      <c r="L32" s="39"/>
      <c r="M32" s="39"/>
      <c r="N32" s="39"/>
      <c r="O32" s="39"/>
    </row>
    <row r="33" spans="1:15" ht="71.25" customHeight="1" x14ac:dyDescent="0.25">
      <c r="A33" s="190" t="str">
        <f>+'CONSOLIDADO FINANCIERO'!$D$18</f>
        <v>Elaboró: Diana Marcela Osuna Ayala
Profesional 02
Gerencia Contratación 
Fondo Nacional del Ahorro</v>
      </c>
      <c r="B33" s="190"/>
      <c r="C33" s="190"/>
      <c r="D33" s="42"/>
      <c r="E33" s="42"/>
      <c r="F33" s="42"/>
      <c r="G33" s="42"/>
      <c r="H33" s="42"/>
      <c r="I33" s="42"/>
      <c r="J33" s="42"/>
      <c r="K33" s="39"/>
      <c r="L33" s="39"/>
      <c r="M33" s="39"/>
      <c r="N33" s="39"/>
      <c r="O33" s="39"/>
    </row>
    <row r="34" spans="1:15" x14ac:dyDescent="0.25">
      <c r="K34" s="39"/>
    </row>
  </sheetData>
  <mergeCells count="59">
    <mergeCell ref="I25:I26"/>
    <mergeCell ref="K25:K26"/>
    <mergeCell ref="E28:F28"/>
    <mergeCell ref="G28:I28"/>
    <mergeCell ref="A32:C32"/>
    <mergeCell ref="G25:G26"/>
    <mergeCell ref="H25:H26"/>
    <mergeCell ref="J17:J26"/>
    <mergeCell ref="K17:K18"/>
    <mergeCell ref="A19:A20"/>
    <mergeCell ref="B19:B20"/>
    <mergeCell ref="C19:C20"/>
    <mergeCell ref="D19:D20"/>
    <mergeCell ref="G19:G20"/>
    <mergeCell ref="H19:H20"/>
    <mergeCell ref="I19:I20"/>
    <mergeCell ref="A33:C33"/>
    <mergeCell ref="A25:A26"/>
    <mergeCell ref="B25:B26"/>
    <mergeCell ref="C25:C26"/>
    <mergeCell ref="D25:D26"/>
    <mergeCell ref="I21:I22"/>
    <mergeCell ref="K21:K22"/>
    <mergeCell ref="A23:A24"/>
    <mergeCell ref="B23:B24"/>
    <mergeCell ref="C23:C24"/>
    <mergeCell ref="D23:D24"/>
    <mergeCell ref="G23:G24"/>
    <mergeCell ref="H23:H24"/>
    <mergeCell ref="I23:I24"/>
    <mergeCell ref="K23:K24"/>
    <mergeCell ref="A21:A22"/>
    <mergeCell ref="B21:B22"/>
    <mergeCell ref="C21:C22"/>
    <mergeCell ref="D21:D22"/>
    <mergeCell ref="G21:G22"/>
    <mergeCell ref="H21:H22"/>
    <mergeCell ref="K19:K20"/>
    <mergeCell ref="C14:I14"/>
    <mergeCell ref="A17:A18"/>
    <mergeCell ref="B17:B18"/>
    <mergeCell ref="C17:C18"/>
    <mergeCell ref="D17:D18"/>
    <mergeCell ref="G17:G18"/>
    <mergeCell ref="H17:H18"/>
    <mergeCell ref="I17:I18"/>
    <mergeCell ref="D10:G10"/>
    <mergeCell ref="H10:I10"/>
    <mergeCell ref="D11:G11"/>
    <mergeCell ref="H11:I11"/>
    <mergeCell ref="D12:G12"/>
    <mergeCell ref="H12:I12"/>
    <mergeCell ref="D9:G9"/>
    <mergeCell ref="H9:I9"/>
    <mergeCell ref="C1:I1"/>
    <mergeCell ref="D3:I3"/>
    <mergeCell ref="D4:I4"/>
    <mergeCell ref="D5:I5"/>
    <mergeCell ref="C7:I7"/>
  </mergeCells>
  <conditionalFormatting sqref="I17">
    <cfRule type="cellIs" dxfId="79" priority="19" operator="equal">
      <formula>"CUMPLE"</formula>
    </cfRule>
    <cfRule type="cellIs" dxfId="78" priority="20" operator="equal">
      <formula>"NO CUMPLE"</formula>
    </cfRule>
  </conditionalFormatting>
  <conditionalFormatting sqref="K19 K21 K23 K25">
    <cfRule type="cellIs" dxfId="77" priority="15" operator="equal">
      <formula>"CUMPLE"</formula>
    </cfRule>
    <cfRule type="cellIs" dxfId="76" priority="16" operator="equal">
      <formula>"NO CUMPLE"</formula>
    </cfRule>
  </conditionalFormatting>
  <conditionalFormatting sqref="K17">
    <cfRule type="cellIs" dxfId="75" priority="17" operator="equal">
      <formula>"CUMPLE"</formula>
    </cfRule>
    <cfRule type="cellIs" dxfId="74" priority="18" operator="equal">
      <formula>"NO CUMPLE"</formula>
    </cfRule>
  </conditionalFormatting>
  <conditionalFormatting sqref="K10 K13">
    <cfRule type="cellIs" dxfId="73" priority="13" operator="equal">
      <formula>"CUMPLE"</formula>
    </cfRule>
    <cfRule type="cellIs" dxfId="72" priority="14" operator="equal">
      <formula>"NO CUMPLE"</formula>
    </cfRule>
  </conditionalFormatting>
  <conditionalFormatting sqref="H17:H26">
    <cfRule type="cellIs" dxfId="71" priority="11" operator="equal">
      <formula>"CUMPLE"</formula>
    </cfRule>
    <cfRule type="cellIs" dxfId="70" priority="12" operator="equal">
      <formula>"NO CUMPLE"</formula>
    </cfRule>
  </conditionalFormatting>
  <conditionalFormatting sqref="H10">
    <cfRule type="cellIs" dxfId="69" priority="10" operator="equal">
      <formula>"CUMPLE"</formula>
    </cfRule>
  </conditionalFormatting>
  <conditionalFormatting sqref="H13:I13">
    <cfRule type="cellIs" dxfId="68" priority="9" operator="equal">
      <formula>"CUMPLE"</formula>
    </cfRule>
  </conditionalFormatting>
  <conditionalFormatting sqref="I19 I21 I23 I25">
    <cfRule type="cellIs" dxfId="67" priority="7" operator="equal">
      <formula>"CUMPLE"</formula>
    </cfRule>
    <cfRule type="cellIs" dxfId="66" priority="8" operator="equal">
      <formula>"NO CUMPLE"</formula>
    </cfRule>
  </conditionalFormatting>
  <conditionalFormatting sqref="K11">
    <cfRule type="cellIs" dxfId="65" priority="5" operator="equal">
      <formula>"CUMPLE"</formula>
    </cfRule>
    <cfRule type="cellIs" dxfId="64" priority="6" operator="equal">
      <formula>"NO CUMPLE"</formula>
    </cfRule>
  </conditionalFormatting>
  <conditionalFormatting sqref="H11:I11">
    <cfRule type="cellIs" dxfId="63" priority="4" operator="equal">
      <formula>"CUMPLE"</formula>
    </cfRule>
  </conditionalFormatting>
  <conditionalFormatting sqref="K12">
    <cfRule type="cellIs" dxfId="62" priority="2" operator="equal">
      <formula>"CUMPLE"</formula>
    </cfRule>
    <cfRule type="cellIs" dxfId="61" priority="3" operator="equal">
      <formula>"NO CUMPLE"</formula>
    </cfRule>
  </conditionalFormatting>
  <conditionalFormatting sqref="H12:I12">
    <cfRule type="cellIs" dxfId="60" priority="1" operator="equal">
      <formula>"CUMPLE"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6" fitToHeight="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7B522-31F5-4B14-80D0-209815905869}">
  <sheetPr>
    <tabColor rgb="FF00CC00"/>
    <pageSetUpPr fitToPage="1"/>
  </sheetPr>
  <dimension ref="A1:O34"/>
  <sheetViews>
    <sheetView view="pageBreakPreview" zoomScale="55" zoomScaleNormal="55" zoomScaleSheetLayoutView="55" workbookViewId="0">
      <selection activeCell="J27" sqref="J27"/>
    </sheetView>
  </sheetViews>
  <sheetFormatPr baseColWidth="10" defaultRowHeight="17.25" x14ac:dyDescent="0.25"/>
  <cols>
    <col min="1" max="1" width="16.5703125" style="37" bestFit="1" customWidth="1"/>
    <col min="2" max="2" width="25.85546875" style="37" customWidth="1"/>
    <col min="3" max="3" width="48.5703125" style="37" bestFit="1" customWidth="1"/>
    <col min="4" max="4" width="22.140625" style="37" customWidth="1"/>
    <col min="5" max="5" width="26.140625" style="37" bestFit="1" customWidth="1"/>
    <col min="6" max="6" width="25.85546875" style="37" bestFit="1" customWidth="1"/>
    <col min="7" max="7" width="24.28515625" style="37" customWidth="1"/>
    <col min="8" max="8" width="23.28515625" style="37" customWidth="1"/>
    <col min="9" max="9" width="23.5703125" style="37" bestFit="1" customWidth="1"/>
    <col min="10" max="10" width="65.140625" style="37" customWidth="1"/>
    <col min="11" max="11" width="11.5703125" style="73" bestFit="1" customWidth="1"/>
    <col min="12" max="12" width="13.42578125" style="72" customWidth="1"/>
    <col min="13" max="13" width="38.7109375" style="72" customWidth="1"/>
    <col min="14" max="14" width="23.140625" style="72" customWidth="1"/>
    <col min="15" max="15" width="11.42578125" style="72"/>
    <col min="16" max="16384" width="11.42578125" style="40"/>
  </cols>
  <sheetData>
    <row r="1" spans="1:15" ht="51" customHeight="1" x14ac:dyDescent="0.25">
      <c r="A1" s="36">
        <v>5</v>
      </c>
      <c r="C1" s="112" t="s">
        <v>1</v>
      </c>
      <c r="D1" s="112"/>
      <c r="E1" s="112"/>
      <c r="F1" s="112"/>
      <c r="G1" s="112"/>
      <c r="H1" s="112"/>
      <c r="I1" s="112"/>
      <c r="J1" s="38"/>
      <c r="K1" s="39"/>
      <c r="L1" s="39"/>
      <c r="M1" s="39"/>
      <c r="N1" s="39"/>
      <c r="O1" s="39"/>
    </row>
    <row r="2" spans="1:15" ht="16.5" customHeight="1" x14ac:dyDescent="0.25">
      <c r="A2" s="41"/>
      <c r="B2" s="35"/>
      <c r="C2" s="35"/>
      <c r="D2" s="35"/>
      <c r="E2" s="35"/>
      <c r="F2" s="35"/>
      <c r="G2" s="35"/>
      <c r="H2" s="35"/>
      <c r="I2" s="35"/>
      <c r="J2" s="35"/>
      <c r="K2" s="39"/>
      <c r="L2" s="39"/>
      <c r="M2" s="39"/>
      <c r="N2" s="39"/>
      <c r="O2" s="39"/>
    </row>
    <row r="3" spans="1:15" ht="51.75" customHeight="1" x14ac:dyDescent="0.25">
      <c r="A3" s="41"/>
      <c r="B3" s="42"/>
      <c r="C3" s="33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43"/>
      <c r="K3" s="39"/>
      <c r="L3" s="39"/>
      <c r="M3" s="39"/>
      <c r="N3" s="39"/>
      <c r="O3" s="39"/>
    </row>
    <row r="4" spans="1:15" ht="24.75" customHeight="1" x14ac:dyDescent="0.25">
      <c r="A4" s="41"/>
      <c r="B4" s="42"/>
      <c r="C4" s="33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43"/>
      <c r="K4" s="39"/>
      <c r="L4" s="39"/>
      <c r="M4" s="39"/>
      <c r="N4" s="39"/>
      <c r="O4" s="39"/>
    </row>
    <row r="5" spans="1:15" ht="24.75" customHeight="1" x14ac:dyDescent="0.25">
      <c r="A5" s="41"/>
      <c r="B5" s="42"/>
      <c r="C5" s="33" t="s">
        <v>19</v>
      </c>
      <c r="D5" s="113" t="str">
        <f>+'CONSOLIDADO FINANCIERO'!E14</f>
        <v>PROMOS LTDA</v>
      </c>
      <c r="E5" s="113"/>
      <c r="F5" s="113"/>
      <c r="G5" s="113"/>
      <c r="H5" s="113"/>
      <c r="I5" s="113"/>
      <c r="J5" s="43"/>
      <c r="K5" s="39"/>
      <c r="L5" s="39"/>
      <c r="M5" s="39"/>
      <c r="N5" s="39"/>
      <c r="O5" s="39"/>
    </row>
    <row r="6" spans="1:15" ht="11.25" customHeight="1" thickBot="1" x14ac:dyDescent="0.3">
      <c r="A6" s="41"/>
      <c r="B6" s="42"/>
      <c r="C6" s="44"/>
      <c r="D6" s="45"/>
      <c r="E6" s="45"/>
      <c r="F6" s="45"/>
      <c r="G6" s="45"/>
      <c r="H6" s="45"/>
      <c r="I6" s="45"/>
      <c r="J6" s="43"/>
      <c r="K6" s="39"/>
      <c r="L6" s="39"/>
      <c r="M6" s="39"/>
      <c r="N6" s="39"/>
      <c r="O6" s="39"/>
    </row>
    <row r="7" spans="1:15" ht="31.5" customHeight="1" thickBot="1" x14ac:dyDescent="0.3">
      <c r="A7" s="41"/>
      <c r="B7" s="42"/>
      <c r="C7" s="114" t="s">
        <v>26</v>
      </c>
      <c r="D7" s="115"/>
      <c r="E7" s="115"/>
      <c r="F7" s="115"/>
      <c r="G7" s="115"/>
      <c r="H7" s="115"/>
      <c r="I7" s="116"/>
      <c r="J7" s="43"/>
      <c r="K7" s="39"/>
      <c r="L7" s="39"/>
      <c r="M7" s="39"/>
      <c r="N7" s="39"/>
      <c r="O7" s="39"/>
    </row>
    <row r="8" spans="1:15" ht="5.0999999999999996" customHeight="1" x14ac:dyDescent="0.25">
      <c r="A8" s="41"/>
      <c r="B8" s="42"/>
      <c r="C8" s="44"/>
      <c r="D8" s="45"/>
      <c r="E8" s="45"/>
      <c r="F8" s="45"/>
      <c r="G8" s="45"/>
      <c r="H8" s="45"/>
      <c r="I8" s="45"/>
      <c r="J8" s="43"/>
      <c r="K8" s="39"/>
      <c r="L8" s="39"/>
      <c r="M8" s="39"/>
      <c r="N8" s="39"/>
      <c r="O8" s="39"/>
    </row>
    <row r="9" spans="1:15" ht="24.75" customHeight="1" x14ac:dyDescent="0.25">
      <c r="A9" s="41"/>
      <c r="B9" s="42"/>
      <c r="C9" s="33" t="s">
        <v>25</v>
      </c>
      <c r="D9" s="110">
        <f>+'1.CONSORCIO LM &amp; CB'!D16</f>
        <v>44769</v>
      </c>
      <c r="E9" s="110"/>
      <c r="F9" s="110"/>
      <c r="G9" s="110"/>
      <c r="H9" s="111"/>
      <c r="I9" s="111"/>
      <c r="J9" s="43"/>
      <c r="K9" s="39"/>
      <c r="L9" s="39"/>
      <c r="M9" s="39"/>
      <c r="N9" s="39"/>
      <c r="O9" s="39"/>
    </row>
    <row r="10" spans="1:15" ht="24.75" customHeight="1" x14ac:dyDescent="0.25">
      <c r="A10" s="41"/>
      <c r="B10" s="42"/>
      <c r="C10" s="33" t="s">
        <v>24</v>
      </c>
      <c r="D10" s="117">
        <v>44750</v>
      </c>
      <c r="E10" s="117"/>
      <c r="F10" s="117"/>
      <c r="G10" s="117"/>
      <c r="H10" s="118" t="s">
        <v>39</v>
      </c>
      <c r="I10" s="118"/>
      <c r="J10" s="46" t="s">
        <v>34</v>
      </c>
      <c r="K10" s="47">
        <f>IF(H10="CUMPLE",0,1)</f>
        <v>0</v>
      </c>
      <c r="L10" s="39"/>
      <c r="M10" s="48">
        <f>+D9-30</f>
        <v>44739</v>
      </c>
      <c r="N10" s="39" t="s">
        <v>32</v>
      </c>
      <c r="O10" s="39"/>
    </row>
    <row r="11" spans="1:15" ht="24.75" customHeight="1" x14ac:dyDescent="0.25">
      <c r="A11" s="41"/>
      <c r="B11" s="42"/>
      <c r="C11" s="33" t="s">
        <v>27</v>
      </c>
      <c r="D11" s="117">
        <v>44680</v>
      </c>
      <c r="E11" s="117"/>
      <c r="F11" s="117"/>
      <c r="G11" s="117"/>
      <c r="H11" s="118" t="str">
        <f>IF(D11&lt;=M11,"CUMPLE","NO CUMPLE")</f>
        <v>CUMPLE</v>
      </c>
      <c r="I11" s="118"/>
      <c r="J11" s="46" t="s">
        <v>34</v>
      </c>
      <c r="K11" s="47">
        <f>IF(H11="CUMPLE",0,1)</f>
        <v>0</v>
      </c>
      <c r="L11" s="39"/>
      <c r="M11" s="39">
        <f>+D11+15</f>
        <v>44695</v>
      </c>
      <c r="N11" s="39" t="s">
        <v>33</v>
      </c>
      <c r="O11" s="39"/>
    </row>
    <row r="12" spans="1:15" s="51" customFormat="1" ht="39.75" customHeight="1" x14ac:dyDescent="0.25">
      <c r="A12" s="41"/>
      <c r="B12" s="42"/>
      <c r="C12" s="33" t="s">
        <v>30</v>
      </c>
      <c r="D12" s="117">
        <v>44561</v>
      </c>
      <c r="E12" s="117"/>
      <c r="F12" s="117"/>
      <c r="G12" s="117"/>
      <c r="H12" s="118" t="str">
        <f>IF(D12&lt;=M12,"CUMPLE","NO CUMPLE")</f>
        <v>CUMPLE</v>
      </c>
      <c r="I12" s="118"/>
      <c r="J12" s="46" t="s">
        <v>34</v>
      </c>
      <c r="K12" s="50">
        <f>IF(H12="CUMPLE",0,1)</f>
        <v>0</v>
      </c>
      <c r="L12" s="39"/>
      <c r="M12" s="39">
        <f>+D12+15</f>
        <v>44576</v>
      </c>
      <c r="N12" s="39"/>
      <c r="O12" s="39"/>
    </row>
    <row r="13" spans="1:15" s="52" customFormat="1" ht="11.25" customHeight="1" thickBot="1" x14ac:dyDescent="0.3">
      <c r="B13" s="41"/>
      <c r="C13" s="53"/>
      <c r="D13" s="54"/>
      <c r="E13" s="54"/>
      <c r="F13" s="54"/>
      <c r="G13" s="54"/>
      <c r="H13" s="55"/>
      <c r="I13" s="55"/>
      <c r="J13" s="43"/>
      <c r="K13" s="47"/>
      <c r="L13" s="39"/>
      <c r="M13" s="39"/>
      <c r="N13" s="39"/>
      <c r="O13" s="39"/>
    </row>
    <row r="14" spans="1:15" ht="27" customHeight="1" thickBot="1" x14ac:dyDescent="0.3">
      <c r="A14" s="41"/>
      <c r="B14" s="35"/>
      <c r="C14" s="166" t="s">
        <v>2</v>
      </c>
      <c r="D14" s="167"/>
      <c r="E14" s="167"/>
      <c r="F14" s="167"/>
      <c r="G14" s="167"/>
      <c r="H14" s="167"/>
      <c r="I14" s="168"/>
      <c r="J14" s="35"/>
      <c r="K14" s="39"/>
      <c r="L14" s="39"/>
      <c r="M14" s="39"/>
      <c r="N14" s="39"/>
      <c r="O14" s="39"/>
    </row>
    <row r="15" spans="1:15" ht="5.0999999999999996" customHeight="1" thickBot="1" x14ac:dyDescent="0.3">
      <c r="A15" s="41"/>
      <c r="B15" s="35"/>
      <c r="C15" s="35"/>
      <c r="D15" s="35"/>
      <c r="E15" s="35"/>
      <c r="F15" s="35"/>
      <c r="G15" s="35"/>
      <c r="H15" s="35"/>
      <c r="I15" s="35"/>
      <c r="J15" s="35"/>
      <c r="K15" s="39"/>
      <c r="L15" s="39"/>
      <c r="M15" s="39"/>
      <c r="N15" s="39"/>
      <c r="O15" s="39"/>
    </row>
    <row r="16" spans="1:15" s="59" customFormat="1" ht="82.5" customHeight="1" thickBot="1" x14ac:dyDescent="0.3">
      <c r="A16" s="56" t="s">
        <v>14</v>
      </c>
      <c r="B16" s="57" t="s">
        <v>5</v>
      </c>
      <c r="C16" s="57" t="s">
        <v>3</v>
      </c>
      <c r="D16" s="57" t="s">
        <v>6</v>
      </c>
      <c r="E16" s="57" t="s">
        <v>16</v>
      </c>
      <c r="F16" s="57" t="s">
        <v>29</v>
      </c>
      <c r="G16" s="57" t="s">
        <v>0</v>
      </c>
      <c r="H16" s="57" t="s">
        <v>15</v>
      </c>
      <c r="I16" s="57" t="s">
        <v>23</v>
      </c>
      <c r="J16" s="74" t="s">
        <v>4</v>
      </c>
      <c r="K16" s="39"/>
      <c r="L16" s="39"/>
      <c r="M16" s="39"/>
      <c r="N16" s="39"/>
      <c r="O16" s="39"/>
    </row>
    <row r="17" spans="1:15" ht="27.75" customHeight="1" x14ac:dyDescent="0.25">
      <c r="A17" s="169">
        <v>4.0999999999999996</v>
      </c>
      <c r="B17" s="171" t="s">
        <v>43</v>
      </c>
      <c r="C17" s="173" t="s">
        <v>45</v>
      </c>
      <c r="D17" s="174">
        <f>'CONSOLIDADO FINANCIERO'!$F$7*45%</f>
        <v>360000000</v>
      </c>
      <c r="E17" s="60" t="s">
        <v>7</v>
      </c>
      <c r="F17" s="61">
        <v>45560431577</v>
      </c>
      <c r="G17" s="194">
        <f>+F17-F18</f>
        <v>26890797619</v>
      </c>
      <c r="H17" s="177" t="str">
        <f>IF(G17&gt;=D17,"CUMPLE","NO CUMPLE")</f>
        <v>CUMPLE</v>
      </c>
      <c r="I17" s="173" t="s">
        <v>31</v>
      </c>
      <c r="J17" s="183" t="s">
        <v>70</v>
      </c>
      <c r="K17" s="161">
        <f>IF(H17="CUMPLE",0,1)</f>
        <v>0</v>
      </c>
      <c r="L17" s="62"/>
      <c r="M17" s="39"/>
      <c r="N17" s="39"/>
      <c r="O17" s="39"/>
    </row>
    <row r="18" spans="1:15" ht="27.75" customHeight="1" x14ac:dyDescent="0.25">
      <c r="A18" s="170"/>
      <c r="B18" s="172"/>
      <c r="C18" s="132"/>
      <c r="D18" s="134"/>
      <c r="E18" s="63" t="s">
        <v>8</v>
      </c>
      <c r="F18" s="64">
        <v>18669633958</v>
      </c>
      <c r="G18" s="195"/>
      <c r="H18" s="138"/>
      <c r="I18" s="132"/>
      <c r="J18" s="184"/>
      <c r="K18" s="161"/>
      <c r="L18" s="39"/>
      <c r="M18" s="39"/>
      <c r="N18" s="39"/>
      <c r="O18" s="39"/>
    </row>
    <row r="19" spans="1:15" ht="27.75" customHeight="1" x14ac:dyDescent="0.25">
      <c r="A19" s="170">
        <v>4.0999999999999996</v>
      </c>
      <c r="B19" s="172" t="s">
        <v>43</v>
      </c>
      <c r="C19" s="132" t="s">
        <v>53</v>
      </c>
      <c r="D19" s="143">
        <v>1.2</v>
      </c>
      <c r="E19" s="63" t="s">
        <v>7</v>
      </c>
      <c r="F19" s="65">
        <f>+F17</f>
        <v>45560431577</v>
      </c>
      <c r="G19" s="178">
        <f>+F19/F20</f>
        <v>2.4403494829890442</v>
      </c>
      <c r="H19" s="138" t="str">
        <f>IF(G19&gt;=D19,"CUMPLE","NO CUMPLE")</f>
        <v>CUMPLE</v>
      </c>
      <c r="I19" s="132" t="s">
        <v>31</v>
      </c>
      <c r="J19" s="184"/>
      <c r="K19" s="161">
        <f>IF(H19="CUMPLE",0,1)</f>
        <v>0</v>
      </c>
      <c r="L19" s="39"/>
      <c r="M19" s="39"/>
      <c r="N19" s="39"/>
      <c r="O19" s="39"/>
    </row>
    <row r="20" spans="1:15" ht="27.75" customHeight="1" x14ac:dyDescent="0.25">
      <c r="A20" s="170"/>
      <c r="B20" s="172"/>
      <c r="C20" s="132"/>
      <c r="D20" s="143"/>
      <c r="E20" s="63" t="s">
        <v>8</v>
      </c>
      <c r="F20" s="65">
        <f>+F18</f>
        <v>18669633958</v>
      </c>
      <c r="G20" s="178"/>
      <c r="H20" s="138"/>
      <c r="I20" s="132"/>
      <c r="J20" s="184"/>
      <c r="K20" s="161"/>
      <c r="L20" s="39"/>
      <c r="M20" s="39"/>
      <c r="N20" s="39"/>
      <c r="O20" s="39"/>
    </row>
    <row r="21" spans="1:15" ht="27.75" customHeight="1" x14ac:dyDescent="0.25">
      <c r="A21" s="170">
        <v>4.0999999999999996</v>
      </c>
      <c r="B21" s="172" t="s">
        <v>43</v>
      </c>
      <c r="C21" s="132" t="s">
        <v>54</v>
      </c>
      <c r="D21" s="122">
        <v>0.8</v>
      </c>
      <c r="E21" s="66" t="s">
        <v>9</v>
      </c>
      <c r="F21" s="64">
        <v>19607331449</v>
      </c>
      <c r="G21" s="179">
        <f>+F21/F22</f>
        <v>0.19643480272819178</v>
      </c>
      <c r="H21" s="138" t="str">
        <f>IF(G21&lt;=D21,"CUMPLE","NO CUMPLE")</f>
        <v>CUMPLE</v>
      </c>
      <c r="I21" s="132" t="s">
        <v>31</v>
      </c>
      <c r="J21" s="184"/>
      <c r="K21" s="161">
        <f>IF(H21="CUMPLE",0,1)</f>
        <v>0</v>
      </c>
      <c r="L21" s="39"/>
      <c r="M21" s="39"/>
      <c r="N21" s="39"/>
      <c r="O21" s="39"/>
    </row>
    <row r="22" spans="1:15" ht="27.75" customHeight="1" x14ac:dyDescent="0.25">
      <c r="A22" s="170"/>
      <c r="B22" s="172"/>
      <c r="C22" s="132"/>
      <c r="D22" s="122"/>
      <c r="E22" s="66" t="s">
        <v>10</v>
      </c>
      <c r="F22" s="64">
        <v>99815975462</v>
      </c>
      <c r="G22" s="179"/>
      <c r="H22" s="138"/>
      <c r="I22" s="132"/>
      <c r="J22" s="184"/>
      <c r="K22" s="161"/>
      <c r="L22" s="39"/>
      <c r="M22" s="39"/>
      <c r="N22" s="39"/>
      <c r="O22" s="39"/>
    </row>
    <row r="23" spans="1:15" s="67" customFormat="1" ht="27.75" customHeight="1" x14ac:dyDescent="0.25">
      <c r="A23" s="170">
        <v>4.0999999999999996</v>
      </c>
      <c r="B23" s="172" t="s">
        <v>44</v>
      </c>
      <c r="C23" s="146" t="s">
        <v>55</v>
      </c>
      <c r="D23" s="143">
        <v>0</v>
      </c>
      <c r="E23" s="66" t="s">
        <v>11</v>
      </c>
      <c r="F23" s="64">
        <v>15986347109</v>
      </c>
      <c r="G23" s="178">
        <f t="shared" ref="G23" si="0">+F23/F24</f>
        <v>0.19930952961140916</v>
      </c>
      <c r="H23" s="138" t="str">
        <f>IF(G23&gt;=D23,"CUMPLE","NO CUMPLE")</f>
        <v>CUMPLE</v>
      </c>
      <c r="I23" s="132" t="s">
        <v>31</v>
      </c>
      <c r="J23" s="184"/>
      <c r="K23" s="161">
        <f>IF(H23="CUMPLE",0,1)</f>
        <v>0</v>
      </c>
      <c r="L23" s="39"/>
      <c r="M23" s="39"/>
      <c r="N23" s="39"/>
      <c r="O23" s="39"/>
    </row>
    <row r="24" spans="1:15" s="67" customFormat="1" ht="27.75" customHeight="1" x14ac:dyDescent="0.25">
      <c r="A24" s="170"/>
      <c r="B24" s="172"/>
      <c r="C24" s="146"/>
      <c r="D24" s="143"/>
      <c r="E24" s="66" t="s">
        <v>12</v>
      </c>
      <c r="F24" s="64">
        <v>80208644013</v>
      </c>
      <c r="G24" s="178"/>
      <c r="H24" s="138"/>
      <c r="I24" s="132"/>
      <c r="J24" s="184"/>
      <c r="K24" s="161"/>
      <c r="L24" s="39"/>
      <c r="M24" s="39"/>
      <c r="N24" s="39"/>
      <c r="O24" s="39"/>
    </row>
    <row r="25" spans="1:15" s="67" customFormat="1" ht="27.75" customHeight="1" x14ac:dyDescent="0.25">
      <c r="A25" s="170">
        <v>4.0999999999999996</v>
      </c>
      <c r="B25" s="172" t="str">
        <f>+B23</f>
        <v>4.1.4.2 CAPACIDAD ORGANIZACIONAL.</v>
      </c>
      <c r="C25" s="146" t="s">
        <v>56</v>
      </c>
      <c r="D25" s="143">
        <v>0</v>
      </c>
      <c r="E25" s="66" t="s">
        <v>11</v>
      </c>
      <c r="F25" s="65">
        <f>+F23</f>
        <v>15986347109</v>
      </c>
      <c r="G25" s="178">
        <f t="shared" ref="G25" si="1">+F25/F26</f>
        <v>0.16015820148034332</v>
      </c>
      <c r="H25" s="138" t="str">
        <f>IF(G25&gt;=D25,"CUMPLE","NO CUMPLE")</f>
        <v>CUMPLE</v>
      </c>
      <c r="I25" s="132" t="s">
        <v>31</v>
      </c>
      <c r="J25" s="184"/>
      <c r="K25" s="161">
        <f>IF(H25="CUMPLE",0,1)</f>
        <v>0</v>
      </c>
      <c r="L25" s="39"/>
      <c r="M25" s="39"/>
      <c r="N25" s="39"/>
      <c r="O25" s="39"/>
    </row>
    <row r="26" spans="1:15" s="67" customFormat="1" ht="27.75" customHeight="1" thickBot="1" x14ac:dyDescent="0.3">
      <c r="A26" s="180"/>
      <c r="B26" s="181"/>
      <c r="C26" s="156"/>
      <c r="D26" s="144"/>
      <c r="E26" s="68" t="s">
        <v>13</v>
      </c>
      <c r="F26" s="69">
        <f>+F22</f>
        <v>99815975462</v>
      </c>
      <c r="G26" s="182"/>
      <c r="H26" s="163"/>
      <c r="I26" s="160"/>
      <c r="J26" s="185"/>
      <c r="K26" s="161"/>
      <c r="L26" s="39"/>
      <c r="M26" s="39"/>
      <c r="N26" s="39"/>
      <c r="O26" s="39"/>
    </row>
    <row r="27" spans="1:1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70"/>
      <c r="L27" s="39"/>
      <c r="M27" s="39"/>
      <c r="N27" s="39"/>
      <c r="O27" s="39"/>
    </row>
    <row r="28" spans="1:15" ht="34.5" customHeight="1" x14ac:dyDescent="0.25">
      <c r="A28" s="42"/>
      <c r="B28" s="42"/>
      <c r="C28" s="42"/>
      <c r="D28" s="42"/>
      <c r="E28" s="150" t="s">
        <v>20</v>
      </c>
      <c r="F28" s="152"/>
      <c r="G28" s="150" t="str">
        <f>IF(K28=0,"CUMPLE","NO CUMPLE")</f>
        <v>CUMPLE</v>
      </c>
      <c r="H28" s="151"/>
      <c r="I28" s="152"/>
      <c r="J28" s="42"/>
      <c r="K28" s="39">
        <f>SUM(K10:K26)</f>
        <v>0</v>
      </c>
      <c r="L28" s="39"/>
      <c r="M28" s="39"/>
      <c r="N28" s="39"/>
      <c r="O28" s="39"/>
    </row>
    <row r="29" spans="1:15" x14ac:dyDescent="0.25">
      <c r="A29" s="42"/>
      <c r="B29" s="42"/>
      <c r="C29" s="42"/>
      <c r="D29" s="42"/>
      <c r="E29" s="71"/>
      <c r="F29" s="71"/>
      <c r="G29" s="71"/>
      <c r="H29" s="71"/>
      <c r="I29" s="71"/>
      <c r="J29" s="42"/>
      <c r="K29" s="39"/>
      <c r="L29" s="39"/>
      <c r="M29" s="39"/>
      <c r="N29" s="39"/>
      <c r="O29" s="39"/>
    </row>
    <row r="30" spans="1:1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39"/>
      <c r="L30" s="39"/>
      <c r="M30" s="39"/>
      <c r="N30" s="39"/>
      <c r="O30" s="39"/>
    </row>
    <row r="31" spans="1: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9"/>
      <c r="L31" s="39"/>
      <c r="M31" s="39"/>
      <c r="N31" s="39"/>
      <c r="O31" s="39"/>
    </row>
    <row r="32" spans="1:15" x14ac:dyDescent="0.25">
      <c r="A32" s="145"/>
      <c r="B32" s="145"/>
      <c r="C32" s="145"/>
      <c r="D32" s="42"/>
      <c r="E32" s="42"/>
      <c r="F32" s="42"/>
      <c r="G32" s="42"/>
      <c r="H32" s="42"/>
      <c r="I32" s="42"/>
      <c r="J32" s="42"/>
      <c r="K32" s="39"/>
      <c r="L32" s="39"/>
      <c r="M32" s="39"/>
      <c r="N32" s="39"/>
      <c r="O32" s="39"/>
    </row>
    <row r="33" spans="1:15" ht="71.25" customHeight="1" x14ac:dyDescent="0.25">
      <c r="A33" s="153" t="str">
        <f>+'CONSOLIDADO FINANCIERO'!$D$18</f>
        <v>Elaboró: Diana Marcela Osuna Ayala
Profesional 02
Gerencia Contratación 
Fondo Nacional del Ahorro</v>
      </c>
      <c r="B33" s="153"/>
      <c r="C33" s="153"/>
      <c r="D33" s="42"/>
      <c r="E33" s="42"/>
      <c r="F33" s="42"/>
      <c r="G33" s="42"/>
      <c r="H33" s="42"/>
      <c r="I33" s="42"/>
      <c r="J33" s="42"/>
      <c r="K33" s="39"/>
      <c r="L33" s="39"/>
      <c r="M33" s="39"/>
      <c r="N33" s="39"/>
      <c r="O33" s="39"/>
    </row>
    <row r="34" spans="1:15" x14ac:dyDescent="0.25">
      <c r="K34" s="39"/>
    </row>
  </sheetData>
  <mergeCells count="59">
    <mergeCell ref="I25:I26"/>
    <mergeCell ref="K25:K26"/>
    <mergeCell ref="E28:F28"/>
    <mergeCell ref="G28:I28"/>
    <mergeCell ref="A32:C32"/>
    <mergeCell ref="G25:G26"/>
    <mergeCell ref="H25:H26"/>
    <mergeCell ref="J17:J26"/>
    <mergeCell ref="K17:K18"/>
    <mergeCell ref="A19:A20"/>
    <mergeCell ref="B19:B20"/>
    <mergeCell ref="C19:C20"/>
    <mergeCell ref="D19:D20"/>
    <mergeCell ref="G19:G20"/>
    <mergeCell ref="H19:H20"/>
    <mergeCell ref="I19:I20"/>
    <mergeCell ref="A33:C33"/>
    <mergeCell ref="A25:A26"/>
    <mergeCell ref="B25:B26"/>
    <mergeCell ref="C25:C26"/>
    <mergeCell ref="D25:D26"/>
    <mergeCell ref="I21:I22"/>
    <mergeCell ref="K21:K22"/>
    <mergeCell ref="A23:A24"/>
    <mergeCell ref="B23:B24"/>
    <mergeCell ref="C23:C24"/>
    <mergeCell ref="D23:D24"/>
    <mergeCell ref="G23:G24"/>
    <mergeCell ref="H23:H24"/>
    <mergeCell ref="I23:I24"/>
    <mergeCell ref="K23:K24"/>
    <mergeCell ref="A21:A22"/>
    <mergeCell ref="B21:B22"/>
    <mergeCell ref="C21:C22"/>
    <mergeCell ref="D21:D22"/>
    <mergeCell ref="G21:G22"/>
    <mergeCell ref="H21:H22"/>
    <mergeCell ref="K19:K20"/>
    <mergeCell ref="C14:I14"/>
    <mergeCell ref="A17:A18"/>
    <mergeCell ref="B17:B18"/>
    <mergeCell ref="C17:C18"/>
    <mergeCell ref="D17:D18"/>
    <mergeCell ref="G17:G18"/>
    <mergeCell ref="H17:H18"/>
    <mergeCell ref="I17:I18"/>
    <mergeCell ref="D10:G10"/>
    <mergeCell ref="H10:I10"/>
    <mergeCell ref="D11:G11"/>
    <mergeCell ref="H11:I11"/>
    <mergeCell ref="D12:G12"/>
    <mergeCell ref="H12:I12"/>
    <mergeCell ref="D9:G9"/>
    <mergeCell ref="H9:I9"/>
    <mergeCell ref="C1:I1"/>
    <mergeCell ref="D3:I3"/>
    <mergeCell ref="D4:I4"/>
    <mergeCell ref="D5:I5"/>
    <mergeCell ref="C7:I7"/>
  </mergeCells>
  <conditionalFormatting sqref="I17">
    <cfRule type="cellIs" dxfId="59" priority="19" operator="equal">
      <formula>"CUMPLE"</formula>
    </cfRule>
    <cfRule type="cellIs" dxfId="58" priority="20" operator="equal">
      <formula>"NO CUMPLE"</formula>
    </cfRule>
  </conditionalFormatting>
  <conditionalFormatting sqref="K19 K21 K23 K25">
    <cfRule type="cellIs" dxfId="57" priority="15" operator="equal">
      <formula>"CUMPLE"</formula>
    </cfRule>
    <cfRule type="cellIs" dxfId="56" priority="16" operator="equal">
      <formula>"NO CUMPLE"</formula>
    </cfRule>
  </conditionalFormatting>
  <conditionalFormatting sqref="K17">
    <cfRule type="cellIs" dxfId="55" priority="17" operator="equal">
      <formula>"CUMPLE"</formula>
    </cfRule>
    <cfRule type="cellIs" dxfId="54" priority="18" operator="equal">
      <formula>"NO CUMPLE"</formula>
    </cfRule>
  </conditionalFormatting>
  <conditionalFormatting sqref="K10 K13">
    <cfRule type="cellIs" dxfId="53" priority="13" operator="equal">
      <formula>"CUMPLE"</formula>
    </cfRule>
    <cfRule type="cellIs" dxfId="52" priority="14" operator="equal">
      <formula>"NO CUMPLE"</formula>
    </cfRule>
  </conditionalFormatting>
  <conditionalFormatting sqref="H17:H26">
    <cfRule type="cellIs" dxfId="51" priority="11" operator="equal">
      <formula>"CUMPLE"</formula>
    </cfRule>
    <cfRule type="cellIs" dxfId="50" priority="12" operator="equal">
      <formula>"NO CUMPLE"</formula>
    </cfRule>
  </conditionalFormatting>
  <conditionalFormatting sqref="H10">
    <cfRule type="cellIs" dxfId="49" priority="10" operator="equal">
      <formula>"CUMPLE"</formula>
    </cfRule>
  </conditionalFormatting>
  <conditionalFormatting sqref="H13:I13">
    <cfRule type="cellIs" dxfId="48" priority="9" operator="equal">
      <formula>"CUMPLE"</formula>
    </cfRule>
  </conditionalFormatting>
  <conditionalFormatting sqref="I19 I21 I23 I25">
    <cfRule type="cellIs" dxfId="47" priority="7" operator="equal">
      <formula>"CUMPLE"</formula>
    </cfRule>
    <cfRule type="cellIs" dxfId="46" priority="8" operator="equal">
      <formula>"NO CUMPLE"</formula>
    </cfRule>
  </conditionalFormatting>
  <conditionalFormatting sqref="K11">
    <cfRule type="cellIs" dxfId="45" priority="5" operator="equal">
      <formula>"CUMPLE"</formula>
    </cfRule>
    <cfRule type="cellIs" dxfId="44" priority="6" operator="equal">
      <formula>"NO CUMPLE"</formula>
    </cfRule>
  </conditionalFormatting>
  <conditionalFormatting sqref="H11:I11">
    <cfRule type="cellIs" dxfId="43" priority="4" operator="equal">
      <formula>"CUMPLE"</formula>
    </cfRule>
  </conditionalFormatting>
  <conditionalFormatting sqref="K12">
    <cfRule type="cellIs" dxfId="42" priority="2" operator="equal">
      <formula>"CUMPLE"</formula>
    </cfRule>
    <cfRule type="cellIs" dxfId="41" priority="3" operator="equal">
      <formula>"NO CUMPLE"</formula>
    </cfRule>
  </conditionalFormatting>
  <conditionalFormatting sqref="H12:I12">
    <cfRule type="cellIs" dxfId="40" priority="1" operator="equal">
      <formula>"CUMPLE"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7" fitToHeight="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1740B-4F21-4A85-BDE2-7F5BCA483708}">
  <sheetPr>
    <tabColor rgb="FF00CC00"/>
    <pageSetUpPr fitToPage="1"/>
  </sheetPr>
  <dimension ref="A1:O34"/>
  <sheetViews>
    <sheetView view="pageBreakPreview" zoomScale="55" zoomScaleNormal="55" zoomScaleSheetLayoutView="55" workbookViewId="0">
      <selection activeCell="J17" sqref="J17:J26"/>
    </sheetView>
  </sheetViews>
  <sheetFormatPr baseColWidth="10" defaultRowHeight="17.25" x14ac:dyDescent="0.25"/>
  <cols>
    <col min="1" max="1" width="16.5703125" style="37" bestFit="1" customWidth="1"/>
    <col min="2" max="2" width="25.85546875" style="37" customWidth="1"/>
    <col min="3" max="3" width="48.5703125" style="37" bestFit="1" customWidth="1"/>
    <col min="4" max="4" width="22.140625" style="37" customWidth="1"/>
    <col min="5" max="5" width="26.140625" style="37" bestFit="1" customWidth="1"/>
    <col min="6" max="6" width="25.85546875" style="37" bestFit="1" customWidth="1"/>
    <col min="7" max="7" width="24.28515625" style="37" customWidth="1"/>
    <col min="8" max="8" width="23.28515625" style="37" customWidth="1"/>
    <col min="9" max="9" width="23.5703125" style="37" bestFit="1" customWidth="1"/>
    <col min="10" max="10" width="65.140625" style="37" customWidth="1"/>
    <col min="11" max="11" width="11.5703125" style="73" bestFit="1" customWidth="1"/>
    <col min="12" max="12" width="13.42578125" style="72" customWidth="1"/>
    <col min="13" max="13" width="38.7109375" style="72" customWidth="1"/>
    <col min="14" max="14" width="23.140625" style="72" customWidth="1"/>
    <col min="15" max="15" width="11.42578125" style="72"/>
    <col min="16" max="16384" width="11.42578125" style="40"/>
  </cols>
  <sheetData>
    <row r="1" spans="1:15" ht="51" customHeight="1" x14ac:dyDescent="0.25">
      <c r="A1" s="36">
        <v>6</v>
      </c>
      <c r="C1" s="112" t="s">
        <v>1</v>
      </c>
      <c r="D1" s="112"/>
      <c r="E1" s="112"/>
      <c r="F1" s="112"/>
      <c r="G1" s="112"/>
      <c r="H1" s="112"/>
      <c r="I1" s="112"/>
      <c r="J1" s="38"/>
      <c r="K1" s="39"/>
      <c r="L1" s="39"/>
      <c r="M1" s="39"/>
      <c r="N1" s="39"/>
      <c r="O1" s="39"/>
    </row>
    <row r="2" spans="1:15" ht="16.5" customHeight="1" x14ac:dyDescent="0.25">
      <c r="A2" s="41"/>
      <c r="B2" s="35"/>
      <c r="C2" s="35"/>
      <c r="D2" s="35"/>
      <c r="E2" s="35"/>
      <c r="F2" s="35"/>
      <c r="G2" s="35"/>
      <c r="H2" s="35"/>
      <c r="I2" s="35"/>
      <c r="J2" s="35"/>
      <c r="K2" s="39"/>
      <c r="L2" s="39"/>
      <c r="M2" s="39"/>
      <c r="N2" s="39"/>
      <c r="O2" s="39"/>
    </row>
    <row r="3" spans="1:15" ht="51.75" customHeight="1" x14ac:dyDescent="0.25">
      <c r="A3" s="41"/>
      <c r="B3" s="42"/>
      <c r="C3" s="33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43"/>
      <c r="K3" s="39"/>
      <c r="L3" s="39"/>
      <c r="M3" s="39"/>
      <c r="N3" s="39"/>
      <c r="O3" s="39"/>
    </row>
    <row r="4" spans="1:15" ht="24.75" customHeight="1" x14ac:dyDescent="0.25">
      <c r="A4" s="41"/>
      <c r="B4" s="42"/>
      <c r="C4" s="33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43"/>
      <c r="K4" s="39"/>
      <c r="L4" s="39"/>
      <c r="M4" s="39"/>
      <c r="N4" s="39"/>
      <c r="O4" s="39"/>
    </row>
    <row r="5" spans="1:15" ht="24.75" customHeight="1" x14ac:dyDescent="0.25">
      <c r="A5" s="41"/>
      <c r="B5" s="42"/>
      <c r="C5" s="33" t="s">
        <v>19</v>
      </c>
      <c r="D5" s="113" t="str">
        <f>+'CONSOLIDADO FINANCIERO'!E15</f>
        <v>SIGNAL MARKETING S.A.S.</v>
      </c>
      <c r="E5" s="113"/>
      <c r="F5" s="113"/>
      <c r="G5" s="113"/>
      <c r="H5" s="113"/>
      <c r="I5" s="113"/>
      <c r="J5" s="43"/>
      <c r="K5" s="39"/>
      <c r="L5" s="39"/>
      <c r="M5" s="39"/>
      <c r="N5" s="39"/>
      <c r="O5" s="39"/>
    </row>
    <row r="6" spans="1:15" ht="11.25" customHeight="1" thickBot="1" x14ac:dyDescent="0.3">
      <c r="A6" s="41"/>
      <c r="B6" s="42"/>
      <c r="C6" s="44"/>
      <c r="D6" s="45"/>
      <c r="E6" s="45"/>
      <c r="F6" s="45"/>
      <c r="G6" s="45"/>
      <c r="H6" s="45"/>
      <c r="I6" s="45"/>
      <c r="J6" s="43"/>
      <c r="K6" s="39"/>
      <c r="L6" s="39"/>
      <c r="M6" s="39"/>
      <c r="N6" s="39"/>
      <c r="O6" s="39"/>
    </row>
    <row r="7" spans="1:15" ht="31.5" customHeight="1" thickBot="1" x14ac:dyDescent="0.3">
      <c r="A7" s="41"/>
      <c r="B7" s="42"/>
      <c r="C7" s="114" t="s">
        <v>26</v>
      </c>
      <c r="D7" s="115"/>
      <c r="E7" s="115"/>
      <c r="F7" s="115"/>
      <c r="G7" s="115"/>
      <c r="H7" s="115"/>
      <c r="I7" s="116"/>
      <c r="J7" s="43"/>
      <c r="K7" s="39"/>
      <c r="L7" s="39"/>
      <c r="M7" s="39"/>
      <c r="N7" s="39"/>
      <c r="O7" s="39"/>
    </row>
    <row r="8" spans="1:15" ht="5.0999999999999996" customHeight="1" x14ac:dyDescent="0.25">
      <c r="A8" s="41"/>
      <c r="B8" s="42"/>
      <c r="C8" s="44"/>
      <c r="D8" s="45"/>
      <c r="E8" s="45"/>
      <c r="F8" s="45"/>
      <c r="G8" s="45"/>
      <c r="H8" s="45"/>
      <c r="I8" s="45"/>
      <c r="J8" s="43"/>
      <c r="K8" s="39"/>
      <c r="L8" s="39"/>
      <c r="M8" s="39"/>
      <c r="N8" s="39"/>
      <c r="O8" s="39"/>
    </row>
    <row r="9" spans="1:15" ht="24.75" customHeight="1" x14ac:dyDescent="0.25">
      <c r="A9" s="41"/>
      <c r="B9" s="42"/>
      <c r="C9" s="33" t="s">
        <v>25</v>
      </c>
      <c r="D9" s="110">
        <f>+'1.CONSORCIO LM &amp; CB'!D16</f>
        <v>44769</v>
      </c>
      <c r="E9" s="110"/>
      <c r="F9" s="110"/>
      <c r="G9" s="110"/>
      <c r="H9" s="111"/>
      <c r="I9" s="111"/>
      <c r="J9" s="43"/>
      <c r="K9" s="39"/>
      <c r="L9" s="39"/>
      <c r="M9" s="39"/>
      <c r="N9" s="39"/>
      <c r="O9" s="39"/>
    </row>
    <row r="10" spans="1:15" ht="24.75" customHeight="1" x14ac:dyDescent="0.25">
      <c r="A10" s="41"/>
      <c r="B10" s="42"/>
      <c r="C10" s="33" t="s">
        <v>24</v>
      </c>
      <c r="D10" s="117">
        <v>44768</v>
      </c>
      <c r="E10" s="117"/>
      <c r="F10" s="117"/>
      <c r="G10" s="117"/>
      <c r="H10" s="118" t="s">
        <v>39</v>
      </c>
      <c r="I10" s="118"/>
      <c r="J10" s="46" t="s">
        <v>34</v>
      </c>
      <c r="K10" s="99">
        <f>IF(H10="CUMPLE",0,1)</f>
        <v>0</v>
      </c>
      <c r="L10" s="39"/>
      <c r="M10" s="48">
        <f>+D9-30</f>
        <v>44739</v>
      </c>
      <c r="N10" s="39" t="s">
        <v>32</v>
      </c>
      <c r="O10" s="39"/>
    </row>
    <row r="11" spans="1:15" ht="24.75" customHeight="1" x14ac:dyDescent="0.25">
      <c r="A11" s="41"/>
      <c r="B11" s="42"/>
      <c r="C11" s="33" t="s">
        <v>27</v>
      </c>
      <c r="D11" s="117">
        <v>44659</v>
      </c>
      <c r="E11" s="117"/>
      <c r="F11" s="117"/>
      <c r="G11" s="117"/>
      <c r="H11" s="118" t="str">
        <f>IF(D11&lt;=M11,"CUMPLE","NO CUMPLE")</f>
        <v>CUMPLE</v>
      </c>
      <c r="I11" s="118"/>
      <c r="J11" s="46" t="s">
        <v>34</v>
      </c>
      <c r="K11" s="99">
        <f>IF(H11="CUMPLE",0,1)</f>
        <v>0</v>
      </c>
      <c r="L11" s="39"/>
      <c r="M11" s="39">
        <f>+D11+15</f>
        <v>44674</v>
      </c>
      <c r="N11" s="39" t="s">
        <v>33</v>
      </c>
      <c r="O11" s="39"/>
    </row>
    <row r="12" spans="1:15" s="51" customFormat="1" ht="39.75" customHeight="1" x14ac:dyDescent="0.25">
      <c r="A12" s="41"/>
      <c r="B12" s="42"/>
      <c r="C12" s="33" t="s">
        <v>30</v>
      </c>
      <c r="D12" s="117">
        <v>44561</v>
      </c>
      <c r="E12" s="117"/>
      <c r="F12" s="117"/>
      <c r="G12" s="117"/>
      <c r="H12" s="118" t="str">
        <f>IF(D12&lt;=M12,"CUMPLE","NO CUMPLE")</f>
        <v>CUMPLE</v>
      </c>
      <c r="I12" s="118"/>
      <c r="J12" s="46" t="s">
        <v>34</v>
      </c>
      <c r="K12" s="50">
        <f>IF(H12="CUMPLE",0,1)</f>
        <v>0</v>
      </c>
      <c r="L12" s="39"/>
      <c r="M12" s="39">
        <f>+D12+15</f>
        <v>44576</v>
      </c>
      <c r="N12" s="39"/>
      <c r="O12" s="39"/>
    </row>
    <row r="13" spans="1:15" s="52" customFormat="1" ht="11.25" customHeight="1" thickBot="1" x14ac:dyDescent="0.3">
      <c r="B13" s="41"/>
      <c r="C13" s="53"/>
      <c r="D13" s="54"/>
      <c r="E13" s="54"/>
      <c r="F13" s="54"/>
      <c r="G13" s="54"/>
      <c r="H13" s="55"/>
      <c r="I13" s="55"/>
      <c r="J13" s="43"/>
      <c r="K13" s="99"/>
      <c r="L13" s="39"/>
      <c r="M13" s="39"/>
      <c r="N13" s="39"/>
      <c r="O13" s="39"/>
    </row>
    <row r="14" spans="1:15" ht="27" customHeight="1" thickBot="1" x14ac:dyDescent="0.3">
      <c r="A14" s="41"/>
      <c r="B14" s="35"/>
      <c r="C14" s="166" t="s">
        <v>2</v>
      </c>
      <c r="D14" s="167"/>
      <c r="E14" s="167"/>
      <c r="F14" s="167"/>
      <c r="G14" s="167"/>
      <c r="H14" s="167"/>
      <c r="I14" s="168"/>
      <c r="J14" s="35"/>
      <c r="K14" s="39"/>
      <c r="L14" s="39"/>
      <c r="M14" s="39"/>
      <c r="N14" s="39"/>
      <c r="O14" s="39"/>
    </row>
    <row r="15" spans="1:15" ht="5.0999999999999996" customHeight="1" thickBot="1" x14ac:dyDescent="0.3">
      <c r="A15" s="41"/>
      <c r="B15" s="35"/>
      <c r="C15" s="35"/>
      <c r="D15" s="35"/>
      <c r="E15" s="35"/>
      <c r="F15" s="35"/>
      <c r="G15" s="35"/>
      <c r="H15" s="35"/>
      <c r="I15" s="35"/>
      <c r="J15" s="35"/>
      <c r="K15" s="39"/>
      <c r="L15" s="39"/>
      <c r="M15" s="39"/>
      <c r="N15" s="39"/>
      <c r="O15" s="39"/>
    </row>
    <row r="16" spans="1:15" s="59" customFormat="1" ht="82.5" customHeight="1" thickBot="1" x14ac:dyDescent="0.3">
      <c r="A16" s="56" t="s">
        <v>14</v>
      </c>
      <c r="B16" s="57" t="s">
        <v>5</v>
      </c>
      <c r="C16" s="57" t="s">
        <v>3</v>
      </c>
      <c r="D16" s="57" t="s">
        <v>6</v>
      </c>
      <c r="E16" s="57" t="s">
        <v>16</v>
      </c>
      <c r="F16" s="57" t="s">
        <v>29</v>
      </c>
      <c r="G16" s="57" t="s">
        <v>0</v>
      </c>
      <c r="H16" s="57" t="s">
        <v>15</v>
      </c>
      <c r="I16" s="57" t="s">
        <v>23</v>
      </c>
      <c r="J16" s="74" t="s">
        <v>4</v>
      </c>
      <c r="K16" s="39"/>
      <c r="L16" s="39"/>
      <c r="M16" s="39"/>
      <c r="N16" s="39"/>
      <c r="O16" s="39"/>
    </row>
    <row r="17" spans="1:15" ht="27.75" customHeight="1" x14ac:dyDescent="0.25">
      <c r="A17" s="169">
        <v>4.0999999999999996</v>
      </c>
      <c r="B17" s="171" t="s">
        <v>43</v>
      </c>
      <c r="C17" s="173" t="s">
        <v>45</v>
      </c>
      <c r="D17" s="174">
        <f>'CONSOLIDADO FINANCIERO'!$F$7*45%</f>
        <v>360000000</v>
      </c>
      <c r="E17" s="60" t="s">
        <v>7</v>
      </c>
      <c r="F17" s="61">
        <v>3762249510</v>
      </c>
      <c r="G17" s="194">
        <f>+F17-F18</f>
        <v>2850267466</v>
      </c>
      <c r="H17" s="177" t="str">
        <f>IF(G17&gt;=D17,"CUMPLE","NO CUMPLE")</f>
        <v>CUMPLE</v>
      </c>
      <c r="I17" s="173" t="s">
        <v>31</v>
      </c>
      <c r="J17" s="183" t="s">
        <v>70</v>
      </c>
      <c r="K17" s="161">
        <f>IF(H17="CUMPLE",0,1)</f>
        <v>0</v>
      </c>
      <c r="L17" s="62"/>
      <c r="M17" s="39"/>
      <c r="N17" s="39"/>
      <c r="O17" s="39"/>
    </row>
    <row r="18" spans="1:15" ht="27.75" customHeight="1" x14ac:dyDescent="0.25">
      <c r="A18" s="170"/>
      <c r="B18" s="172"/>
      <c r="C18" s="132"/>
      <c r="D18" s="134"/>
      <c r="E18" s="63" t="s">
        <v>8</v>
      </c>
      <c r="F18" s="64">
        <v>911982044</v>
      </c>
      <c r="G18" s="195"/>
      <c r="H18" s="138"/>
      <c r="I18" s="132"/>
      <c r="J18" s="184"/>
      <c r="K18" s="161"/>
      <c r="L18" s="39"/>
      <c r="M18" s="39"/>
      <c r="N18" s="39"/>
      <c r="O18" s="39"/>
    </row>
    <row r="19" spans="1:15" ht="27.75" customHeight="1" x14ac:dyDescent="0.25">
      <c r="A19" s="170">
        <v>4.0999999999999996</v>
      </c>
      <c r="B19" s="172" t="s">
        <v>43</v>
      </c>
      <c r="C19" s="132" t="s">
        <v>53</v>
      </c>
      <c r="D19" s="143">
        <v>1.2</v>
      </c>
      <c r="E19" s="63" t="s">
        <v>7</v>
      </c>
      <c r="F19" s="65">
        <f>+F17</f>
        <v>3762249510</v>
      </c>
      <c r="G19" s="178">
        <f>+F19/F20</f>
        <v>4.1253548079725135</v>
      </c>
      <c r="H19" s="138" t="str">
        <f>IF(G19&gt;=D19,"CUMPLE","NO CUMPLE")</f>
        <v>CUMPLE</v>
      </c>
      <c r="I19" s="132" t="s">
        <v>31</v>
      </c>
      <c r="J19" s="184"/>
      <c r="K19" s="161">
        <f>IF(H19="CUMPLE",0,1)</f>
        <v>0</v>
      </c>
      <c r="L19" s="39"/>
      <c r="M19" s="39"/>
      <c r="N19" s="39"/>
      <c r="O19" s="39"/>
    </row>
    <row r="20" spans="1:15" ht="27.75" customHeight="1" x14ac:dyDescent="0.25">
      <c r="A20" s="170"/>
      <c r="B20" s="172"/>
      <c r="C20" s="132"/>
      <c r="D20" s="143"/>
      <c r="E20" s="63" t="s">
        <v>8</v>
      </c>
      <c r="F20" s="65">
        <f>+F18</f>
        <v>911982044</v>
      </c>
      <c r="G20" s="178"/>
      <c r="H20" s="138"/>
      <c r="I20" s="132"/>
      <c r="J20" s="184"/>
      <c r="K20" s="161"/>
      <c r="L20" s="39"/>
      <c r="M20" s="39"/>
      <c r="N20" s="39"/>
      <c r="O20" s="39"/>
    </row>
    <row r="21" spans="1:15" ht="27.75" customHeight="1" x14ac:dyDescent="0.25">
      <c r="A21" s="170">
        <v>4.0999999999999996</v>
      </c>
      <c r="B21" s="172" t="s">
        <v>43</v>
      </c>
      <c r="C21" s="132" t="s">
        <v>54</v>
      </c>
      <c r="D21" s="122">
        <v>0.8</v>
      </c>
      <c r="E21" s="66" t="s">
        <v>9</v>
      </c>
      <c r="F21" s="64">
        <v>916519230</v>
      </c>
      <c r="G21" s="179">
        <f>+F21/F22</f>
        <v>0.21395139840402594</v>
      </c>
      <c r="H21" s="138" t="str">
        <f>IF(G21&lt;=D21,"CUMPLE","NO CUMPLE")</f>
        <v>CUMPLE</v>
      </c>
      <c r="I21" s="132" t="s">
        <v>31</v>
      </c>
      <c r="J21" s="184"/>
      <c r="K21" s="161">
        <f>IF(H21="CUMPLE",0,1)</f>
        <v>0</v>
      </c>
      <c r="L21" s="39"/>
      <c r="M21" s="39"/>
      <c r="N21" s="39"/>
      <c r="O21" s="39"/>
    </row>
    <row r="22" spans="1:15" ht="27.75" customHeight="1" x14ac:dyDescent="0.25">
      <c r="A22" s="170"/>
      <c r="B22" s="172"/>
      <c r="C22" s="132"/>
      <c r="D22" s="122"/>
      <c r="E22" s="66" t="s">
        <v>10</v>
      </c>
      <c r="F22" s="64">
        <v>4283773029</v>
      </c>
      <c r="G22" s="179"/>
      <c r="H22" s="138"/>
      <c r="I22" s="132"/>
      <c r="J22" s="184"/>
      <c r="K22" s="161"/>
      <c r="L22" s="39"/>
      <c r="M22" s="39"/>
      <c r="N22" s="39"/>
      <c r="O22" s="39"/>
    </row>
    <row r="23" spans="1:15" s="67" customFormat="1" ht="27.75" customHeight="1" x14ac:dyDescent="0.25">
      <c r="A23" s="170">
        <v>4.0999999999999996</v>
      </c>
      <c r="B23" s="172" t="s">
        <v>44</v>
      </c>
      <c r="C23" s="146" t="s">
        <v>55</v>
      </c>
      <c r="D23" s="143">
        <v>0</v>
      </c>
      <c r="E23" s="66" t="s">
        <v>11</v>
      </c>
      <c r="F23" s="64">
        <v>717146094</v>
      </c>
      <c r="G23" s="178">
        <f t="shared" ref="G23" si="0">+F23/F24</f>
        <v>0.21297654908370037</v>
      </c>
      <c r="H23" s="138" t="str">
        <f>IF(G23&gt;=D23,"CUMPLE","NO CUMPLE")</f>
        <v>CUMPLE</v>
      </c>
      <c r="I23" s="132" t="s">
        <v>31</v>
      </c>
      <c r="J23" s="184"/>
      <c r="K23" s="161">
        <f>IF(H23="CUMPLE",0,1)</f>
        <v>0</v>
      </c>
      <c r="L23" s="39"/>
      <c r="M23" s="39"/>
      <c r="N23" s="39"/>
      <c r="O23" s="39"/>
    </row>
    <row r="24" spans="1:15" s="67" customFormat="1" ht="27.75" customHeight="1" x14ac:dyDescent="0.25">
      <c r="A24" s="170"/>
      <c r="B24" s="172"/>
      <c r="C24" s="146"/>
      <c r="D24" s="143"/>
      <c r="E24" s="66" t="s">
        <v>12</v>
      </c>
      <c r="F24" s="64">
        <v>3367253799</v>
      </c>
      <c r="G24" s="178"/>
      <c r="H24" s="138"/>
      <c r="I24" s="132"/>
      <c r="J24" s="184"/>
      <c r="K24" s="161"/>
      <c r="L24" s="39"/>
      <c r="M24" s="39"/>
      <c r="N24" s="39"/>
      <c r="O24" s="39"/>
    </row>
    <row r="25" spans="1:15" s="67" customFormat="1" ht="27.75" customHeight="1" x14ac:dyDescent="0.25">
      <c r="A25" s="170">
        <v>4.0999999999999996</v>
      </c>
      <c r="B25" s="172" t="str">
        <f>+B23</f>
        <v>4.1.4.2 CAPACIDAD ORGANIZACIONAL.</v>
      </c>
      <c r="C25" s="146" t="s">
        <v>56</v>
      </c>
      <c r="D25" s="143">
        <v>0</v>
      </c>
      <c r="E25" s="66" t="s">
        <v>11</v>
      </c>
      <c r="F25" s="65">
        <f>+F23</f>
        <v>717146094</v>
      </c>
      <c r="G25" s="178">
        <f t="shared" ref="G25" si="1">+F25/F26</f>
        <v>0.167409918579979</v>
      </c>
      <c r="H25" s="138" t="str">
        <f>IF(G25&gt;=D25,"CUMPLE","NO CUMPLE")</f>
        <v>CUMPLE</v>
      </c>
      <c r="I25" s="132" t="s">
        <v>31</v>
      </c>
      <c r="J25" s="184"/>
      <c r="K25" s="161">
        <f>IF(H25="CUMPLE",0,1)</f>
        <v>0</v>
      </c>
      <c r="L25" s="39"/>
      <c r="M25" s="39"/>
      <c r="N25" s="39"/>
      <c r="O25" s="39"/>
    </row>
    <row r="26" spans="1:15" s="67" customFormat="1" ht="27.75" customHeight="1" thickBot="1" x14ac:dyDescent="0.3">
      <c r="A26" s="180"/>
      <c r="B26" s="181"/>
      <c r="C26" s="156"/>
      <c r="D26" s="144"/>
      <c r="E26" s="68" t="s">
        <v>13</v>
      </c>
      <c r="F26" s="69">
        <f>+F22</f>
        <v>4283773029</v>
      </c>
      <c r="G26" s="182"/>
      <c r="H26" s="163"/>
      <c r="I26" s="160"/>
      <c r="J26" s="185"/>
      <c r="K26" s="161"/>
      <c r="L26" s="39"/>
      <c r="M26" s="39"/>
      <c r="N26" s="39"/>
      <c r="O26" s="39"/>
    </row>
    <row r="27" spans="1:1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70"/>
      <c r="L27" s="39"/>
      <c r="M27" s="39"/>
      <c r="N27" s="39"/>
      <c r="O27" s="39"/>
    </row>
    <row r="28" spans="1:15" ht="34.5" customHeight="1" x14ac:dyDescent="0.25">
      <c r="A28" s="42"/>
      <c r="B28" s="42"/>
      <c r="C28" s="42"/>
      <c r="D28" s="42"/>
      <c r="E28" s="150" t="s">
        <v>20</v>
      </c>
      <c r="F28" s="152"/>
      <c r="G28" s="150" t="str">
        <f>IF(K28=0,"CUMPLE","NO CUMPLE")</f>
        <v>CUMPLE</v>
      </c>
      <c r="H28" s="151"/>
      <c r="I28" s="152"/>
      <c r="J28" s="42"/>
      <c r="K28" s="39">
        <f>SUM(K10:K26)</f>
        <v>0</v>
      </c>
      <c r="L28" s="39"/>
      <c r="M28" s="39"/>
      <c r="N28" s="39"/>
      <c r="O28" s="39"/>
    </row>
    <row r="29" spans="1:15" x14ac:dyDescent="0.25">
      <c r="A29" s="42"/>
      <c r="B29" s="42"/>
      <c r="C29" s="42"/>
      <c r="D29" s="42"/>
      <c r="E29" s="71"/>
      <c r="F29" s="71"/>
      <c r="G29" s="71"/>
      <c r="H29" s="71"/>
      <c r="I29" s="71"/>
      <c r="J29" s="42"/>
      <c r="K29" s="39"/>
      <c r="L29" s="39"/>
      <c r="M29" s="39"/>
      <c r="N29" s="39"/>
      <c r="O29" s="39"/>
    </row>
    <row r="30" spans="1:1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39"/>
      <c r="L30" s="39"/>
      <c r="M30" s="39"/>
      <c r="N30" s="39"/>
      <c r="O30" s="39"/>
    </row>
    <row r="31" spans="1: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9"/>
      <c r="L31" s="39"/>
      <c r="M31" s="39"/>
      <c r="N31" s="39"/>
      <c r="O31" s="39"/>
    </row>
    <row r="32" spans="1:15" x14ac:dyDescent="0.25">
      <c r="A32" s="145"/>
      <c r="B32" s="145"/>
      <c r="C32" s="145"/>
      <c r="D32" s="42"/>
      <c r="E32" s="42"/>
      <c r="F32" s="42"/>
      <c r="G32" s="42"/>
      <c r="H32" s="42"/>
      <c r="I32" s="42"/>
      <c r="J32" s="42"/>
      <c r="K32" s="39"/>
      <c r="L32" s="39"/>
      <c r="M32" s="39"/>
      <c r="N32" s="39"/>
      <c r="O32" s="39"/>
    </row>
    <row r="33" spans="1:15" ht="71.25" customHeight="1" x14ac:dyDescent="0.25">
      <c r="A33" s="153" t="str">
        <f>+'CONSOLIDADO FINANCIERO'!$D$18</f>
        <v>Elaboró: Diana Marcela Osuna Ayala
Profesional 02
Gerencia Contratación 
Fondo Nacional del Ahorro</v>
      </c>
      <c r="B33" s="153"/>
      <c r="C33" s="153"/>
      <c r="D33" s="42"/>
      <c r="E33" s="42"/>
      <c r="F33" s="42"/>
      <c r="G33" s="42"/>
      <c r="H33" s="42"/>
      <c r="I33" s="42"/>
      <c r="J33" s="42"/>
      <c r="K33" s="39"/>
      <c r="L33" s="39"/>
      <c r="M33" s="39"/>
      <c r="N33" s="39"/>
      <c r="O33" s="39"/>
    </row>
    <row r="34" spans="1:15" x14ac:dyDescent="0.25">
      <c r="K34" s="39"/>
    </row>
  </sheetData>
  <mergeCells count="59">
    <mergeCell ref="I25:I26"/>
    <mergeCell ref="K25:K26"/>
    <mergeCell ref="E28:F28"/>
    <mergeCell ref="G28:I28"/>
    <mergeCell ref="A32:C32"/>
    <mergeCell ref="G25:G26"/>
    <mergeCell ref="H25:H26"/>
    <mergeCell ref="J17:J26"/>
    <mergeCell ref="K17:K18"/>
    <mergeCell ref="A19:A20"/>
    <mergeCell ref="B19:B20"/>
    <mergeCell ref="C19:C20"/>
    <mergeCell ref="D19:D20"/>
    <mergeCell ref="G19:G20"/>
    <mergeCell ref="H19:H20"/>
    <mergeCell ref="I19:I20"/>
    <mergeCell ref="A33:C33"/>
    <mergeCell ref="A25:A26"/>
    <mergeCell ref="B25:B26"/>
    <mergeCell ref="C25:C26"/>
    <mergeCell ref="D25:D26"/>
    <mergeCell ref="I21:I22"/>
    <mergeCell ref="K21:K22"/>
    <mergeCell ref="A23:A24"/>
    <mergeCell ref="B23:B24"/>
    <mergeCell ref="C23:C24"/>
    <mergeCell ref="D23:D24"/>
    <mergeCell ref="G23:G24"/>
    <mergeCell ref="H23:H24"/>
    <mergeCell ref="I23:I24"/>
    <mergeCell ref="K23:K24"/>
    <mergeCell ref="A21:A22"/>
    <mergeCell ref="B21:B22"/>
    <mergeCell ref="C21:C22"/>
    <mergeCell ref="D21:D22"/>
    <mergeCell ref="G21:G22"/>
    <mergeCell ref="H21:H22"/>
    <mergeCell ref="K19:K20"/>
    <mergeCell ref="C14:I14"/>
    <mergeCell ref="A17:A18"/>
    <mergeCell ref="B17:B18"/>
    <mergeCell ref="C17:C18"/>
    <mergeCell ref="D17:D18"/>
    <mergeCell ref="G17:G18"/>
    <mergeCell ref="H17:H18"/>
    <mergeCell ref="I17:I18"/>
    <mergeCell ref="D10:G10"/>
    <mergeCell ref="H10:I10"/>
    <mergeCell ref="D11:G11"/>
    <mergeCell ref="H11:I11"/>
    <mergeCell ref="D12:G12"/>
    <mergeCell ref="H12:I12"/>
    <mergeCell ref="D9:G9"/>
    <mergeCell ref="H9:I9"/>
    <mergeCell ref="C1:I1"/>
    <mergeCell ref="D3:I3"/>
    <mergeCell ref="D4:I4"/>
    <mergeCell ref="D5:I5"/>
    <mergeCell ref="C7:I7"/>
  </mergeCells>
  <conditionalFormatting sqref="I17">
    <cfRule type="cellIs" dxfId="39" priority="19" operator="equal">
      <formula>"CUMPLE"</formula>
    </cfRule>
    <cfRule type="cellIs" dxfId="38" priority="20" operator="equal">
      <formula>"NO CUMPLE"</formula>
    </cfRule>
  </conditionalFormatting>
  <conditionalFormatting sqref="K19 K21 K23 K25">
    <cfRule type="cellIs" dxfId="37" priority="15" operator="equal">
      <formula>"CUMPLE"</formula>
    </cfRule>
    <cfRule type="cellIs" dxfId="36" priority="16" operator="equal">
      <formula>"NO CUMPLE"</formula>
    </cfRule>
  </conditionalFormatting>
  <conditionalFormatting sqref="K17">
    <cfRule type="cellIs" dxfId="35" priority="17" operator="equal">
      <formula>"CUMPLE"</formula>
    </cfRule>
    <cfRule type="cellIs" dxfId="34" priority="18" operator="equal">
      <formula>"NO CUMPLE"</formula>
    </cfRule>
  </conditionalFormatting>
  <conditionalFormatting sqref="K10 K13">
    <cfRule type="cellIs" dxfId="33" priority="13" operator="equal">
      <formula>"CUMPLE"</formula>
    </cfRule>
    <cfRule type="cellIs" dxfId="32" priority="14" operator="equal">
      <formula>"NO CUMPLE"</formula>
    </cfRule>
  </conditionalFormatting>
  <conditionalFormatting sqref="H17:H26">
    <cfRule type="cellIs" dxfId="31" priority="11" operator="equal">
      <formula>"CUMPLE"</formula>
    </cfRule>
    <cfRule type="cellIs" dxfId="30" priority="12" operator="equal">
      <formula>"NO CUMPLE"</formula>
    </cfRule>
  </conditionalFormatting>
  <conditionalFormatting sqref="H10">
    <cfRule type="cellIs" dxfId="29" priority="10" operator="equal">
      <formula>"CUMPLE"</formula>
    </cfRule>
  </conditionalFormatting>
  <conditionalFormatting sqref="H13:I13">
    <cfRule type="cellIs" dxfId="28" priority="9" operator="equal">
      <formula>"CUMPLE"</formula>
    </cfRule>
  </conditionalFormatting>
  <conditionalFormatting sqref="I19 I21 I23 I25">
    <cfRule type="cellIs" dxfId="27" priority="7" operator="equal">
      <formula>"CUMPLE"</formula>
    </cfRule>
    <cfRule type="cellIs" dxfId="26" priority="8" operator="equal">
      <formula>"NO CUMPLE"</formula>
    </cfRule>
  </conditionalFormatting>
  <conditionalFormatting sqref="K11">
    <cfRule type="cellIs" dxfId="25" priority="5" operator="equal">
      <formula>"CUMPLE"</formula>
    </cfRule>
    <cfRule type="cellIs" dxfId="24" priority="6" operator="equal">
      <formula>"NO CUMPLE"</formula>
    </cfRule>
  </conditionalFormatting>
  <conditionalFormatting sqref="H11:I11">
    <cfRule type="cellIs" dxfId="23" priority="4" operator="equal">
      <formula>"CUMPLE"</formula>
    </cfRule>
  </conditionalFormatting>
  <conditionalFormatting sqref="K12">
    <cfRule type="cellIs" dxfId="22" priority="2" operator="equal">
      <formula>"CUMPLE"</formula>
    </cfRule>
    <cfRule type="cellIs" dxfId="21" priority="3" operator="equal">
      <formula>"NO CUMPLE"</formula>
    </cfRule>
  </conditionalFormatting>
  <conditionalFormatting sqref="H12:I12">
    <cfRule type="cellIs" dxfId="20" priority="1" operator="equal">
      <formula>"CUMPLE"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7" fitToHeight="0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D6169-09CF-4CAF-A888-E69FC1569D2F}">
  <sheetPr>
    <tabColor rgb="FF00CC00"/>
    <pageSetUpPr fitToPage="1"/>
  </sheetPr>
  <dimension ref="A1:O34"/>
  <sheetViews>
    <sheetView view="pageBreakPreview" zoomScale="55" zoomScaleNormal="55" zoomScaleSheetLayoutView="55" workbookViewId="0">
      <selection activeCell="D6" sqref="D6"/>
    </sheetView>
  </sheetViews>
  <sheetFormatPr baseColWidth="10" defaultRowHeight="17.25" x14ac:dyDescent="0.25"/>
  <cols>
    <col min="1" max="1" width="16.5703125" style="37" bestFit="1" customWidth="1"/>
    <col min="2" max="2" width="25.85546875" style="37" customWidth="1"/>
    <col min="3" max="3" width="48.5703125" style="37" bestFit="1" customWidth="1"/>
    <col min="4" max="4" width="22.140625" style="37" customWidth="1"/>
    <col min="5" max="5" width="26.140625" style="37" bestFit="1" customWidth="1"/>
    <col min="6" max="6" width="25.85546875" style="37" bestFit="1" customWidth="1"/>
    <col min="7" max="7" width="24.28515625" style="37" customWidth="1"/>
    <col min="8" max="8" width="23.28515625" style="37" customWidth="1"/>
    <col min="9" max="9" width="23.5703125" style="37" bestFit="1" customWidth="1"/>
    <col min="10" max="10" width="65.140625" style="37" customWidth="1"/>
    <col min="11" max="11" width="11.5703125" style="73" bestFit="1" customWidth="1"/>
    <col min="12" max="12" width="13.42578125" style="72" customWidth="1"/>
    <col min="13" max="13" width="38.7109375" style="72" customWidth="1"/>
    <col min="14" max="14" width="23.140625" style="72" customWidth="1"/>
    <col min="15" max="15" width="11.42578125" style="72"/>
    <col min="16" max="16384" width="11.42578125" style="40"/>
  </cols>
  <sheetData>
    <row r="1" spans="1:15" ht="51" customHeight="1" x14ac:dyDescent="0.25">
      <c r="A1" s="36">
        <v>7</v>
      </c>
      <c r="C1" s="112" t="s">
        <v>1</v>
      </c>
      <c r="D1" s="112"/>
      <c r="E1" s="112"/>
      <c r="F1" s="112"/>
      <c r="G1" s="112"/>
      <c r="H1" s="112"/>
      <c r="I1" s="112"/>
      <c r="J1" s="38"/>
      <c r="K1" s="39"/>
      <c r="L1" s="39"/>
      <c r="M1" s="39"/>
      <c r="N1" s="39"/>
      <c r="O1" s="39"/>
    </row>
    <row r="2" spans="1:15" ht="16.5" customHeight="1" x14ac:dyDescent="0.25">
      <c r="A2" s="41"/>
      <c r="B2" s="35"/>
      <c r="C2" s="35"/>
      <c r="D2" s="35"/>
      <c r="E2" s="35"/>
      <c r="F2" s="35"/>
      <c r="G2" s="35"/>
      <c r="H2" s="35"/>
      <c r="I2" s="35"/>
      <c r="J2" s="35"/>
      <c r="K2" s="39"/>
      <c r="L2" s="39"/>
      <c r="M2" s="39"/>
      <c r="N2" s="39"/>
      <c r="O2" s="39"/>
    </row>
    <row r="3" spans="1:15" ht="51.75" customHeight="1" x14ac:dyDescent="0.25">
      <c r="A3" s="41"/>
      <c r="B3" s="42"/>
      <c r="C3" s="33" t="s">
        <v>17</v>
      </c>
      <c r="D3" s="113" t="str">
        <f>+'CONSOLIDADO FINANCIERO'!F5</f>
        <v>SUMINISTRO DE MATERIAL PROMOCIONAL PUBLICITARIO INSTITUCIONAL PARA LA PROMOCIÓN, POSICIONAMIENTO, SOCIALIZACIÓN Y DIFUSIÓN DE LA MARCA FNA</v>
      </c>
      <c r="E3" s="113"/>
      <c r="F3" s="113"/>
      <c r="G3" s="113"/>
      <c r="H3" s="113"/>
      <c r="I3" s="113"/>
      <c r="J3" s="43"/>
      <c r="K3" s="39"/>
      <c r="L3" s="39"/>
      <c r="M3" s="39"/>
      <c r="N3" s="39"/>
      <c r="O3" s="39"/>
    </row>
    <row r="4" spans="1:15" ht="24.75" customHeight="1" x14ac:dyDescent="0.25">
      <c r="A4" s="41"/>
      <c r="B4" s="42"/>
      <c r="C4" s="33" t="s">
        <v>18</v>
      </c>
      <c r="D4" s="113" t="str">
        <f>+'CONSOLIDADO FINANCIERO'!F6</f>
        <v xml:space="preserve">FNA-SG-SB-007-2022 </v>
      </c>
      <c r="E4" s="113"/>
      <c r="F4" s="113"/>
      <c r="G4" s="113"/>
      <c r="H4" s="113"/>
      <c r="I4" s="113"/>
      <c r="J4" s="43"/>
      <c r="K4" s="39"/>
      <c r="L4" s="39"/>
      <c r="M4" s="39"/>
      <c r="N4" s="39"/>
      <c r="O4" s="39"/>
    </row>
    <row r="5" spans="1:15" ht="24.75" customHeight="1" x14ac:dyDescent="0.25">
      <c r="A5" s="41"/>
      <c r="B5" s="42"/>
      <c r="C5" s="33" t="s">
        <v>19</v>
      </c>
      <c r="D5" s="113" t="str">
        <f>+'CONSOLIDADO FINANCIERO'!E16</f>
        <v>IMPRIDEAS SAS</v>
      </c>
      <c r="E5" s="113"/>
      <c r="F5" s="113"/>
      <c r="G5" s="113"/>
      <c r="H5" s="113"/>
      <c r="I5" s="113"/>
      <c r="J5" s="43"/>
      <c r="K5" s="39"/>
      <c r="L5" s="39"/>
      <c r="M5" s="39"/>
      <c r="N5" s="39"/>
      <c r="O5" s="39"/>
    </row>
    <row r="6" spans="1:15" ht="11.25" customHeight="1" thickBot="1" x14ac:dyDescent="0.3">
      <c r="A6" s="41"/>
      <c r="B6" s="42"/>
      <c r="C6" s="44"/>
      <c r="D6" s="45"/>
      <c r="E6" s="45"/>
      <c r="F6" s="45"/>
      <c r="G6" s="45"/>
      <c r="H6" s="45"/>
      <c r="I6" s="45"/>
      <c r="J6" s="43"/>
      <c r="K6" s="39"/>
      <c r="L6" s="39"/>
      <c r="M6" s="39"/>
      <c r="N6" s="39"/>
      <c r="O6" s="39"/>
    </row>
    <row r="7" spans="1:15" ht="31.5" customHeight="1" thickBot="1" x14ac:dyDescent="0.3">
      <c r="A7" s="41"/>
      <c r="B7" s="42"/>
      <c r="C7" s="114" t="s">
        <v>26</v>
      </c>
      <c r="D7" s="115"/>
      <c r="E7" s="115"/>
      <c r="F7" s="115"/>
      <c r="G7" s="115"/>
      <c r="H7" s="115"/>
      <c r="I7" s="116"/>
      <c r="J7" s="43"/>
      <c r="K7" s="39"/>
      <c r="L7" s="39"/>
      <c r="M7" s="39"/>
      <c r="N7" s="39"/>
      <c r="O7" s="39"/>
    </row>
    <row r="8" spans="1:15" ht="5.0999999999999996" customHeight="1" x14ac:dyDescent="0.25">
      <c r="A8" s="41"/>
      <c r="B8" s="42"/>
      <c r="C8" s="44"/>
      <c r="D8" s="45"/>
      <c r="E8" s="45"/>
      <c r="F8" s="45"/>
      <c r="G8" s="45"/>
      <c r="H8" s="45"/>
      <c r="I8" s="45"/>
      <c r="J8" s="43"/>
      <c r="K8" s="39"/>
      <c r="L8" s="39"/>
      <c r="M8" s="39"/>
      <c r="N8" s="39"/>
      <c r="O8" s="39"/>
    </row>
    <row r="9" spans="1:15" ht="24.75" customHeight="1" x14ac:dyDescent="0.25">
      <c r="A9" s="41"/>
      <c r="B9" s="42"/>
      <c r="C9" s="33" t="s">
        <v>25</v>
      </c>
      <c r="D9" s="110">
        <f>+'1.CONSORCIO LM &amp; CB'!D16</f>
        <v>44769</v>
      </c>
      <c r="E9" s="110"/>
      <c r="F9" s="110"/>
      <c r="G9" s="110"/>
      <c r="H9" s="111"/>
      <c r="I9" s="111"/>
      <c r="J9" s="43"/>
      <c r="K9" s="39"/>
      <c r="L9" s="39"/>
      <c r="M9" s="39"/>
      <c r="N9" s="39"/>
      <c r="O9" s="39"/>
    </row>
    <row r="10" spans="1:15" ht="24.75" customHeight="1" x14ac:dyDescent="0.25">
      <c r="A10" s="41"/>
      <c r="B10" s="42"/>
      <c r="C10" s="33" t="s">
        <v>24</v>
      </c>
      <c r="D10" s="117">
        <v>44764</v>
      </c>
      <c r="E10" s="117"/>
      <c r="F10" s="117"/>
      <c r="G10" s="117"/>
      <c r="H10" s="118" t="s">
        <v>39</v>
      </c>
      <c r="I10" s="118"/>
      <c r="J10" s="46" t="s">
        <v>34</v>
      </c>
      <c r="K10" s="99">
        <f>IF(H10="CUMPLE",0,1)</f>
        <v>0</v>
      </c>
      <c r="L10" s="39"/>
      <c r="M10" s="48">
        <f>+D9-30</f>
        <v>44739</v>
      </c>
      <c r="N10" s="39" t="s">
        <v>32</v>
      </c>
      <c r="O10" s="39"/>
    </row>
    <row r="11" spans="1:15" ht="24.75" customHeight="1" x14ac:dyDescent="0.25">
      <c r="A11" s="41"/>
      <c r="B11" s="42"/>
      <c r="C11" s="33" t="s">
        <v>27</v>
      </c>
      <c r="D11" s="117">
        <v>44662</v>
      </c>
      <c r="E11" s="117"/>
      <c r="F11" s="117"/>
      <c r="G11" s="117"/>
      <c r="H11" s="118" t="str">
        <f>IF(D11&lt;=M11,"CUMPLE","NO CUMPLE")</f>
        <v>CUMPLE</v>
      </c>
      <c r="I11" s="118"/>
      <c r="J11" s="46" t="s">
        <v>34</v>
      </c>
      <c r="K11" s="99">
        <f>IF(H11="CUMPLE",0,1)</f>
        <v>0</v>
      </c>
      <c r="L11" s="39"/>
      <c r="M11" s="39">
        <f>+D11+15</f>
        <v>44677</v>
      </c>
      <c r="N11" s="39" t="s">
        <v>33</v>
      </c>
      <c r="O11" s="39"/>
    </row>
    <row r="12" spans="1:15" s="51" customFormat="1" ht="39.75" customHeight="1" x14ac:dyDescent="0.25">
      <c r="A12" s="41"/>
      <c r="B12" s="42"/>
      <c r="C12" s="33" t="s">
        <v>30</v>
      </c>
      <c r="D12" s="117">
        <v>44561</v>
      </c>
      <c r="E12" s="117"/>
      <c r="F12" s="117"/>
      <c r="G12" s="117"/>
      <c r="H12" s="118" t="str">
        <f>IF(D12&lt;=M12,"CUMPLE","NO CUMPLE")</f>
        <v>CUMPLE</v>
      </c>
      <c r="I12" s="118"/>
      <c r="J12" s="46" t="s">
        <v>34</v>
      </c>
      <c r="K12" s="50">
        <f>IF(H12="CUMPLE",0,1)</f>
        <v>0</v>
      </c>
      <c r="L12" s="39"/>
      <c r="M12" s="39">
        <f>+D12+15</f>
        <v>44576</v>
      </c>
      <c r="N12" s="39"/>
      <c r="O12" s="39"/>
    </row>
    <row r="13" spans="1:15" s="52" customFormat="1" ht="11.25" customHeight="1" thickBot="1" x14ac:dyDescent="0.3">
      <c r="B13" s="41"/>
      <c r="C13" s="53"/>
      <c r="D13" s="54"/>
      <c r="E13" s="54"/>
      <c r="F13" s="54"/>
      <c r="G13" s="54"/>
      <c r="H13" s="55"/>
      <c r="I13" s="55"/>
      <c r="J13" s="43"/>
      <c r="K13" s="99"/>
      <c r="L13" s="39"/>
      <c r="M13" s="39"/>
      <c r="N13" s="39"/>
      <c r="O13" s="39"/>
    </row>
    <row r="14" spans="1:15" ht="27" customHeight="1" thickBot="1" x14ac:dyDescent="0.3">
      <c r="A14" s="41"/>
      <c r="B14" s="35"/>
      <c r="C14" s="166" t="s">
        <v>2</v>
      </c>
      <c r="D14" s="167"/>
      <c r="E14" s="167"/>
      <c r="F14" s="167"/>
      <c r="G14" s="167"/>
      <c r="H14" s="167"/>
      <c r="I14" s="168"/>
      <c r="J14" s="35"/>
      <c r="K14" s="39"/>
      <c r="L14" s="39"/>
      <c r="M14" s="39"/>
      <c r="N14" s="39"/>
      <c r="O14" s="39"/>
    </row>
    <row r="15" spans="1:15" ht="5.0999999999999996" customHeight="1" thickBot="1" x14ac:dyDescent="0.3">
      <c r="A15" s="41"/>
      <c r="B15" s="35"/>
      <c r="C15" s="35"/>
      <c r="D15" s="35"/>
      <c r="E15" s="35"/>
      <c r="F15" s="35"/>
      <c r="G15" s="35"/>
      <c r="H15" s="35"/>
      <c r="I15" s="35"/>
      <c r="J15" s="35"/>
      <c r="K15" s="39"/>
      <c r="L15" s="39"/>
      <c r="M15" s="39"/>
      <c r="N15" s="39"/>
      <c r="O15" s="39"/>
    </row>
    <row r="16" spans="1:15" s="59" customFormat="1" ht="82.5" customHeight="1" thickBot="1" x14ac:dyDescent="0.3">
      <c r="A16" s="56" t="s">
        <v>14</v>
      </c>
      <c r="B16" s="57" t="s">
        <v>5</v>
      </c>
      <c r="C16" s="57" t="s">
        <v>3</v>
      </c>
      <c r="D16" s="57" t="s">
        <v>6</v>
      </c>
      <c r="E16" s="57" t="s">
        <v>16</v>
      </c>
      <c r="F16" s="57" t="s">
        <v>29</v>
      </c>
      <c r="G16" s="57" t="s">
        <v>0</v>
      </c>
      <c r="H16" s="57" t="s">
        <v>15</v>
      </c>
      <c r="I16" s="57" t="s">
        <v>23</v>
      </c>
      <c r="J16" s="74" t="s">
        <v>4</v>
      </c>
      <c r="K16" s="39"/>
      <c r="L16" s="39"/>
      <c r="M16" s="39"/>
      <c r="N16" s="39"/>
      <c r="O16" s="39"/>
    </row>
    <row r="17" spans="1:15" ht="27.75" customHeight="1" x14ac:dyDescent="0.25">
      <c r="A17" s="169">
        <v>4.0999999999999996</v>
      </c>
      <c r="B17" s="171" t="s">
        <v>43</v>
      </c>
      <c r="C17" s="173" t="s">
        <v>45</v>
      </c>
      <c r="D17" s="174">
        <f>'CONSOLIDADO FINANCIERO'!$F$7*45%</f>
        <v>360000000</v>
      </c>
      <c r="E17" s="60" t="s">
        <v>7</v>
      </c>
      <c r="F17" s="61">
        <v>5226673000</v>
      </c>
      <c r="G17" s="194">
        <f>+F17-F18</f>
        <v>4285102000</v>
      </c>
      <c r="H17" s="177" t="str">
        <f>IF(G17&gt;=D17,"CUMPLE","NO CUMPLE")</f>
        <v>CUMPLE</v>
      </c>
      <c r="I17" s="173" t="s">
        <v>31</v>
      </c>
      <c r="J17" s="183" t="s">
        <v>70</v>
      </c>
      <c r="K17" s="161">
        <f>IF(H17="CUMPLE",0,1)</f>
        <v>0</v>
      </c>
      <c r="L17" s="62"/>
      <c r="M17" s="39"/>
      <c r="N17" s="39"/>
      <c r="O17" s="39"/>
    </row>
    <row r="18" spans="1:15" ht="27.75" customHeight="1" x14ac:dyDescent="0.25">
      <c r="A18" s="170"/>
      <c r="B18" s="172"/>
      <c r="C18" s="132"/>
      <c r="D18" s="134"/>
      <c r="E18" s="63" t="s">
        <v>8</v>
      </c>
      <c r="F18" s="64">
        <v>941571000</v>
      </c>
      <c r="G18" s="195"/>
      <c r="H18" s="138"/>
      <c r="I18" s="132"/>
      <c r="J18" s="184"/>
      <c r="K18" s="161"/>
      <c r="L18" s="39"/>
      <c r="M18" s="39"/>
      <c r="N18" s="39"/>
      <c r="O18" s="39"/>
    </row>
    <row r="19" spans="1:15" ht="27.75" customHeight="1" x14ac:dyDescent="0.25">
      <c r="A19" s="170">
        <v>4.0999999999999996</v>
      </c>
      <c r="B19" s="172" t="s">
        <v>43</v>
      </c>
      <c r="C19" s="132" t="s">
        <v>53</v>
      </c>
      <c r="D19" s="143">
        <v>1.2</v>
      </c>
      <c r="E19" s="63" t="s">
        <v>7</v>
      </c>
      <c r="F19" s="65">
        <f>+F17</f>
        <v>5226673000</v>
      </c>
      <c r="G19" s="178">
        <f>+F19/F20</f>
        <v>5.5510131471763682</v>
      </c>
      <c r="H19" s="138" t="str">
        <f>IF(G19&gt;=D19,"CUMPLE","NO CUMPLE")</f>
        <v>CUMPLE</v>
      </c>
      <c r="I19" s="132" t="s">
        <v>31</v>
      </c>
      <c r="J19" s="184"/>
      <c r="K19" s="161">
        <f>IF(H19="CUMPLE",0,1)</f>
        <v>0</v>
      </c>
      <c r="L19" s="39"/>
      <c r="M19" s="39"/>
      <c r="N19" s="39"/>
      <c r="O19" s="39"/>
    </row>
    <row r="20" spans="1:15" ht="27.75" customHeight="1" x14ac:dyDescent="0.25">
      <c r="A20" s="170"/>
      <c r="B20" s="172"/>
      <c r="C20" s="132"/>
      <c r="D20" s="143"/>
      <c r="E20" s="63" t="s">
        <v>8</v>
      </c>
      <c r="F20" s="65">
        <f>+F18</f>
        <v>941571000</v>
      </c>
      <c r="G20" s="178"/>
      <c r="H20" s="138"/>
      <c r="I20" s="132"/>
      <c r="J20" s="184"/>
      <c r="K20" s="161"/>
      <c r="L20" s="39"/>
      <c r="M20" s="39"/>
      <c r="N20" s="39"/>
      <c r="O20" s="39"/>
    </row>
    <row r="21" spans="1:15" ht="27.75" customHeight="1" x14ac:dyDescent="0.25">
      <c r="A21" s="170">
        <v>4.0999999999999996</v>
      </c>
      <c r="B21" s="172" t="s">
        <v>43</v>
      </c>
      <c r="C21" s="132" t="s">
        <v>54</v>
      </c>
      <c r="D21" s="122">
        <v>0.8</v>
      </c>
      <c r="E21" s="66" t="s">
        <v>9</v>
      </c>
      <c r="F21" s="64">
        <v>3703005000</v>
      </c>
      <c r="G21" s="179">
        <f>+F21/F22</f>
        <v>0.50285225343502082</v>
      </c>
      <c r="H21" s="138" t="str">
        <f>IF(G21&lt;=D21,"CUMPLE","NO CUMPLE")</f>
        <v>CUMPLE</v>
      </c>
      <c r="I21" s="132" t="s">
        <v>31</v>
      </c>
      <c r="J21" s="184"/>
      <c r="K21" s="161">
        <f>IF(H21="CUMPLE",0,1)</f>
        <v>0</v>
      </c>
      <c r="L21" s="39"/>
      <c r="M21" s="39"/>
      <c r="N21" s="39"/>
      <c r="O21" s="39"/>
    </row>
    <row r="22" spans="1:15" ht="27.75" customHeight="1" x14ac:dyDescent="0.25">
      <c r="A22" s="170"/>
      <c r="B22" s="172"/>
      <c r="C22" s="132"/>
      <c r="D22" s="122"/>
      <c r="E22" s="66" t="s">
        <v>10</v>
      </c>
      <c r="F22" s="64">
        <v>7364002000</v>
      </c>
      <c r="G22" s="179"/>
      <c r="H22" s="138"/>
      <c r="I22" s="132"/>
      <c r="J22" s="184"/>
      <c r="K22" s="161"/>
      <c r="L22" s="39"/>
      <c r="M22" s="39"/>
      <c r="N22" s="39"/>
      <c r="O22" s="39"/>
    </row>
    <row r="23" spans="1:15" s="67" customFormat="1" ht="27.75" customHeight="1" x14ac:dyDescent="0.25">
      <c r="A23" s="170">
        <v>4.0999999999999996</v>
      </c>
      <c r="B23" s="172" t="s">
        <v>44</v>
      </c>
      <c r="C23" s="146" t="s">
        <v>55</v>
      </c>
      <c r="D23" s="143">
        <v>0</v>
      </c>
      <c r="E23" s="66" t="s">
        <v>11</v>
      </c>
      <c r="F23" s="64">
        <v>687567000</v>
      </c>
      <c r="G23" s="178">
        <f t="shared" ref="G23" si="0">+F23/F24</f>
        <v>0.18780867616116592</v>
      </c>
      <c r="H23" s="138" t="str">
        <f>IF(G23&gt;=D23,"CUMPLE","NO CUMPLE")</f>
        <v>CUMPLE</v>
      </c>
      <c r="I23" s="132" t="s">
        <v>31</v>
      </c>
      <c r="J23" s="184"/>
      <c r="K23" s="161">
        <f>IF(H23="CUMPLE",0,1)</f>
        <v>0</v>
      </c>
      <c r="L23" s="39"/>
      <c r="M23" s="39"/>
      <c r="N23" s="39"/>
      <c r="O23" s="39"/>
    </row>
    <row r="24" spans="1:15" s="67" customFormat="1" ht="27.75" customHeight="1" x14ac:dyDescent="0.25">
      <c r="A24" s="170"/>
      <c r="B24" s="172"/>
      <c r="C24" s="146"/>
      <c r="D24" s="143"/>
      <c r="E24" s="66" t="s">
        <v>12</v>
      </c>
      <c r="F24" s="64">
        <v>3660997000</v>
      </c>
      <c r="G24" s="178"/>
      <c r="H24" s="138"/>
      <c r="I24" s="132"/>
      <c r="J24" s="184"/>
      <c r="K24" s="161"/>
      <c r="L24" s="39"/>
      <c r="M24" s="39"/>
      <c r="N24" s="39"/>
      <c r="O24" s="39"/>
    </row>
    <row r="25" spans="1:15" s="67" customFormat="1" ht="27.75" customHeight="1" x14ac:dyDescent="0.25">
      <c r="A25" s="170">
        <v>4.0999999999999996</v>
      </c>
      <c r="B25" s="172" t="str">
        <f>+B23</f>
        <v>4.1.4.2 CAPACIDAD ORGANIZACIONAL.</v>
      </c>
      <c r="C25" s="146" t="s">
        <v>56</v>
      </c>
      <c r="D25" s="143">
        <v>0</v>
      </c>
      <c r="E25" s="66" t="s">
        <v>11</v>
      </c>
      <c r="F25" s="65">
        <f>+F23</f>
        <v>687567000</v>
      </c>
      <c r="G25" s="178">
        <f t="shared" ref="G25" si="1">+F25/F26</f>
        <v>9.336866013887557E-2</v>
      </c>
      <c r="H25" s="138" t="str">
        <f>IF(G25&gt;=D25,"CUMPLE","NO CUMPLE")</f>
        <v>CUMPLE</v>
      </c>
      <c r="I25" s="132" t="s">
        <v>31</v>
      </c>
      <c r="J25" s="184"/>
      <c r="K25" s="161">
        <f>IF(H25="CUMPLE",0,1)</f>
        <v>0</v>
      </c>
      <c r="L25" s="39"/>
      <c r="M25" s="39"/>
      <c r="N25" s="39"/>
      <c r="O25" s="39"/>
    </row>
    <row r="26" spans="1:15" s="67" customFormat="1" ht="27.75" customHeight="1" thickBot="1" x14ac:dyDescent="0.3">
      <c r="A26" s="180"/>
      <c r="B26" s="181"/>
      <c r="C26" s="156"/>
      <c r="D26" s="144"/>
      <c r="E26" s="68" t="s">
        <v>13</v>
      </c>
      <c r="F26" s="69">
        <f>+F22</f>
        <v>7364002000</v>
      </c>
      <c r="G26" s="182"/>
      <c r="H26" s="163"/>
      <c r="I26" s="160"/>
      <c r="J26" s="185"/>
      <c r="K26" s="161"/>
      <c r="L26" s="39"/>
      <c r="M26" s="39"/>
      <c r="N26" s="39"/>
      <c r="O26" s="39"/>
    </row>
    <row r="27" spans="1:15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70"/>
      <c r="L27" s="39"/>
      <c r="M27" s="39"/>
      <c r="N27" s="39"/>
      <c r="O27" s="39"/>
    </row>
    <row r="28" spans="1:15" ht="34.5" customHeight="1" x14ac:dyDescent="0.25">
      <c r="A28" s="42"/>
      <c r="B28" s="42"/>
      <c r="C28" s="42"/>
      <c r="D28" s="42"/>
      <c r="E28" s="150" t="s">
        <v>20</v>
      </c>
      <c r="F28" s="152"/>
      <c r="G28" s="150" t="str">
        <f>IF(K28=0,"CUMPLE","NO CUMPLE")</f>
        <v>CUMPLE</v>
      </c>
      <c r="H28" s="151"/>
      <c r="I28" s="152"/>
      <c r="J28" s="42"/>
      <c r="K28" s="39">
        <f>SUM(K10:K26)</f>
        <v>0</v>
      </c>
      <c r="L28" s="39"/>
      <c r="M28" s="39"/>
      <c r="N28" s="39"/>
      <c r="O28" s="39"/>
    </row>
    <row r="29" spans="1:15" x14ac:dyDescent="0.25">
      <c r="A29" s="42"/>
      <c r="B29" s="42"/>
      <c r="C29" s="42"/>
      <c r="D29" s="42"/>
      <c r="E29" s="71"/>
      <c r="F29" s="71"/>
      <c r="G29" s="71"/>
      <c r="H29" s="71"/>
      <c r="I29" s="71"/>
      <c r="J29" s="42"/>
      <c r="K29" s="39"/>
      <c r="L29" s="39"/>
      <c r="M29" s="39"/>
      <c r="N29" s="39"/>
      <c r="O29" s="39"/>
    </row>
    <row r="30" spans="1:15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39"/>
      <c r="L30" s="39"/>
      <c r="M30" s="39"/>
      <c r="N30" s="39"/>
      <c r="O30" s="39"/>
    </row>
    <row r="31" spans="1:15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39"/>
      <c r="L31" s="39"/>
      <c r="M31" s="39"/>
      <c r="N31" s="39"/>
      <c r="O31" s="39"/>
    </row>
    <row r="32" spans="1:15" x14ac:dyDescent="0.25">
      <c r="A32" s="145"/>
      <c r="B32" s="145"/>
      <c r="C32" s="145"/>
      <c r="D32" s="42"/>
      <c r="E32" s="42"/>
      <c r="F32" s="42"/>
      <c r="G32" s="42"/>
      <c r="H32" s="42"/>
      <c r="I32" s="42"/>
      <c r="J32" s="42"/>
      <c r="K32" s="39"/>
      <c r="L32" s="39"/>
      <c r="M32" s="39"/>
      <c r="N32" s="39"/>
      <c r="O32" s="39"/>
    </row>
    <row r="33" spans="1:15" ht="71.25" customHeight="1" x14ac:dyDescent="0.25">
      <c r="A33" s="153" t="str">
        <f>+'CONSOLIDADO FINANCIERO'!$D$18</f>
        <v>Elaboró: Diana Marcela Osuna Ayala
Profesional 02
Gerencia Contratación 
Fondo Nacional del Ahorro</v>
      </c>
      <c r="B33" s="153"/>
      <c r="C33" s="153"/>
      <c r="D33" s="42"/>
      <c r="E33" s="42"/>
      <c r="F33" s="42"/>
      <c r="G33" s="42"/>
      <c r="H33" s="42"/>
      <c r="I33" s="42"/>
      <c r="J33" s="42"/>
      <c r="K33" s="39"/>
      <c r="L33" s="39"/>
      <c r="M33" s="39"/>
      <c r="N33" s="39"/>
      <c r="O33" s="39"/>
    </row>
    <row r="34" spans="1:15" x14ac:dyDescent="0.25">
      <c r="K34" s="39"/>
    </row>
  </sheetData>
  <mergeCells count="59">
    <mergeCell ref="I25:I26"/>
    <mergeCell ref="K25:K26"/>
    <mergeCell ref="E28:F28"/>
    <mergeCell ref="G28:I28"/>
    <mergeCell ref="A32:C32"/>
    <mergeCell ref="G25:G26"/>
    <mergeCell ref="H25:H26"/>
    <mergeCell ref="J17:J26"/>
    <mergeCell ref="K17:K18"/>
    <mergeCell ref="A19:A20"/>
    <mergeCell ref="B19:B20"/>
    <mergeCell ref="C19:C20"/>
    <mergeCell ref="D19:D20"/>
    <mergeCell ref="G19:G20"/>
    <mergeCell ref="H19:H20"/>
    <mergeCell ref="I19:I20"/>
    <mergeCell ref="A33:C33"/>
    <mergeCell ref="A25:A26"/>
    <mergeCell ref="B25:B26"/>
    <mergeCell ref="C25:C26"/>
    <mergeCell ref="D25:D26"/>
    <mergeCell ref="I21:I22"/>
    <mergeCell ref="K21:K22"/>
    <mergeCell ref="A23:A24"/>
    <mergeCell ref="B23:B24"/>
    <mergeCell ref="C23:C24"/>
    <mergeCell ref="D23:D24"/>
    <mergeCell ref="G23:G24"/>
    <mergeCell ref="H23:H24"/>
    <mergeCell ref="I23:I24"/>
    <mergeCell ref="K23:K24"/>
    <mergeCell ref="A21:A22"/>
    <mergeCell ref="B21:B22"/>
    <mergeCell ref="C21:C22"/>
    <mergeCell ref="D21:D22"/>
    <mergeCell ref="G21:G22"/>
    <mergeCell ref="H21:H22"/>
    <mergeCell ref="K19:K20"/>
    <mergeCell ref="C14:I14"/>
    <mergeCell ref="A17:A18"/>
    <mergeCell ref="B17:B18"/>
    <mergeCell ref="C17:C18"/>
    <mergeCell ref="D17:D18"/>
    <mergeCell ref="G17:G18"/>
    <mergeCell ref="H17:H18"/>
    <mergeCell ref="I17:I18"/>
    <mergeCell ref="D10:G10"/>
    <mergeCell ref="H10:I10"/>
    <mergeCell ref="D11:G11"/>
    <mergeCell ref="H11:I11"/>
    <mergeCell ref="D12:G12"/>
    <mergeCell ref="H12:I12"/>
    <mergeCell ref="D9:G9"/>
    <mergeCell ref="H9:I9"/>
    <mergeCell ref="C1:I1"/>
    <mergeCell ref="D3:I3"/>
    <mergeCell ref="D4:I4"/>
    <mergeCell ref="D5:I5"/>
    <mergeCell ref="C7:I7"/>
  </mergeCells>
  <conditionalFormatting sqref="I17">
    <cfRule type="cellIs" dxfId="19" priority="19" operator="equal">
      <formula>"CUMPLE"</formula>
    </cfRule>
    <cfRule type="cellIs" dxfId="18" priority="20" operator="equal">
      <formula>"NO CUMPLE"</formula>
    </cfRule>
  </conditionalFormatting>
  <conditionalFormatting sqref="K19 K21 K23 K25">
    <cfRule type="cellIs" dxfId="17" priority="15" operator="equal">
      <formula>"CUMPLE"</formula>
    </cfRule>
    <cfRule type="cellIs" dxfId="16" priority="16" operator="equal">
      <formula>"NO CUMPLE"</formula>
    </cfRule>
  </conditionalFormatting>
  <conditionalFormatting sqref="K17">
    <cfRule type="cellIs" dxfId="15" priority="17" operator="equal">
      <formula>"CUMPLE"</formula>
    </cfRule>
    <cfRule type="cellIs" dxfId="14" priority="18" operator="equal">
      <formula>"NO CUMPLE"</formula>
    </cfRule>
  </conditionalFormatting>
  <conditionalFormatting sqref="K10 K13">
    <cfRule type="cellIs" dxfId="13" priority="13" operator="equal">
      <formula>"CUMPLE"</formula>
    </cfRule>
    <cfRule type="cellIs" dxfId="12" priority="14" operator="equal">
      <formula>"NO CUMPLE"</formula>
    </cfRule>
  </conditionalFormatting>
  <conditionalFormatting sqref="H17:H26">
    <cfRule type="cellIs" dxfId="11" priority="11" operator="equal">
      <formula>"CUMPLE"</formula>
    </cfRule>
    <cfRule type="cellIs" dxfId="10" priority="12" operator="equal">
      <formula>"NO CUMPLE"</formula>
    </cfRule>
  </conditionalFormatting>
  <conditionalFormatting sqref="H10">
    <cfRule type="cellIs" dxfId="9" priority="10" operator="equal">
      <formula>"CUMPLE"</formula>
    </cfRule>
  </conditionalFormatting>
  <conditionalFormatting sqref="H13:I13">
    <cfRule type="cellIs" dxfId="8" priority="9" operator="equal">
      <formula>"CUMPLE"</formula>
    </cfRule>
  </conditionalFormatting>
  <conditionalFormatting sqref="I19 I21 I23 I25">
    <cfRule type="cellIs" dxfId="7" priority="7" operator="equal">
      <formula>"CUMPLE"</formula>
    </cfRule>
    <cfRule type="cellIs" dxfId="6" priority="8" operator="equal">
      <formula>"NO CUMPLE"</formula>
    </cfRule>
  </conditionalFormatting>
  <conditionalFormatting sqref="K11">
    <cfRule type="cellIs" dxfId="5" priority="5" operator="equal">
      <formula>"CUMPLE"</formula>
    </cfRule>
    <cfRule type="cellIs" dxfId="4" priority="6" operator="equal">
      <formula>"NO CUMPLE"</formula>
    </cfRule>
  </conditionalFormatting>
  <conditionalFormatting sqref="H11:I11">
    <cfRule type="cellIs" dxfId="3" priority="4" operator="equal">
      <formula>"CUMPLE"</formula>
    </cfRule>
  </conditionalFormatting>
  <conditionalFormatting sqref="K12">
    <cfRule type="cellIs" dxfId="2" priority="2" operator="equal">
      <formula>"CUMPLE"</formula>
    </cfRule>
    <cfRule type="cellIs" dxfId="1" priority="3" operator="equal">
      <formula>"NO CUMPLE"</formula>
    </cfRule>
  </conditionalFormatting>
  <conditionalFormatting sqref="H12:I12">
    <cfRule type="cellIs" dxfId="0" priority="1" operator="equal">
      <formula>"CUMPLE"</formula>
    </cfRule>
  </conditionalFormatting>
  <printOptions verticalCentered="1"/>
  <pageMargins left="0.9055118110236221" right="0.70866141732283472" top="0.74803149606299213" bottom="0.74803149606299213" header="0.31496062992125984" footer="0.31496062992125984"/>
  <pageSetup scale="27" fitToHeight="0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AED6-ED9B-4B61-A81E-16CACAC96723}">
  <dimension ref="D1:M31"/>
  <sheetViews>
    <sheetView showGridLines="0" tabSelected="1" topLeftCell="B7" zoomScale="55" zoomScaleNormal="55" workbookViewId="0">
      <selection activeCell="L10" sqref="L10"/>
    </sheetView>
  </sheetViews>
  <sheetFormatPr baseColWidth="10" defaultRowHeight="19.5" x14ac:dyDescent="0.25"/>
  <cols>
    <col min="1" max="2" width="11.42578125" style="1"/>
    <col min="3" max="3" width="4.42578125" style="1" customWidth="1"/>
    <col min="4" max="4" width="5.140625" style="1" bestFit="1" customWidth="1"/>
    <col min="5" max="5" width="33" style="1" bestFit="1" customWidth="1"/>
    <col min="6" max="6" width="15" style="31" customWidth="1"/>
    <col min="7" max="7" width="22.85546875" style="1" customWidth="1"/>
    <col min="8" max="8" width="12.5703125" style="1" bestFit="1" customWidth="1"/>
    <col min="9" max="9" width="20.42578125" style="1" bestFit="1" customWidth="1"/>
    <col min="10" max="10" width="20.28515625" style="1" bestFit="1" customWidth="1"/>
    <col min="11" max="11" width="18.28515625" style="1" customWidth="1"/>
    <col min="12" max="12" width="103.85546875" style="1" customWidth="1"/>
    <col min="13" max="13" width="50.7109375" style="1" customWidth="1"/>
    <col min="14" max="16384" width="11.42578125" style="1"/>
  </cols>
  <sheetData>
    <row r="1" spans="4:13" ht="49.5" customHeight="1" thickBot="1" x14ac:dyDescent="0.3">
      <c r="D1" s="196"/>
      <c r="E1" s="197"/>
      <c r="F1" s="198" t="s">
        <v>1</v>
      </c>
      <c r="G1" s="199"/>
      <c r="H1" s="199"/>
      <c r="I1" s="199"/>
      <c r="J1" s="199"/>
      <c r="K1" s="199"/>
      <c r="L1" s="200"/>
    </row>
    <row r="2" spans="4:13" ht="20.25" thickBot="1" x14ac:dyDescent="0.3">
      <c r="D2" s="2"/>
      <c r="E2" s="3"/>
      <c r="F2" s="4"/>
      <c r="G2" s="3"/>
      <c r="H2" s="3"/>
      <c r="I2" s="3"/>
      <c r="J2" s="3"/>
      <c r="K2" s="3"/>
      <c r="L2" s="5"/>
    </row>
    <row r="3" spans="4:13" ht="24.75" customHeight="1" thickBot="1" x14ac:dyDescent="0.3">
      <c r="D3" s="207" t="s">
        <v>28</v>
      </c>
      <c r="E3" s="208"/>
      <c r="F3" s="208"/>
      <c r="G3" s="208"/>
      <c r="H3" s="208"/>
      <c r="I3" s="208"/>
      <c r="J3" s="208"/>
      <c r="K3" s="208"/>
      <c r="L3" s="209"/>
    </row>
    <row r="4" spans="4:13" ht="7.5" customHeight="1" thickBot="1" x14ac:dyDescent="0.3">
      <c r="D4" s="2"/>
      <c r="E4" s="3"/>
      <c r="F4" s="4"/>
      <c r="G4" s="3"/>
      <c r="H4" s="3"/>
      <c r="I4" s="3"/>
      <c r="J4" s="3"/>
      <c r="K4" s="3"/>
      <c r="L4" s="5"/>
    </row>
    <row r="5" spans="4:13" ht="31.5" customHeight="1" thickBot="1" x14ac:dyDescent="0.3">
      <c r="D5" s="203" t="s">
        <v>17</v>
      </c>
      <c r="E5" s="204"/>
      <c r="F5" s="210" t="s">
        <v>71</v>
      </c>
      <c r="G5" s="211"/>
      <c r="H5" s="211"/>
      <c r="I5" s="211"/>
      <c r="J5" s="211"/>
      <c r="K5" s="211"/>
      <c r="L5" s="212"/>
    </row>
    <row r="6" spans="4:13" ht="31.5" customHeight="1" thickBot="1" x14ac:dyDescent="0.3">
      <c r="D6" s="203" t="s">
        <v>18</v>
      </c>
      <c r="E6" s="204"/>
      <c r="F6" s="210" t="s">
        <v>72</v>
      </c>
      <c r="G6" s="211"/>
      <c r="H6" s="211"/>
      <c r="I6" s="211"/>
      <c r="J6" s="211"/>
      <c r="K6" s="211"/>
      <c r="L6" s="212"/>
    </row>
    <row r="7" spans="4:13" ht="31.5" customHeight="1" thickBot="1" x14ac:dyDescent="0.3">
      <c r="D7" s="203" t="s">
        <v>21</v>
      </c>
      <c r="E7" s="204"/>
      <c r="F7" s="213">
        <v>800000000</v>
      </c>
      <c r="G7" s="214"/>
      <c r="H7" s="214"/>
      <c r="I7" s="214"/>
      <c r="J7" s="214"/>
      <c r="K7" s="214"/>
      <c r="L7" s="215"/>
      <c r="M7" s="6"/>
    </row>
    <row r="8" spans="4:13" ht="7.5" customHeight="1" thickBot="1" x14ac:dyDescent="0.3">
      <c r="D8" s="7"/>
      <c r="E8" s="8"/>
      <c r="F8" s="9"/>
      <c r="G8" s="8"/>
      <c r="H8" s="3"/>
      <c r="I8" s="3"/>
      <c r="J8" s="3"/>
      <c r="K8" s="3"/>
      <c r="L8" s="5"/>
    </row>
    <row r="9" spans="4:13" ht="60.75" customHeight="1" thickBot="1" x14ac:dyDescent="0.3">
      <c r="D9" s="10" t="s">
        <v>22</v>
      </c>
      <c r="E9" s="10" t="s">
        <v>41</v>
      </c>
      <c r="F9" s="10" t="s">
        <v>40</v>
      </c>
      <c r="G9" s="10" t="s">
        <v>46</v>
      </c>
      <c r="H9" s="10" t="s">
        <v>35</v>
      </c>
      <c r="I9" s="10" t="s">
        <v>36</v>
      </c>
      <c r="J9" s="10" t="s">
        <v>37</v>
      </c>
      <c r="K9" s="10" t="s">
        <v>38</v>
      </c>
      <c r="L9" s="10" t="s">
        <v>42</v>
      </c>
    </row>
    <row r="10" spans="4:13" ht="89.25" customHeight="1" thickBot="1" x14ac:dyDescent="0.3">
      <c r="D10" s="11">
        <v>1</v>
      </c>
      <c r="E10" s="12" t="s">
        <v>62</v>
      </c>
      <c r="F10" s="13" t="str">
        <f>'1.CONSORCIO LM &amp; CB'!H36</f>
        <v>NO CUMPLE</v>
      </c>
      <c r="G10" s="14">
        <f>'1.CONSORCIO LM &amp; CB'!H25</f>
        <v>1705385000</v>
      </c>
      <c r="H10" s="15">
        <f>'1.CONSORCIO LM &amp; CB'!H27</f>
        <v>5.5121123814009536</v>
      </c>
      <c r="I10" s="16">
        <f>'1.CONSORCIO LM &amp; CB'!H29</f>
        <v>0.31219170536868046</v>
      </c>
      <c r="J10" s="17">
        <f>'1.CONSORCIO LM &amp; CB'!H31</f>
        <v>0.53477160299354243</v>
      </c>
      <c r="K10" s="17">
        <f>'1.CONSORCIO LM &amp; CB'!H33</f>
        <v>0.36782034427224553</v>
      </c>
      <c r="L10" s="18" t="str">
        <f>+'1.CONSORCIO LM &amp; CB'!K25</f>
        <v>1. El oferente NO CUMPLE con los Indicadores Financieros y de Capacidad Organizacional solicitados por la Entidad, toda vez que no presento el RUP del integrante COMERCIALIZADORA CAFÉ BOTERO SAS en el termino establecido para subsanar en las reglas de participación.</v>
      </c>
    </row>
    <row r="11" spans="4:13" ht="48.75" customHeight="1" thickBot="1" x14ac:dyDescent="0.3">
      <c r="D11" s="11">
        <v>2</v>
      </c>
      <c r="E11" s="12" t="s">
        <v>63</v>
      </c>
      <c r="F11" s="13" t="str">
        <f>+'2.COMERCIALIZADORA COMSILA SAS'!G28</f>
        <v>CUMPLE</v>
      </c>
      <c r="G11" s="14">
        <f>+'2.COMERCIALIZADORA COMSILA SAS'!G17</f>
        <v>2377576111</v>
      </c>
      <c r="H11" s="15">
        <f>+'2.COMERCIALIZADORA COMSILA SAS'!G19</f>
        <v>2.9730947135559433</v>
      </c>
      <c r="I11" s="16">
        <f>+'2.COMERCIALIZADORA COMSILA SAS'!G21</f>
        <v>0.5233331882395228</v>
      </c>
      <c r="J11" s="19">
        <f>+'2.COMERCIALIZADORA COMSILA SAS'!G23</f>
        <v>0.20007124873696794</v>
      </c>
      <c r="K11" s="19">
        <f>+'2.COMERCIALIZADORA COMSILA SAS'!G25</f>
        <v>9.5367324260387909E-2</v>
      </c>
      <c r="L11" s="18" t="str">
        <f>+'2.COMERCIALIZADORA COMSILA SAS'!J17</f>
        <v>1. Cumple con los Indicadores Financieros  y de Capacidad Organizacional  solicitados por la Entidad, según información Financiera reportada a 31 dic 2021.</v>
      </c>
    </row>
    <row r="12" spans="4:13" ht="70.5" customHeight="1" thickBot="1" x14ac:dyDescent="0.3">
      <c r="D12" s="20">
        <v>3</v>
      </c>
      <c r="E12" s="12" t="s">
        <v>64</v>
      </c>
      <c r="F12" s="21" t="str">
        <f>+'3.4P PUBLICIDAD SAS'!G29</f>
        <v>NO CUMPLE</v>
      </c>
      <c r="G12" s="22">
        <f>+'3.4P PUBLICIDAD SAS'!G18</f>
        <v>0</v>
      </c>
      <c r="H12" s="23" t="e">
        <f>+'3.4P PUBLICIDAD SAS'!G20</f>
        <v>#DIV/0!</v>
      </c>
      <c r="I12" s="24" t="e">
        <f>+'3.4P PUBLICIDAD SAS'!G22</f>
        <v>#DIV/0!</v>
      </c>
      <c r="J12" s="25" t="e">
        <f>+'3.4P PUBLICIDAD SAS'!G24</f>
        <v>#DIV/0!</v>
      </c>
      <c r="K12" s="25" t="e">
        <f>+'3.4P PUBLICIDAD SAS'!G26</f>
        <v>#DIV/0!</v>
      </c>
      <c r="L12" s="26" t="str">
        <f>+'3.4P PUBLICIDAD SAS'!J18</f>
        <v>1. El oferente NO CUMPLE con los Indicadores Financieros  y de Capacidad Organizacional  solicitados por la Entidad, toda vez que  no presento el RUP  en el termino establecido para subsanar en las reglas de participación.</v>
      </c>
    </row>
    <row r="13" spans="4:13" ht="58.5" customHeight="1" thickBot="1" x14ac:dyDescent="0.3">
      <c r="D13" s="11">
        <v>4</v>
      </c>
      <c r="E13" s="12" t="s">
        <v>65</v>
      </c>
      <c r="F13" s="13" t="str">
        <f>+'4.GN GENERACION DE NEGOCIOS SAS'!G28</f>
        <v>CUMPLE</v>
      </c>
      <c r="G13" s="14">
        <f>+'4.GN GENERACION DE NEGOCIOS SAS'!G17</f>
        <v>643195771</v>
      </c>
      <c r="H13" s="15">
        <f>+'4.GN GENERACION DE NEGOCIOS SAS'!G19</f>
        <v>12.806703950054965</v>
      </c>
      <c r="I13" s="16">
        <f>+'4.GN GENERACION DE NEGOCIOS SAS'!G21</f>
        <v>7.0733679908568381E-2</v>
      </c>
      <c r="J13" s="17">
        <f>+'4.GN GENERACION DE NEGOCIOS SAS'!G23</f>
        <v>0.31193723932176204</v>
      </c>
      <c r="K13" s="17">
        <f>+'4.GN GENERACION DE NEGOCIOS SAS'!G25</f>
        <v>0.28987277048401405</v>
      </c>
      <c r="L13" s="26" t="str">
        <f>+'4.GN GENERACION DE NEGOCIOS SAS'!J17</f>
        <v>1. Cumple con los Indicadores Financieros  y de Capacidad Organizacional  solicitados por la Entidad, según información Financiera reportada a 31 dic 2021.</v>
      </c>
    </row>
    <row r="14" spans="4:13" ht="65.25" customHeight="1" thickBot="1" x14ac:dyDescent="0.3">
      <c r="D14" s="11">
        <v>5</v>
      </c>
      <c r="E14" s="12" t="s">
        <v>66</v>
      </c>
      <c r="F14" s="13" t="str">
        <f>+'5.PROMOS LTDA'!G28</f>
        <v>CUMPLE</v>
      </c>
      <c r="G14" s="14">
        <f>+'5.PROMOS LTDA'!G17</f>
        <v>26890797619</v>
      </c>
      <c r="H14" s="15">
        <f>+'5.PROMOS LTDA'!G19</f>
        <v>2.4403494829890442</v>
      </c>
      <c r="I14" s="16">
        <f>+'5.PROMOS LTDA'!G21</f>
        <v>0.19643480272819178</v>
      </c>
      <c r="J14" s="17">
        <f>+'5.PROMOS LTDA'!G23</f>
        <v>0.19930952961140916</v>
      </c>
      <c r="K14" s="17">
        <f>+'5.PROMOS LTDA'!G25</f>
        <v>0.16015820148034332</v>
      </c>
      <c r="L14" s="18" t="str">
        <f>+'5.PROMOS LTDA'!J17</f>
        <v>1. Cumple con los Indicadores Financieros  y de Capacidad Organizacional  solicitados por la Entidad, según información Financiera reportada a 31 dic 2021.</v>
      </c>
    </row>
    <row r="15" spans="4:13" ht="70.5" customHeight="1" thickBot="1" x14ac:dyDescent="0.3">
      <c r="D15" s="11">
        <v>6</v>
      </c>
      <c r="E15" s="12" t="s">
        <v>67</v>
      </c>
      <c r="F15" s="13" t="str">
        <f>+'6.SIGNAL MARKETING S.A.S.'!G28</f>
        <v>CUMPLE</v>
      </c>
      <c r="G15" s="14">
        <f>+'6.SIGNAL MARKETING S.A.S.'!G17</f>
        <v>2850267466</v>
      </c>
      <c r="H15" s="15">
        <f>+'6.SIGNAL MARKETING S.A.S.'!G19</f>
        <v>4.1253548079725135</v>
      </c>
      <c r="I15" s="16">
        <f>+'6.SIGNAL MARKETING S.A.S.'!G21</f>
        <v>0.21395139840402594</v>
      </c>
      <c r="J15" s="17">
        <f>+'6.SIGNAL MARKETING S.A.S.'!G23</f>
        <v>0.21297654908370037</v>
      </c>
      <c r="K15" s="17">
        <f>+'6.SIGNAL MARKETING S.A.S.'!G25</f>
        <v>0.167409918579979</v>
      </c>
      <c r="L15" s="18" t="str">
        <f>+'6.SIGNAL MARKETING S.A.S.'!J17</f>
        <v>1. Cumple con los Indicadores Financieros  y de Capacidad Organizacional  solicitados por la Entidad, según información Financiera reportada a 31 dic 2021.</v>
      </c>
    </row>
    <row r="16" spans="4:13" ht="62.25" customHeight="1" thickBot="1" x14ac:dyDescent="0.3">
      <c r="D16" s="11">
        <v>7</v>
      </c>
      <c r="E16" s="12" t="s">
        <v>68</v>
      </c>
      <c r="F16" s="13" t="str">
        <f>+'7.IMPRIDEAS SAS'!G28</f>
        <v>CUMPLE</v>
      </c>
      <c r="G16" s="14">
        <f>+'7.IMPRIDEAS SAS'!G17</f>
        <v>4285102000</v>
      </c>
      <c r="H16" s="15">
        <f>+'7.IMPRIDEAS SAS'!G19</f>
        <v>5.5510131471763682</v>
      </c>
      <c r="I16" s="16">
        <f>+'7.IMPRIDEAS SAS'!G21</f>
        <v>0.50285225343502082</v>
      </c>
      <c r="J16" s="17">
        <f>+'7.IMPRIDEAS SAS'!G23</f>
        <v>0.18780867616116592</v>
      </c>
      <c r="K16" s="17">
        <f>+'7.IMPRIDEAS SAS'!G25</f>
        <v>9.336866013887557E-2</v>
      </c>
      <c r="L16" s="18" t="str">
        <f>+'7.IMPRIDEAS SAS'!J17</f>
        <v>1. Cumple con los Indicadores Financieros  y de Capacidad Organizacional  solicitados por la Entidad, según información Financiera reportada a 31 dic 2021.</v>
      </c>
    </row>
    <row r="17" spans="4:12" ht="83.25" customHeight="1" x14ac:dyDescent="0.25">
      <c r="D17" s="205"/>
      <c r="E17" s="206"/>
      <c r="F17" s="206"/>
      <c r="G17" s="3"/>
      <c r="H17" s="3"/>
      <c r="I17" s="3"/>
      <c r="J17" s="3"/>
      <c r="K17" s="3"/>
      <c r="L17" s="5"/>
    </row>
    <row r="18" spans="4:12" ht="78" customHeight="1" x14ac:dyDescent="0.25">
      <c r="D18" s="201" t="s">
        <v>52</v>
      </c>
      <c r="E18" s="202"/>
      <c r="F18" s="202"/>
      <c r="G18" s="3"/>
      <c r="H18" s="3"/>
      <c r="I18" s="3"/>
      <c r="J18" s="3"/>
      <c r="K18" s="3"/>
      <c r="L18" s="5"/>
    </row>
    <row r="19" spans="4:12" ht="20.25" thickBot="1" x14ac:dyDescent="0.3">
      <c r="D19" s="27"/>
      <c r="E19" s="28"/>
      <c r="F19" s="29"/>
      <c r="G19" s="28"/>
      <c r="H19" s="28"/>
      <c r="I19" s="28"/>
      <c r="J19" s="28"/>
      <c r="K19" s="28"/>
      <c r="L19" s="30"/>
    </row>
    <row r="30" spans="4:12" x14ac:dyDescent="0.25">
      <c r="K30" s="32"/>
    </row>
    <row r="31" spans="4:12" x14ac:dyDescent="0.25">
      <c r="K31" s="32"/>
    </row>
  </sheetData>
  <sheetProtection selectLockedCells="1" selectUnlockedCells="1"/>
  <mergeCells count="11">
    <mergeCell ref="D1:E1"/>
    <mergeCell ref="F1:L1"/>
    <mergeCell ref="D18:F18"/>
    <mergeCell ref="D7:E7"/>
    <mergeCell ref="D5:E5"/>
    <mergeCell ref="D6:E6"/>
    <mergeCell ref="D17:F17"/>
    <mergeCell ref="D3:L3"/>
    <mergeCell ref="F5:L5"/>
    <mergeCell ref="F6:L6"/>
    <mergeCell ref="F7:L7"/>
  </mergeCells>
  <pageMargins left="0.70866141732283472" right="0.70866141732283472" top="0.74803149606299213" bottom="0.74803149606299213" header="0.31496062992125984" footer="0.31496062992125984"/>
  <pageSetup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15</vt:i4>
      </vt:variant>
    </vt:vector>
  </HeadingPairs>
  <TitlesOfParts>
    <vt:vector size="23" baseType="lpstr">
      <vt:lpstr>1.CONSORCIO LM &amp; CB</vt:lpstr>
      <vt:lpstr>2.COMERCIALIZADORA COMSILA SAS</vt:lpstr>
      <vt:lpstr>3.4P PUBLICIDAD SAS</vt:lpstr>
      <vt:lpstr>4.GN GENERACION DE NEGOCIOS SAS</vt:lpstr>
      <vt:lpstr>5.PROMOS LTDA</vt:lpstr>
      <vt:lpstr>6.SIGNAL MARKETING S.A.S.</vt:lpstr>
      <vt:lpstr>7.IMPRIDEAS SAS</vt:lpstr>
      <vt:lpstr>CONSOLIDADO FINANCIERO</vt:lpstr>
      <vt:lpstr>'1.CONSORCIO LM &amp; CB'!Área_de_impresión</vt:lpstr>
      <vt:lpstr>'2.COMERCIALIZADORA COMSILA SAS'!Área_de_impresión</vt:lpstr>
      <vt:lpstr>'3.4P PUBLICIDAD SAS'!Área_de_impresión</vt:lpstr>
      <vt:lpstr>'4.GN GENERACION DE NEGOCIOS SAS'!Área_de_impresión</vt:lpstr>
      <vt:lpstr>'5.PROMOS LTDA'!Área_de_impresión</vt:lpstr>
      <vt:lpstr>'6.SIGNAL MARKETING S.A.S.'!Área_de_impresión</vt:lpstr>
      <vt:lpstr>'7.IMPRIDEAS SAS'!Área_de_impresión</vt:lpstr>
      <vt:lpstr>'CONSOLIDADO FINANCIERO'!Área_de_impresión</vt:lpstr>
      <vt:lpstr>'1.CONSORCIO LM &amp; CB'!Títulos_a_imprimir</vt:lpstr>
      <vt:lpstr>'2.COMERCIALIZADORA COMSILA SAS'!Títulos_a_imprimir</vt:lpstr>
      <vt:lpstr>'3.4P PUBLICIDAD SAS'!Títulos_a_imprimir</vt:lpstr>
      <vt:lpstr>'4.GN GENERACION DE NEGOCIOS SAS'!Títulos_a_imprimir</vt:lpstr>
      <vt:lpstr>'5.PROMOS LTDA'!Títulos_a_imprimir</vt:lpstr>
      <vt:lpstr>'6.SIGNAL MARKETING S.A.S.'!Títulos_a_imprimir</vt:lpstr>
      <vt:lpstr>'7.IMPRIDEAS SAS'!Títulos_a_imprimir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Pino Rojas</dc:creator>
  <cp:lastModifiedBy>Luz Myriam Romero Paez</cp:lastModifiedBy>
  <cp:lastPrinted>2022-04-21T16:36:05Z</cp:lastPrinted>
  <dcterms:created xsi:type="dcterms:W3CDTF">2020-05-01T13:17:05Z</dcterms:created>
  <dcterms:modified xsi:type="dcterms:W3CDTF">2022-08-09T17:16:14Z</dcterms:modified>
</cp:coreProperties>
</file>