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e/Documents/SECRETARIA DEL AMBIENTE 2021/CONTRATACION /SAMC 2-CORPORINOQUIA/"/>
    </mc:Choice>
  </mc:AlternateContent>
  <xr:revisionPtr revIDLastSave="0" documentId="13_ncr:1_{B1185AD6-A8D6-1D4E-92D9-34BC488589BE}" xr6:coauthVersionLast="45" xr6:coauthVersionMax="47" xr10:uidLastSave="{00000000-0000-0000-0000-000000000000}"/>
  <bookViews>
    <workbookView xWindow="0" yWindow="500" windowWidth="24320" windowHeight="14040" tabRatio="751" xr2:uid="{00000000-000D-0000-FFFF-FFFF00000000}"/>
  </bookViews>
  <sheets>
    <sheet name="PRESUPUESTO" sheetId="19" r:id="rId1"/>
    <sheet name="1.ESTUFAS" sheetId="13" r:id="rId2"/>
    <sheet name="2.HUERTO" sheetId="22" r:id="rId3"/>
    <sheet name=" AIU-Obra" sheetId="25" r:id="rId4"/>
    <sheet name="Hoja1" sheetId="2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____PJ50">#REF!</definedName>
    <definedName name="_____pj51">#REF!</definedName>
    <definedName name="____PJ50">#REF!</definedName>
    <definedName name="____pj51">#REF!</definedName>
    <definedName name="___PJ50">#REF!</definedName>
    <definedName name="___pj51">#REF!</definedName>
    <definedName name="__123Graph_A" localSheetId="3" hidden="1">[1]G.G!#REF!</definedName>
    <definedName name="__123Graph_A">#REF!</definedName>
    <definedName name="__123Graph_AGraph2" localSheetId="3" hidden="1">[1]G.G!#REF!</definedName>
    <definedName name="__123Graph_AGraph2">#REF!</definedName>
    <definedName name="__123Graph_X" localSheetId="3" hidden="1">[1]G.G!#REF!</definedName>
    <definedName name="__123Graph_X">#REF!</definedName>
    <definedName name="__PJ50" localSheetId="3">#REF!</definedName>
    <definedName name="__PJ50">#REF!</definedName>
    <definedName name="__pj51" localSheetId="3">#REF!</definedName>
    <definedName name="__pj51">#REF!</definedName>
    <definedName name="_01" localSheetId="3">#REF!</definedName>
    <definedName name="_01">#REF!</definedName>
    <definedName name="_A17000">#REF!</definedName>
    <definedName name="_A20000">#REF!</definedName>
    <definedName name="_A30000">#REF!</definedName>
    <definedName name="_APU221">#REF!</definedName>
    <definedName name="_APU465">[2]!absc</definedName>
    <definedName name="_xlnm._FilterDatabase" localSheetId="3" hidden="1">#REF!</definedName>
    <definedName name="_xlnm._FilterDatabase" hidden="1">#REF!</definedName>
    <definedName name="_Order1" hidden="1">255</definedName>
    <definedName name="_Order2" hidden="1">255</definedName>
    <definedName name="_Parse_Out" localSheetId="3" hidden="1">#REF!</definedName>
    <definedName name="_Parse_Out">#REF!</definedName>
    <definedName name="_PJ50">#REF!</definedName>
    <definedName name="_pj51">#REF!</definedName>
    <definedName name="_Table1_In1" localSheetId="3" hidden="1">#REF!</definedName>
    <definedName name="_Table1_In1">#REF!</definedName>
    <definedName name="_Table1_Out" localSheetId="3" hidden="1">#REF!</definedName>
    <definedName name="_Table1_Out">#REF!</definedName>
    <definedName name="\a" localSheetId="3">[3]Egre99SH!#REF!</definedName>
    <definedName name="\a">[3]Egre99SH!#REF!</definedName>
    <definedName name="\b" localSheetId="3">[3]Egre99SH!#REF!</definedName>
    <definedName name="\b">[3]Egre99SH!#REF!</definedName>
    <definedName name="\c" localSheetId="3">[3]Egre99SH!#REF!</definedName>
    <definedName name="\c">[3]Egre99SH!#REF!</definedName>
    <definedName name="\d" localSheetId="3">[3]Egre99SH!#REF!</definedName>
    <definedName name="\d">[3]Egre99SH!#REF!</definedName>
    <definedName name="\e" localSheetId="3">[3]Egre99SH!#REF!</definedName>
    <definedName name="\e">[3]Egre99SH!#REF!</definedName>
    <definedName name="\g">[3]Egre99SH!#REF!</definedName>
    <definedName name="\i">[3]Egre99SH!#REF!</definedName>
    <definedName name="\r">[3]Egre99SH!#REF!</definedName>
    <definedName name="\t">[3]Egre99SH!#REF!</definedName>
    <definedName name="°b">[3]Egre99SH!#REF!</definedName>
    <definedName name="A">#REF!</definedName>
    <definedName name="A_impresión_IM">#REF!</definedName>
    <definedName name="AA">#REF!</definedName>
    <definedName name="aaaa" localSheetId="3" hidden="1">{"'Sheet1'!$A$1:$G$85"}</definedName>
    <definedName name="aaaa" hidden="1">{"'Sheet1'!$A$1:$G$85"}</definedName>
    <definedName name="abc" localSheetId="3" hidden="1">{"'Sheet1'!$A$1:$G$85"}</definedName>
    <definedName name="abc" hidden="1">{"'Sheet1'!$A$1:$G$85"}</definedName>
    <definedName name="absc">#N/A</definedName>
    <definedName name="ACADEMIA">[4]DEPENDENCIAS!$E$2:$E$5</definedName>
    <definedName name="ACALZADA" localSheetId="3">#REF!</definedName>
    <definedName name="ACALZADA">#REF!</definedName>
    <definedName name="acarg1">[5]INTRO!$C$36</definedName>
    <definedName name="acarg2">[5]INTRO!$C$39</definedName>
    <definedName name="acarg3">[6]INTRO!#REF!</definedName>
    <definedName name="AccessDatabase" hidden="1">"C:\C-314\VOLUMENES\volfin4.mdb"</definedName>
    <definedName name="Activo_corriente">#REF!</definedName>
    <definedName name="Activo_total">#REF!</definedName>
    <definedName name="AD">#REF!</definedName>
    <definedName name="adoq">[7]!absc</definedName>
    <definedName name="alc">[8]!absc</definedName>
    <definedName name="Ambiental">#REF!</definedName>
    <definedName name="AÑO1988" localSheetId="3">#REF!</definedName>
    <definedName name="AÑO1988">#REF!</definedName>
    <definedName name="AÑO1996" localSheetId="3">#REF!</definedName>
    <definedName name="AÑO1996">#REF!</definedName>
    <definedName name="AÑO1997" localSheetId="3">#REF!</definedName>
    <definedName name="AÑO1997">#REF!</definedName>
    <definedName name="AÑO1999">#REF!</definedName>
    <definedName name="AÑO2000">#REF!</definedName>
    <definedName name="AÑO2001">#REF!</definedName>
    <definedName name="AñoBaseDatos">#REF!</definedName>
    <definedName name="AÑOWUIE">'[9]Res-Accide-10'!$R$2:$R$7</definedName>
    <definedName name="Aportes" localSheetId="3">#REF!</definedName>
    <definedName name="Aportes">#REF!</definedName>
    <definedName name="APOYONAL">[10]DEPENDENCIAS!$E$2:$E$6</definedName>
    <definedName name="APU">[11]!absc</definedName>
    <definedName name="APU221.1" localSheetId="3">#REF!</definedName>
    <definedName name="APU221.1">#REF!</definedName>
    <definedName name="APU221.2" localSheetId="3">#REF!</definedName>
    <definedName name="APU221.2">#REF!</definedName>
    <definedName name="area">[6]INTRO!$B$3</definedName>
    <definedName name="_xlnm.Extract" localSheetId="3">#REF!</definedName>
    <definedName name="_xlnm.Extract">#REF!</definedName>
    <definedName name="_xlnm.Print_Area" localSheetId="3">' AIU-Obra'!$A$2:$H$36</definedName>
    <definedName name="_xlnm.Print_Area" localSheetId="1">'1.ESTUFAS'!$B$2:$O$43</definedName>
    <definedName name="_xlnm.Print_Area" localSheetId="2">'2.HUERTO'!$A$1:$O$47</definedName>
    <definedName name="_xlnm.Print_Area" localSheetId="0">PRESUPUESTO!$B$2:$O$34</definedName>
    <definedName name="_xlnm.Print_Area">#REF!</definedName>
    <definedName name="ASDF" localSheetId="3">#REF!</definedName>
    <definedName name="ASDF">#REF!</definedName>
    <definedName name="asdfñk">[12]!absc</definedName>
    <definedName name="auto1" localSheetId="3">#REF!</definedName>
    <definedName name="auto1">#REF!</definedName>
    <definedName name="auto2" localSheetId="3">#REF!</definedName>
    <definedName name="auto2">#REF!</definedName>
    <definedName name="b" localSheetId="3">#REF!</definedName>
    <definedName name="b">#REF!</definedName>
    <definedName name="BASE_BU">#REF!</definedName>
    <definedName name="Base_datos_IM">#REF!</definedName>
    <definedName name="BASE_POAI">#REF!</definedName>
    <definedName name="_xlnm.Database">#REF!</definedName>
    <definedName name="BaseOtros">#REF!</definedName>
    <definedName name="bbb" localSheetId="3" hidden="1">{"'Sheet1'!$A$1:$G$85"}</definedName>
    <definedName name="bbb" hidden="1">{"'Sheet1'!$A$1:$G$85"}</definedName>
    <definedName name="bcarg1">[5]INTRO!$C$37</definedName>
    <definedName name="bcarg2">[5]INTRO!$C$40</definedName>
    <definedName name="bcarg3">[6]INTRO!#REF!</definedName>
    <definedName name="C_" localSheetId="3">#REF!</definedName>
    <definedName name="C_">#REF!</definedName>
    <definedName name="Campament">#REF!</definedName>
    <definedName name="Campamento">#REF!</definedName>
    <definedName name="CANT" localSheetId="3">#REF!</definedName>
    <definedName name="CANT">#REF!</definedName>
    <definedName name="Cantidad">#REF!</definedName>
    <definedName name="Capacitación_administrativa" localSheetId="3">#REF!</definedName>
    <definedName name="Capacitación_administrativa">#REF!</definedName>
    <definedName name="Capacitación_operativa">#REF!</definedName>
    <definedName name="CapituloHidraulico">#REF!</definedName>
    <definedName name="CargaPrestacional">#REF!</definedName>
    <definedName name="CARGO1">[5]INTRO!$B$14</definedName>
    <definedName name="CARGO2">[5]INTRO!$B$15</definedName>
    <definedName name="CARGO3">'[13]INFORMACION DEL PROCESO'!#REF!</definedName>
    <definedName name="Cartera_vencida_oficial" localSheetId="3">#REF!</definedName>
    <definedName name="Cartera_vencida_oficial">#REF!</definedName>
    <definedName name="Cartera_vencida_particular" localSheetId="3">#REF!</definedName>
    <definedName name="Cartera_vencida_particular">#REF!</definedName>
    <definedName name="Cartera_vencida_total" localSheetId="3">#REF!</definedName>
    <definedName name="Cartera_vencida_total">#REF!</definedName>
    <definedName name="Categoria">#REF!</definedName>
    <definedName name="ccarg1">[5]INTRO!$C$44</definedName>
    <definedName name="ccarg2">[5]INTRO!$C$46</definedName>
    <definedName name="ccarg3">[6]INTRO!#REF!</definedName>
    <definedName name="CCCCCC">'[14]A. P. U.'!#REF!</definedName>
    <definedName name="ccto210" localSheetId="3">#REF!</definedName>
    <definedName name="ccto210">#REF!</definedName>
    <definedName name="CLASE">#REF!</definedName>
    <definedName name="CODIGO" localSheetId="3">#REF!</definedName>
    <definedName name="CODIGO">#REF!</definedName>
    <definedName name="CON">#REF!</definedName>
    <definedName name="ConsMaestro" localSheetId="3" hidden="1">#REF!</definedName>
    <definedName name="ConsMaestro">#REF!</definedName>
    <definedName name="CONSORCIO">#REF!</definedName>
    <definedName name="consulta_pot_dec_MP_LP">#REF!</definedName>
    <definedName name="Consumo_estimado_por_facturar">#REF!</definedName>
    <definedName name="Costo_de_ventas">#REF!</definedName>
    <definedName name="Costo_de_ventas_efectivo">#REF!</definedName>
    <definedName name="Costo_pensionados">#REF!</definedName>
    <definedName name="Costo_Personañ">#REF!</definedName>
    <definedName name="CRITERIOCUMPLE" localSheetId="3">#REF!</definedName>
    <definedName name="CRITERIOCUMPLE">#REF!</definedName>
    <definedName name="_xlnm.Criteria">[3]Egre99SH!#REF!</definedName>
    <definedName name="Criticos">#REF!</definedName>
    <definedName name="Cubierta">#REF!</definedName>
    <definedName name="CUBS">[15]Hoja4!$A:$IV</definedName>
    <definedName name="Cuentas_facturadas_acued_prom_vig" localSheetId="3">#REF!</definedName>
    <definedName name="Cuentas_facturadas_acued_prom_vig">#REF!</definedName>
    <definedName name="CUMPLE_NO_CUMPLE" localSheetId="3">#REF!</definedName>
    <definedName name="CUMPLE_NO_CUMPLE">#REF!</definedName>
    <definedName name="CUMPLENOCUMPLE" localSheetId="3">#REF!</definedName>
    <definedName name="CUMPLENOCUMPLE">#REF!</definedName>
    <definedName name="dcarg1">[5]INTRO!$C$45</definedName>
    <definedName name="dcarg2">[5]INTRO!$C$47</definedName>
    <definedName name="dcarg3">[6]INTRO!#REF!</definedName>
    <definedName name="DD" localSheetId="3">#REF!</definedName>
    <definedName name="DD">#REF!</definedName>
    <definedName name="ddd" localSheetId="3" hidden="1">{"'Sheet1'!$A$1:$G$85"}</definedName>
    <definedName name="ddd" hidden="1">{"'Sheet1'!$A$1:$G$85"}</definedName>
    <definedName name="Deudores_Corto_plazo">#REF!</definedName>
    <definedName name="Deudores_largo_plazo">#REF!</definedName>
    <definedName name="Deudores_Servicios_públicos">#REF!</definedName>
    <definedName name="diego">#REF!</definedName>
    <definedName name="diego1">#REF!</definedName>
    <definedName name="Diferencia_de_estimados_año_ant_año_act">#REF!</definedName>
    <definedName name="Diseños">#REF!</definedName>
    <definedName name="DWQ">#REF!</definedName>
    <definedName name="dx">[3]Egre99SH!#REF!</definedName>
    <definedName name="e">[3]Egre99SH!#REF!</definedName>
    <definedName name="Ebdita">#REF!</definedName>
    <definedName name="Electric">#REF!</definedName>
    <definedName name="Electrics">#REF!</definedName>
    <definedName name="Enchap">#REF!</definedName>
    <definedName name="Ensayos">#REF!</definedName>
    <definedName name="EQU" localSheetId="3">#REF!</definedName>
    <definedName name="EQU">#REF!</definedName>
    <definedName name="EQUIPO" localSheetId="3">#REF!</definedName>
    <definedName name="EQUIPO">#REF!</definedName>
    <definedName name="Equipos">#REF!</definedName>
    <definedName name="EQWDEWQDE">[3]Egre99SH!#REF!</definedName>
    <definedName name="ESPECIALES">'[16]PLAN UDC'!#REF!</definedName>
    <definedName name="Especialidad">#REF!</definedName>
    <definedName name="ESTACION" localSheetId="3">#REF!</definedName>
    <definedName name="ESTACION">#REF!</definedName>
    <definedName name="Estado1">[17]LISTAS!$F$2:$F$3</definedName>
    <definedName name="Estructuras">#REF!</definedName>
    <definedName name="ESTUDIOS">[4]DEPENDENCIAS!$F$2:$F$60</definedName>
    <definedName name="Excavac">#REF!</definedName>
    <definedName name="EXCROC">'[18]Análisis de precios'!$H$52</definedName>
    <definedName name="exespcargo1">[6]INTRO!$D$14</definedName>
    <definedName name="exespcargo2">[6]INTRO!$D$15</definedName>
    <definedName name="exespcargo3">[6]INTRO!#REF!</definedName>
    <definedName name="exgencargo1">[6]INTRO!$C$14</definedName>
    <definedName name="exgencargo2">[6]INTRO!$C$15</definedName>
    <definedName name="exgencargo3">[6]INTRO!#REF!</definedName>
    <definedName name="EXPGEN">[10]DEPENDENCIAS!$F$2:$F$4</definedName>
    <definedName name="Exteriores">#REF!</definedName>
    <definedName name="Extracción_IM" localSheetId="3">#REF!</definedName>
    <definedName name="Extracción_IM">#REF!</definedName>
    <definedName name="Factor_deflactación_pesosde_1995" localSheetId="3">#REF!</definedName>
    <definedName name="Factor_deflactación_pesosde_1995">#REF!</definedName>
    <definedName name="FactorProyeccion">#REF!</definedName>
    <definedName name="FC_COPIA" localSheetId="3" hidden="1">{"'Sheet1'!$A$1:$G$85"}</definedName>
    <definedName name="FC_COPIA" hidden="1">{"'Sheet1'!$A$1:$G$85"}</definedName>
    <definedName name="fcierre">#REF!</definedName>
    <definedName name="fcierrecal">[6]INTRO!$B$11</definedName>
    <definedName name="fcierrepre">[6]INTRO!$B$10</definedName>
    <definedName name="fd">'[14]A. P. U.'!#REF!</definedName>
    <definedName name="fffff" localSheetId="3" hidden="1">{"'Sheet1'!$A$1:$G$85"}</definedName>
    <definedName name="fffff" hidden="1">{"'Sheet1'!$A$1:$G$85"}</definedName>
    <definedName name="fm">#REF!</definedName>
    <definedName name="FMINEXP">[10]REQUISITOS!$H$18</definedName>
    <definedName name="FORMACION_ACADEMICA" localSheetId="3">#REF!</definedName>
    <definedName name="FORMACION_ACADEMICA">#REF!</definedName>
    <definedName name="g" localSheetId="3">[3]Egre99SH!#REF!</definedName>
    <definedName name="g">[3]Egre99SH!#REF!</definedName>
    <definedName name="Gastos_financieros" localSheetId="3">#REF!</definedName>
    <definedName name="Gastos_financieros">#REF!</definedName>
    <definedName name="GASTOS_GENERALES" localSheetId="3">'[19]Precios E'!#REF!</definedName>
    <definedName name="GASTOS_GENERALES">'[19]Precios E'!#REF!</definedName>
    <definedName name="Gastos_operacionales" localSheetId="3">#REF!</definedName>
    <definedName name="Gastos_operacionales">#REF!</definedName>
    <definedName name="Gastos_operacionales_efectivos" localSheetId="3">#REF!</definedName>
    <definedName name="Gastos_operacionales_efectivos">#REF!</definedName>
    <definedName name="Generación_interna_de_fondos" localSheetId="3">#REF!</definedName>
    <definedName name="Generación_interna_de_fondos">#REF!</definedName>
    <definedName name="ges" localSheetId="3">'[16]PLAN UDC'!#REF!</definedName>
    <definedName name="ges">'[16]PLAN UDC'!#REF!</definedName>
    <definedName name="Giros_inversión_directa" localSheetId="3">#REF!</definedName>
    <definedName name="Giros_inversión_directa">#REF!</definedName>
    <definedName name="GKJDGDIJZ">"Imagen 3"</definedName>
    <definedName name="GRUPO1">#REF!</definedName>
    <definedName name="GRUPO2">#REF!</definedName>
    <definedName name="HOJA1">#REF!</definedName>
    <definedName name="Honorarios_operativos">#REF!</definedName>
    <definedName name="Honorarios1__administrativo">#REF!</definedName>
    <definedName name="Honorarios2_administrativo">#REF!</definedName>
    <definedName name="HTML_CodePage" hidden="1">1252</definedName>
    <definedName name="HTML_Control" localSheetId="3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">#REF!</definedName>
    <definedName name="IF">'[14]A. P. U.'!#REF!</definedName>
    <definedName name="Impermeabiliz">#REF!</definedName>
    <definedName name="impuestos" localSheetId="3" hidden="1">{"'Sheet1'!$A$1:$G$85"}</definedName>
    <definedName name="IMPUESTOS">#REF!</definedName>
    <definedName name="INDI">[20]Indice!$A:$IV</definedName>
    <definedName name="inf" localSheetId="3">#REF!</definedName>
    <definedName name="inf">#REF!</definedName>
    <definedName name="INFG" localSheetId="3">#REF!</definedName>
    <definedName name="INFG">#REF!</definedName>
    <definedName name="Ingreso_por_unidad_pago_por_capitación" localSheetId="3">#REF!</definedName>
    <definedName name="Ingreso_por_unidad_pago_por_capitación">#REF!</definedName>
    <definedName name="Ingresos_de_operación_causados">#REF!</definedName>
    <definedName name="Intereses_financiación_a_usuarios">#REF!</definedName>
    <definedName name="INV">#REF!</definedName>
    <definedName name="INV_11">'[21]PR 1'!$A$2:$N$655</definedName>
    <definedName name="ITEM" localSheetId="3">#REF!</definedName>
    <definedName name="ITEM">#REF!</definedName>
    <definedName name="ITEMS" localSheetId="3">#REF!</definedName>
    <definedName name="ITEMS">#REF!</definedName>
    <definedName name="jairo" localSheetId="3" hidden="1">#REF!</definedName>
    <definedName name="jairo">#REF!</definedName>
    <definedName name="jairo2" localSheetId="3" hidden="1">#REF!</definedName>
    <definedName name="jairo2">#REF!</definedName>
    <definedName name="lc_copia" localSheetId="3" hidden="1">{"'Sheet1'!$A$1:$G$85"}</definedName>
    <definedName name="lc_copia" hidden="1">{"'Sheet1'!$A$1:$G$85"}</definedName>
    <definedName name="LICITACION">#REF!</definedName>
    <definedName name="Lista_Profesionales">#REF!</definedName>
    <definedName name="ListadoProfesionales">#REF!</definedName>
    <definedName name="LOCA">[11]!absc</definedName>
    <definedName name="LOCA1">[11]!absc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L" localSheetId="3">'[22]Estado Resumen'!#REF!&lt;2.5</definedName>
    <definedName name="MAL">'[22]Estado Resumen'!#REF!&lt;2.5</definedName>
    <definedName name="MALO" localSheetId="3">'[23]ESTADO VÍA-CRIT.TECNICO'!#REF!&lt;2.5</definedName>
    <definedName name="MALO">'[23]ESTADO VÍA-CRIT.TECNICO'!#REF!&lt;2.5</definedName>
    <definedName name="Mamposteria">#REF!</definedName>
    <definedName name="MAN" localSheetId="3">#REF!</definedName>
    <definedName name="MAN">#REF!</definedName>
    <definedName name="MANO_DE_OBRA" localSheetId="3">#REF!</definedName>
    <definedName name="MANO_DE_OBRA">#REF!</definedName>
    <definedName name="Mantenimiento_tanques_y_redes_distribución" localSheetId="3">#REF!</definedName>
    <definedName name="Mantenimiento_tanques_y_redes_distribución">#REF!</definedName>
    <definedName name="MARIO">#REF!</definedName>
    <definedName name="MAT">#REF!</definedName>
    <definedName name="MATERIALES">#REF!</definedName>
    <definedName name="MIO">[15]INDICE!$A:$IV</definedName>
    <definedName name="Mobiliario">#REF!</definedName>
    <definedName name="MPA" localSheetId="3" hidden="1">{"'Sheet1'!$A$1:$G$85"}</definedName>
    <definedName name="MPA" hidden="1">{"'Sheet1'!$A$1:$G$85"}</definedName>
    <definedName name="myuyuyuy" localSheetId="3" hidden="1">#REF!</definedName>
    <definedName name="myuyuyuy">#REF!</definedName>
    <definedName name="N">#REF!</definedName>
    <definedName name="NCRITCUMPLE" localSheetId="3">#REF!</definedName>
    <definedName name="NCRITCUMPLE">#REF!</definedName>
    <definedName name="NIVEL">#REF!</definedName>
    <definedName name="NIVEL_ACADEMICO">#REF!</definedName>
    <definedName name="NIVEL_PROFESIONAL">#REF!</definedName>
    <definedName name="NIVELACADEMICO">[5]DEPENDENCIAS!$E$2:$E$5</definedName>
    <definedName name="NM" localSheetId="3">#REF!</definedName>
    <definedName name="NM">#REF!</definedName>
    <definedName name="NN">[24]DEPENDENCIAS!$E$2:$E$7</definedName>
    <definedName name="NNN">[2]!absc</definedName>
    <definedName name="NOMBRE" localSheetId="3">#REF!</definedName>
    <definedName name="NOMBRE">#REF!</definedName>
    <definedName name="NOTAS">#REF!</definedName>
    <definedName name="NRUBRO" localSheetId="3">'[25]Números a Letras'!#REF!</definedName>
    <definedName name="NRUBRO">'[25]Números a Letras'!#REF!</definedName>
    <definedName name="NUMMOD">[10]REQUISITOS!$B$14</definedName>
    <definedName name="NUMPRO">[26]CO!$F$10</definedName>
    <definedName name="numproceso">[6]INTRO!$B$6</definedName>
    <definedName name="objproceso">[6]INTRO!$B$7</definedName>
    <definedName name="Obligaciones_financieras" localSheetId="3">#REF!</definedName>
    <definedName name="Obligaciones_financieras">#REF!</definedName>
    <definedName name="OBRAS" localSheetId="3" hidden="1">#REF!</definedName>
    <definedName name="OBRAS">#REF!</definedName>
    <definedName name="OCIFICINAS">#REF!</definedName>
    <definedName name="OFICINAS">#REF!</definedName>
    <definedName name="ooo">#REF!</definedName>
    <definedName name="otr" localSheetId="3" hidden="1">#REF!</definedName>
    <definedName name="otr">#REF!</definedName>
    <definedName name="OTROS">#REF!</definedName>
    <definedName name="OTRUP">#REF!</definedName>
    <definedName name="P.A.C_inversión_directa">#REF!</definedName>
    <definedName name="pacd">#REF!</definedName>
    <definedName name="PAISCONTRATOS">#REF!</definedName>
    <definedName name="Pañete">#REF!</definedName>
    <definedName name="Pasivo_corriente">#REF!</definedName>
    <definedName name="Pasivo_total">#REF!</definedName>
    <definedName name="Patrimonio">#REF!</definedName>
    <definedName name="Personal_Estudios">#REF!</definedName>
    <definedName name="Personal_Obra">#REF!</definedName>
    <definedName name="pihnhn" localSheetId="3" hidden="1">#REF!</definedName>
    <definedName name="pihnhn">#REF!</definedName>
    <definedName name="Pintura">#REF!</definedName>
    <definedName name="pk">#REF!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O">#REF!</definedName>
    <definedName name="Polizas">#REF!</definedName>
    <definedName name="POM">#REF!</definedName>
    <definedName name="PORIGEN">[27]LISTAS!$G$2:$G$3</definedName>
    <definedName name="PORPO" localSheetId="3">#REF!</definedName>
    <definedName name="PORPO">#REF!</definedName>
    <definedName name="PORPOM" localSheetId="3">#REF!</definedName>
    <definedName name="PORPOM">#REF!</definedName>
    <definedName name="PORPREGRADO" localSheetId="3">#REF!</definedName>
    <definedName name="PORPREGRADO">#REF!</definedName>
    <definedName name="POSMML">#REF!</definedName>
    <definedName name="POSTGRADOS">[24]DEPENDENCIAS!$F$2:$F$72</definedName>
    <definedName name="POSTPREGRADO" localSheetId="3">#REF!</definedName>
    <definedName name="POSTPREGRADO">#REF!</definedName>
    <definedName name="PPTO" localSheetId="3">#REF!</definedName>
    <definedName name="PPTO">#REF!</definedName>
    <definedName name="PRE" localSheetId="3">#REF!</definedName>
    <definedName name="PRE">#REF!</definedName>
    <definedName name="PRECIO">[28]PRECIOS!$A$5:$M$167</definedName>
    <definedName name="Predios_con_medidor_trabado_confirmado" localSheetId="3">#REF!</definedName>
    <definedName name="Predios_con_medidor_trabado_confirmado">#REF!</definedName>
    <definedName name="Predios_fuera_de_servicio" localSheetId="3">#REF!</definedName>
    <definedName name="Predios_fuera_de_servicio">#REF!</definedName>
    <definedName name="Predios_sin_medidor_obligatorio" localSheetId="3">#REF!</definedName>
    <definedName name="Predios_sin_medidor_obligatorio">#REF!</definedName>
    <definedName name="Preliminares">#REF!</definedName>
    <definedName name="PREPARACIO">#REF!</definedName>
    <definedName name="preparacion">[4]DEPENDENCIAS!$E$2:$E$5</definedName>
    <definedName name="PREPARACION_POSTGRADUADA" localSheetId="3">#REF!</definedName>
    <definedName name="PREPARACION_POSTGRADUADA">#REF!</definedName>
    <definedName name="presupuesti" localSheetId="3">#REF!</definedName>
    <definedName name="presupuesti">#REF!</definedName>
    <definedName name="Presupuesto" localSheetId="3" hidden="1">#REF!</definedName>
    <definedName name="Presupuesto">#REF!</definedName>
    <definedName name="Presupuesto_definitivo_inversión_directa">#REF!</definedName>
    <definedName name="Presupuesto_inicial_inversión_directa">#REF!</definedName>
    <definedName name="Print_Area_MI" localSheetId="3">#REF!</definedName>
    <definedName name="Print_Area_MI">#REF!</definedName>
    <definedName name="Procesos" localSheetId="3">#REF!</definedName>
    <definedName name="Procesos">#REF!</definedName>
    <definedName name="PROFESION" localSheetId="3">#REF!</definedName>
    <definedName name="PROFESION">#REF!</definedName>
    <definedName name="Profesionales">#REF!</definedName>
    <definedName name="PROFESIONES" localSheetId="3">#REF!</definedName>
    <definedName name="PROFESIONES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UEBA2">#REF!</definedName>
    <definedName name="PTO_PAC_FTES">[29]PPTO_GASTOS!#REF!</definedName>
    <definedName name="PXFRU" localSheetId="3">#REF!</definedName>
    <definedName name="PXFRU">#REF!</definedName>
    <definedName name="Recargo_por_mora" localSheetId="3">#REF!</definedName>
    <definedName name="Recargo_por_mora">#REF!</definedName>
    <definedName name="Reclamos_operativos_acueducto_atendidos" localSheetId="3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embolsables">#REF!</definedName>
    <definedName name="Refuerzo">'[30]DIMENSIONES NOMINALES'!$A:$F</definedName>
    <definedName name="REG">'[22]Estado Resumen'!XFC1&gt;2.5</definedName>
    <definedName name="REGULAR">'[23]ESTADO VÍA-CRIT.TECNICO'!XFC1&gt;2.5</definedName>
    <definedName name="rell" localSheetId="3">#REF!</definedName>
    <definedName name="rell">#REF!</definedName>
    <definedName name="RELLG" localSheetId="3">#REF!</definedName>
    <definedName name="RELLG">#REF!</definedName>
    <definedName name="RES_PRG_FTE" localSheetId="3">[29]PPTO_GASTOS!#REF!</definedName>
    <definedName name="RES_PRG_FTE">[29]PPTO_GASTOS!#REF!</definedName>
    <definedName name="Reservas_Inversión_directa" localSheetId="3">#REF!</definedName>
    <definedName name="Reservas_Inversión_directa">#REF!</definedName>
    <definedName name="rrrrr" localSheetId="3" hidden="1">{"'Sheet1'!$A$1:$G$85"}</definedName>
    <definedName name="rrrrr" hidden="1">{"'Sheet1'!$A$1:$G$85"}</definedName>
    <definedName name="RRRRRRR" localSheetId="3" hidden="1">{"'Sheet1'!$A$1:$G$85"}</definedName>
    <definedName name="RRRRRRR" hidden="1">{"'Sheet1'!$A$1:$G$85"}</definedName>
    <definedName name="RUBEJEC">[31]EJECUCIÓN!$G$19:$G$289</definedName>
    <definedName name="RVIAS1">[10]REQUISITOS!$D$25</definedName>
    <definedName name="RVIAS2">[10]REQUISITOS!$E$25</definedName>
    <definedName name="RVIAS3">[10]REQUISITOS!$F$25</definedName>
    <definedName name="s">#REF!</definedName>
    <definedName name="sabana">#REF!</definedName>
    <definedName name="SalarioMinimoVigente">#REF!</definedName>
    <definedName name="Salarios_de_personal_activo_adm" localSheetId="3">#REF!</definedName>
    <definedName name="Salarios_de_personal_activo_adm">#REF!</definedName>
    <definedName name="Salarios_Personal_Activo_operativo" localSheetId="3">#REF!</definedName>
    <definedName name="Salarios_Personal_Activo_operativo">#REF!</definedName>
    <definedName name="SALDOAPROPIACION">[31]EJECUCIÓN!$J$19:$J$289</definedName>
    <definedName name="SAPBEXrevision" hidden="1">1</definedName>
    <definedName name="SAPBEXsysID" hidden="1">"BWP"</definedName>
    <definedName name="SAPBEXwbID" hidden="1">"1FECOLNLOFDJ481CUORWNVEAH"</definedName>
    <definedName name="Servicio_de_la_deuda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trty" localSheetId="3" hidden="1">[1]G.G!#REF!</definedName>
    <definedName name="strty">#REF!</definedName>
    <definedName name="Suscript_con_pérdida_de_derecho_x_no_pago_acued" localSheetId="3">#REF!</definedName>
    <definedName name="Suscript_con_pérdida_de_derecho_x_no_pago_acued">#REF!</definedName>
    <definedName name="Suscript_con_pérdida_de_derecho_x_no_pago_alc" localSheetId="3">#REF!</definedName>
    <definedName name="Suscript_con_pérdida_de_derecho_x_no_pago_alc">#REF!</definedName>
    <definedName name="Suscript_residencial_Bogotá_acueducto" localSheetId="3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t">[2]!absc</definedName>
    <definedName name="TAB_EJE_05" localSheetId="3">#REF!</definedName>
    <definedName name="TAB_EJE_05">#REF!</definedName>
    <definedName name="TAB_GESTORES" localSheetId="3">#REF!</definedName>
    <definedName name="TAB_GESTORES">#REF!</definedName>
    <definedName name="TAB_POS_FIN" localSheetId="3">#REF!</definedName>
    <definedName name="TAB_POS_FIN">#REF!</definedName>
    <definedName name="TABLA">#REF!</definedName>
    <definedName name="TABLA_GERENCIAS">#REF!</definedName>
    <definedName name="tablaing">#REF!</definedName>
    <definedName name="TARIFAS">[32]TARIFAS!$A$1:$F$52</definedName>
    <definedName name="TIPO_D_K" localSheetId="3">#REF!</definedName>
    <definedName name="TIPO_D_K">#REF!</definedName>
    <definedName name="Tipo_Ensayo">#REF!</definedName>
    <definedName name="Tipo_Equipo">#REF!</definedName>
    <definedName name="Tipo_Impuesto">#REF!</definedName>
    <definedName name="TITULO" localSheetId="3">#REF!</definedName>
    <definedName name="TITULO">#REF!</definedName>
    <definedName name="TOTAL" localSheetId="3">#REF!</definedName>
    <definedName name="TOTAL">#REF!</definedName>
    <definedName name="totales" localSheetId="3">'[16]PLAN UDC'!#REF!</definedName>
    <definedName name="totales">'[16]PLAN UDC'!#REF!</definedName>
    <definedName name="TRA" localSheetId="3">#REF!</definedName>
    <definedName name="TRA">#REF!</definedName>
    <definedName name="TRANSPORTE" localSheetId="3">#REF!</definedName>
    <definedName name="TRANSPORTE">#REF!</definedName>
    <definedName name="TRAT">[33]desmonte!$E$48</definedName>
    <definedName name="U" localSheetId="3">#REF!</definedName>
    <definedName name="U">#REF!</definedName>
    <definedName name="uoyfhj" localSheetId="3" hidden="1">[1]G.G!#REF!</definedName>
    <definedName name="uoyfhj">#REF!</definedName>
    <definedName name="USUARIOS" localSheetId="3">'[16]PLAN UDC'!#REF!</definedName>
    <definedName name="USUARIOS">'[16]PLAN UDC'!#REF!</definedName>
    <definedName name="Utilidad_bruta" localSheetId="3">#REF!</definedName>
    <definedName name="Utilidad_bruta">#REF!</definedName>
    <definedName name="Utilidad_de_operación" localSheetId="3">#REF!</definedName>
    <definedName name="Utilidad_de_operación">#REF!</definedName>
    <definedName name="Utilidad_neta" localSheetId="3">#REF!</definedName>
    <definedName name="Utilidad_neta">#REF!</definedName>
    <definedName name="v" localSheetId="3">[3]Egre99SH!#REF!</definedName>
    <definedName name="v">[3]Egre99SH!#REF!</definedName>
    <definedName name="V_U_Actual">#REF!</definedName>
    <definedName name="V.U">#REF!</definedName>
    <definedName name="VALIDEZ" localSheetId="3">#REF!</definedName>
    <definedName name="VALIDEZ">#REF!</definedName>
    <definedName name="Valor_facturación_efectiva_periodo" localSheetId="3">#REF!</definedName>
    <definedName name="Valor_facturación_efectiva_periodo">#REF!</definedName>
    <definedName name="Valor_recaudo_facturación_efectiva_periodo" localSheetId="3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iviendas_proyectadas_Bogotá">#REF!</definedName>
    <definedName name="vnhujt" localSheetId="3" hidden="1">[1]G.G!#REF!</definedName>
    <definedName name="vnhujt">#REF!</definedName>
    <definedName name="Volumen_agua_tratada_y_suministrada_red" localSheetId="3">#REF!</definedName>
    <definedName name="Volumen_agua_tratada_y_suministrada_red">#REF!</definedName>
    <definedName name="Volumen_estimado_zonas_afectación" localSheetId="3">#REF!</definedName>
    <definedName name="Volumen_estimado_zonas_afectación">#REF!</definedName>
    <definedName name="Volumen_facturado_con_abonos" localSheetId="3">#REF!</definedName>
    <definedName name="Volumen_facturado_con_abonos">#REF!</definedName>
    <definedName name="Volumen_utilizado_en_mantenimiento_de_redes">#REF!</definedName>
    <definedName name="VVV">#REF!</definedName>
    <definedName name="vvvv" localSheetId="3" hidden="1">{"'Sheet1'!$A$1:$G$85"}</definedName>
    <definedName name="vvvv" hidden="1">{"'Sheet1'!$A$1:$G$85"}</definedName>
    <definedName name="WER">'[9]Res-Accide-10'!$S$2:$S$7</definedName>
    <definedName name="WILSON">'[9]Res-Accide-10'!#REF!</definedName>
    <definedName name="wrn.ESTALEIRO." localSheetId="3" hidden="1">{#N/A,#N/A,FALSE,"INDICE";#N/A,#N/A,FALSE,"MAPA RESUMO";#N/A,#N/A,FALSE,"C.MENS.ESTAL.";#N/A,#N/A,FALSE,"GRAF-MO";#N/A,#N/A,FALSE,"MO-INDIRECTA";#N/A,#N/A,FALSE,"MO-OUT.NAT.";#N/A,#N/A,FALSE,"S.E.M.";#N/A,#N/A,FALSE,"D.E.C.";#N/A,#N/A,FALSE,"ALUG.EQUIP.";#N/A,#N/A,FALSE,"MATER.";#N/A,#N/A,FALSE,"MD-ESTAL.";#N/A,#N/A,FALSE,"SUB-EMP.";#N/A,#N/A,FALSE,"O.ENCARG.";#N/A,#N/A,FALSE,"MO-DIRECTA"}</definedName>
    <definedName name="wrn.ESTALEIRO.">#REF!</definedName>
    <definedName name="wrn.precios." localSheetId="3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>#REF!</definedName>
    <definedName name="WWW">[34]INDICE!$A:$IV</definedName>
    <definedName name="xdz">[3]Egre99SH!#REF!</definedName>
    <definedName name="XXX" localSheetId="3" hidden="1">#REF!</definedName>
    <definedName name="XXX">#REF!</definedName>
    <definedName name="xxxx" localSheetId="3" hidden="1">{"'Sheet1'!$A$1:$G$85"}</definedName>
    <definedName name="xxxx" hidden="1">{"'Sheet1'!$A$1:$G$85"}</definedName>
    <definedName name="XXXXXXXXXX">#REF!</definedName>
    <definedName name="XXXXXXXXXXXX">#REF!</definedName>
    <definedName name="Z_235A93C1_87C6_11D4_BB51_444553540000_.wvu.Cols" localSheetId="3" hidden="1">'[35]3'!#REF!,'[35]3'!#REF!</definedName>
    <definedName name="Z_235A93C1_87C6_11D4_BB51_444553540000_.wvu.Cols">#REF!</definedName>
    <definedName name="Z_235A93C2_87C6_11D4_BB51_444553540000_.wvu.Cols" localSheetId="3" hidden="1">'[35]3'!#REF!,'[35]3'!#REF!</definedName>
    <definedName name="Z_235A93C2_87C6_11D4_BB51_444553540000_.wvu.Cols">#REF!</definedName>
    <definedName name="Z_235A93C3_87C6_11D4_BB51_444553540000_.wvu.Cols" localSheetId="3" hidden="1">'[35]3'!#REF!,'[35]3'!#REF!</definedName>
    <definedName name="Z_235A93C3_87C6_11D4_BB51_444553540000_.wvu.Cols">#REF!</definedName>
    <definedName name="Z_235A93C4_87C6_11D4_BB51_444553540000_.wvu.Cols" localSheetId="3" hidden="1">'[35]3'!#REF!,'[35]3'!#REF!</definedName>
    <definedName name="Z_235A93C4_87C6_11D4_BB51_444553540000_.wvu.Cols">#REF!</definedName>
    <definedName name="Z_235A93C5_87C6_11D4_BB51_444553540000_.wvu.Cols" localSheetId="3" hidden="1">'[35]3'!#REF!,'[35]3'!#REF!</definedName>
    <definedName name="Z_235A93C5_87C6_11D4_BB51_444553540000_.wvu.Cols">#REF!</definedName>
    <definedName name="Z_235A93C6_87C6_11D4_BB51_444553540000_.wvu.Cols" localSheetId="3" hidden="1">'[35]3'!#REF!,'[35]3'!#REF!</definedName>
    <definedName name="Z_235A93C6_87C6_11D4_BB51_444553540000_.wvu.Cols">#REF!</definedName>
    <definedName name="Z_235A93C7_87C6_11D4_BB51_444553540000_.wvu.Cols" localSheetId="3" hidden="1">'[35]3'!#REF!,'[35]3'!#REF!</definedName>
    <definedName name="Z_235A93C7_87C6_11D4_BB51_444553540000_.wvu.Cols">#REF!</definedName>
    <definedName name="Z_6CDBE1A1_8642_11D4_8E16_005004999978_.wvu.PrintTitles" localSheetId="3" hidden="1">#REF!</definedName>
    <definedName name="Z_6CDBE1A1_8642_11D4_8E16_005004999978_.wvu.PrintTitles">#REF!</definedName>
    <definedName name="Z_6CDBE1A1_8642_11D4_8E16_005004999978_.wvu.Rows" localSheetId="3" hidden="1">#REF!,#REF!,#REF!,#REF!,#REF!</definedName>
    <definedName name="Z_6CDBE1A1_8642_11D4_8E16_005004999978_.wvu.Rows">#REF!</definedName>
    <definedName name="Z_6CDBE1A2_8642_11D4_8E16_005004999978_.wvu.PrintTitles" localSheetId="3" hidden="1">#REF!</definedName>
    <definedName name="Z_6CDBE1A2_8642_11D4_8E16_005004999978_.wvu.PrintTitles">#REF!</definedName>
    <definedName name="Z_6CDBE1A2_8642_11D4_8E16_005004999978_.wvu.Rows" localSheetId="3" hidden="1">#REF!,#REF!,#REF!,#REF!,#REF!</definedName>
    <definedName name="Z_6CDBE1A2_8642_11D4_8E16_005004999978_.wvu.Rows">#REF!</definedName>
    <definedName name="Z_6CDBE1AE_8642_11D4_8E16_005004999978_.wvu.Cols" localSheetId="3" hidden="1">'[35]3'!#REF!,'[35]3'!#REF!</definedName>
    <definedName name="Z_6CDBE1AE_8642_11D4_8E16_005004999978_.wvu.Cols">#REF!</definedName>
    <definedName name="Z_6CDBE1AE_8642_11D4_8E16_005004999978_.wvu.PrintArea" localSheetId="3" hidden="1">'[35]3'!#REF!</definedName>
    <definedName name="Z_6CDBE1AE_8642_11D4_8E16_005004999978_.wvu.PrintArea">#REF!</definedName>
    <definedName name="Z_6CDBE1AE_8642_11D4_8E16_005004999978_.wvu.Rows" localSheetId="3" hidden="1">#REF!,#REF!,#REF!,#REF!,#REF!</definedName>
    <definedName name="Z_6CDBE1AE_8642_11D4_8E16_005004999978_.wvu.Rows">#REF!</definedName>
    <definedName name="Z_6CDBE1AF_8642_11D4_8E16_005004999978_.wvu.Cols" localSheetId="3" hidden="1">'[35]3'!#REF!,'[35]3'!#REF!</definedName>
    <definedName name="Z_6CDBE1AF_8642_11D4_8E16_005004999978_.wvu.Cols">#REF!</definedName>
    <definedName name="Z_6CDBE1AF_8642_11D4_8E16_005004999978_.wvu.Rows" localSheetId="3" hidden="1">#REF!,#REF!,#REF!,#REF!,#REF!</definedName>
    <definedName name="Z_6CDBE1AF_8642_11D4_8E16_005004999978_.wvu.Rows">#REF!</definedName>
    <definedName name="zzzzz" localSheetId="3" hidden="1">{"'Sheet1'!$A$1:$G$85"}</definedName>
    <definedName name="zzzzz" hidden="1">{"'Sheet1'!$A$1:$G$85"}</definedName>
    <definedName name="ZZZZZZZZZZZ">'[14]A.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9" l="1"/>
  <c r="N21" i="22" l="1"/>
  <c r="G21" i="22" s="1"/>
  <c r="N22" i="22"/>
  <c r="G22" i="22" s="1"/>
  <c r="N23" i="22"/>
  <c r="G23" i="22" s="1"/>
  <c r="N24" i="22"/>
  <c r="G24" i="22" s="1"/>
  <c r="N25" i="22"/>
  <c r="G25" i="22" s="1"/>
  <c r="N20" i="22"/>
  <c r="G20" i="22" s="1"/>
  <c r="N9" i="22"/>
  <c r="G9" i="22" s="1"/>
  <c r="N10" i="22"/>
  <c r="G10" i="22" s="1"/>
  <c r="N11" i="22"/>
  <c r="G11" i="22" s="1"/>
  <c r="N12" i="22"/>
  <c r="G12" i="22" s="1"/>
  <c r="N13" i="22"/>
  <c r="G13" i="22" s="1"/>
  <c r="N8" i="22"/>
  <c r="G8" i="22" s="1"/>
  <c r="M26" i="22"/>
  <c r="M14" i="22"/>
  <c r="A3" i="25" l="1"/>
  <c r="F19" i="13" l="1"/>
  <c r="N9" i="13"/>
  <c r="F9" i="13" s="1"/>
  <c r="N39" i="13"/>
  <c r="D39" i="13" s="1"/>
  <c r="N38" i="13"/>
  <c r="D38" i="13" s="1"/>
  <c r="N33" i="13"/>
  <c r="N32" i="13"/>
  <c r="G32" i="13" s="1"/>
  <c r="N16" i="13"/>
  <c r="N17" i="13"/>
  <c r="N18" i="13"/>
  <c r="N19" i="13"/>
  <c r="N20" i="13"/>
  <c r="N21" i="13"/>
  <c r="N22" i="13"/>
  <c r="N23" i="13"/>
  <c r="N24" i="13"/>
  <c r="N25" i="13"/>
  <c r="N26" i="13"/>
  <c r="N15" i="13"/>
  <c r="F16" i="13" l="1"/>
  <c r="F24" i="13"/>
  <c r="F23" i="13"/>
  <c r="F20" i="13"/>
  <c r="G33" i="13"/>
  <c r="F26" i="13"/>
  <c r="F22" i="13"/>
  <c r="F18" i="13"/>
  <c r="F25" i="13"/>
  <c r="F21" i="13"/>
  <c r="F17" i="13"/>
  <c r="J35" i="25"/>
  <c r="G24" i="25"/>
  <c r="H14" i="25"/>
  <c r="B4" i="22" l="1"/>
  <c r="B3" i="22"/>
  <c r="B2" i="22"/>
  <c r="N26" i="22"/>
  <c r="L26" i="22"/>
  <c r="K26" i="22"/>
  <c r="J26" i="22"/>
  <c r="H25" i="22"/>
  <c r="H24" i="22"/>
  <c r="H23" i="22"/>
  <c r="H22" i="22"/>
  <c r="H21" i="22"/>
  <c r="H20" i="22"/>
  <c r="N14" i="22"/>
  <c r="L14" i="22"/>
  <c r="K14" i="22"/>
  <c r="J14" i="22"/>
  <c r="H8" i="22"/>
  <c r="H10" i="22" l="1"/>
  <c r="H11" i="22"/>
  <c r="H12" i="22"/>
  <c r="H9" i="22"/>
  <c r="H13" i="22"/>
  <c r="H26" i="22"/>
  <c r="H14" i="22" l="1"/>
  <c r="H32" i="22" s="1"/>
  <c r="H33" i="22"/>
  <c r="F41" i="22"/>
  <c r="F40" i="22" l="1"/>
  <c r="H34" i="22"/>
  <c r="F42" i="22" s="1"/>
  <c r="F43" i="22" l="1"/>
  <c r="F44" i="22" s="1"/>
  <c r="F45" i="22" s="1"/>
  <c r="H25" i="19" s="1"/>
  <c r="C5" i="13" l="1"/>
  <c r="G25" i="19"/>
  <c r="C4" i="13"/>
  <c r="C3" i="13"/>
  <c r="G39" i="13" l="1"/>
  <c r="E39" i="13"/>
  <c r="F39" i="13" s="1"/>
  <c r="E38" i="13"/>
  <c r="F38" i="13" s="1"/>
  <c r="H16" i="13" l="1"/>
  <c r="H17" i="13"/>
  <c r="H18" i="13"/>
  <c r="H19" i="13"/>
  <c r="H20" i="13"/>
  <c r="H21" i="13"/>
  <c r="H22" i="13"/>
  <c r="H23" i="13"/>
  <c r="H24" i="13"/>
  <c r="H25" i="13"/>
  <c r="H26" i="13"/>
  <c r="H15" i="13"/>
  <c r="I27" i="13" l="1"/>
  <c r="H33" i="13"/>
  <c r="H32" i="13"/>
  <c r="I34" i="13" s="1"/>
  <c r="H9" i="13" l="1"/>
  <c r="I10" i="13" s="1"/>
  <c r="I25" i="19" l="1"/>
  <c r="H38" i="13" l="1"/>
  <c r="H39" i="13" l="1"/>
  <c r="I40" i="13" s="1"/>
  <c r="I42" i="13" s="1"/>
  <c r="H12" i="19" l="1"/>
  <c r="I26" i="19" l="1"/>
  <c r="I12" i="19" l="1"/>
  <c r="I13" i="19" s="1"/>
  <c r="G5" i="25" s="1"/>
  <c r="H19" i="25" l="1"/>
  <c r="H20" i="25" s="1"/>
  <c r="F42" i="25"/>
  <c r="I17" i="19"/>
  <c r="I18" i="19" s="1"/>
  <c r="I16" i="19"/>
  <c r="I15" i="19"/>
  <c r="F45" i="25" l="1"/>
  <c r="F46" i="25" s="1"/>
  <c r="F44" i="25"/>
  <c r="F43" i="25"/>
  <c r="F49" i="25" s="1"/>
  <c r="I19" i="19"/>
  <c r="F22" i="25" l="1"/>
  <c r="I29" i="19"/>
  <c r="I31" i="19" s="1"/>
  <c r="H24" i="25" l="1"/>
  <c r="H30" i="25"/>
  <c r="H25" i="25"/>
  <c r="H29" i="25"/>
  <c r="H22" i="25"/>
  <c r="H31" i="25"/>
  <c r="H28" i="25"/>
  <c r="H23" i="25"/>
  <c r="H27" i="25"/>
  <c r="H32" i="25" l="1"/>
  <c r="H16" i="25" s="1"/>
  <c r="H17" i="25" s="1"/>
  <c r="H34" i="25" s="1"/>
  <c r="H36" i="25" s="1"/>
  <c r="J36" i="25" s="1"/>
</calcChain>
</file>

<file path=xl/sharedStrings.xml><?xml version="1.0" encoding="utf-8"?>
<sst xmlns="http://schemas.openxmlformats.org/spreadsheetml/2006/main" count="270" uniqueCount="188">
  <si>
    <t>UND.</t>
  </si>
  <si>
    <t>CANTIDAD</t>
  </si>
  <si>
    <t>VALOR UNITARIO</t>
  </si>
  <si>
    <t xml:space="preserve">VALOR TOTAL                                </t>
  </si>
  <si>
    <t>m3</t>
  </si>
  <si>
    <t>SUBTOTAL COSTO DIRECTO</t>
  </si>
  <si>
    <t>ADMINISTRACION</t>
  </si>
  <si>
    <t>UTILIDAD</t>
  </si>
  <si>
    <t>ÍTEM</t>
  </si>
  <si>
    <t>I. EQUIPO</t>
  </si>
  <si>
    <t>Descripción</t>
  </si>
  <si>
    <t>Tipo</t>
  </si>
  <si>
    <t>Rendimiento</t>
  </si>
  <si>
    <t>Valor-Unit.</t>
  </si>
  <si>
    <t>Sub-Total</t>
  </si>
  <si>
    <t>II. MATERIALES</t>
  </si>
  <si>
    <t>Unidad</t>
  </si>
  <si>
    <t>Precio-Unit.</t>
  </si>
  <si>
    <t>Cantidad</t>
  </si>
  <si>
    <t>III. TRANSPORTES</t>
  </si>
  <si>
    <t>Vol-peso ó Cant.</t>
  </si>
  <si>
    <t>Distancia</t>
  </si>
  <si>
    <t>Tarifa</t>
  </si>
  <si>
    <t>IV. MANO DE OBRA</t>
  </si>
  <si>
    <t>Trabajador</t>
  </si>
  <si>
    <t>Jornal</t>
  </si>
  <si>
    <t>Prestaciones</t>
  </si>
  <si>
    <t>Jornal Total</t>
  </si>
  <si>
    <t>HERRAMIENTA MENOR</t>
  </si>
  <si>
    <t>TRASPORTE</t>
  </si>
  <si>
    <t>OFICIAL</t>
  </si>
  <si>
    <t>AYUDANTE</t>
  </si>
  <si>
    <t xml:space="preserve">ESTUFAS ECOEFICIENTES </t>
  </si>
  <si>
    <t>SIEMBRA HUERTOS LEÑEROS</t>
  </si>
  <si>
    <t>TRASIEGO</t>
  </si>
  <si>
    <t xml:space="preserve">ANEXO 1. PRESUPUESTO </t>
  </si>
  <si>
    <t>Tarifa/Dia</t>
  </si>
  <si>
    <t>k</t>
  </si>
  <si>
    <t>Planchas</t>
  </si>
  <si>
    <t>Puertas industriales</t>
  </si>
  <si>
    <t>Registros de aluminio</t>
  </si>
  <si>
    <t>Hornos de aluminio</t>
  </si>
  <si>
    <t>Correderas  de aluminio</t>
  </si>
  <si>
    <t>Marcos Angulo</t>
  </si>
  <si>
    <t>Parrillas Leña</t>
  </si>
  <si>
    <t>Tubos de Gress</t>
  </si>
  <si>
    <t>Enchape de pared tableta de gres</t>
  </si>
  <si>
    <t>m2</t>
  </si>
  <si>
    <t>un</t>
  </si>
  <si>
    <t>Mamposteria Ladrillo Tipo Santafe</t>
  </si>
  <si>
    <t>Manposteria Ladrillo Tolete</t>
  </si>
  <si>
    <t>Base en (90cm largo x 70 cm de ancho x 10cm de grosor) Concreto 3000 psi</t>
  </si>
  <si>
    <t>VALOR TOTAL DEL CONVENIO</t>
  </si>
  <si>
    <t>DESCRIPCIÓN</t>
  </si>
  <si>
    <t>VALOR EN EFECTIVO DEL CONVENIO</t>
  </si>
  <si>
    <t>TIEMPO (MESES)</t>
  </si>
  <si>
    <t>DESCRIPCION</t>
  </si>
  <si>
    <r>
      <t>M</t>
    </r>
    <r>
      <rPr>
        <vertAlign val="superscript"/>
        <sz val="12"/>
        <rFont val="Arial"/>
        <family val="2"/>
      </rPr>
      <t>3</t>
    </r>
    <r>
      <rPr>
        <sz val="12"/>
        <rFont val="Arial"/>
        <family val="2"/>
      </rPr>
      <t>-Km</t>
    </r>
  </si>
  <si>
    <t>VALOR UNITARIO ESTUFA ECOEFICIENTE</t>
  </si>
  <si>
    <t>UNIDAD</t>
  </si>
  <si>
    <t>Subtotal Estufas Ecoeficientes</t>
  </si>
  <si>
    <t>1.1.1.</t>
  </si>
  <si>
    <t>2.1.1.</t>
  </si>
  <si>
    <t>Subtotal Huertos Leñeros</t>
  </si>
  <si>
    <t>IMPREVISTO</t>
  </si>
  <si>
    <t>CATEGORÍA DE INVERSIÓN</t>
  </si>
  <si>
    <t xml:space="preserve">Area siembra Ha/ Huerto </t>
  </si>
  <si>
    <t>ValorTotal/Huerto</t>
  </si>
  <si>
    <t>1.</t>
  </si>
  <si>
    <t>MANO DE OBRA</t>
  </si>
  <si>
    <t>1.1</t>
  </si>
  <si>
    <t>Establecimiento Plantación Forestal por Ha</t>
  </si>
  <si>
    <t xml:space="preserve">GAM INGENIERIA SAS </t>
  </si>
  <si>
    <t>O-I OBRAS E INGENIERIA SOSTENIBLE SAS</t>
  </si>
  <si>
    <t>JM CONSTRUCION Y CONSULTORIA S.A.S.</t>
  </si>
  <si>
    <t>SJ CONSTRUCCION Y CONSULTORIA S.A.S.</t>
  </si>
  <si>
    <t>1.1.1</t>
  </si>
  <si>
    <t>Trazado</t>
  </si>
  <si>
    <t>1.1.2</t>
  </si>
  <si>
    <t>Plateo</t>
  </si>
  <si>
    <t>1.1.3</t>
  </si>
  <si>
    <t>Ahoyado</t>
  </si>
  <si>
    <t>1.1.4</t>
  </si>
  <si>
    <t>Aplicación de fertilizantes y correctivos</t>
  </si>
  <si>
    <t>1.1.5</t>
  </si>
  <si>
    <t>Plantación(siembra)</t>
  </si>
  <si>
    <t>1.1.6</t>
  </si>
  <si>
    <t>Control fitosanitario</t>
  </si>
  <si>
    <t xml:space="preserve"> 1. Mano de Obra - Establecimiento Plantación Forestal  </t>
  </si>
  <si>
    <t xml:space="preserve">Los ítems 1.1.1. al 1.1.7 se encuentran excluidos de IVA según lo establece  Estatuto Tributario Nacional en el artículo 476 Servicios excluidos del impuesto sobre las ventas, numeral 24, literales d y l. </t>
  </si>
  <si>
    <t>2.</t>
  </si>
  <si>
    <t>INSUMOS</t>
  </si>
  <si>
    <t>2.1</t>
  </si>
  <si>
    <t>Establecimiento Plantación Forestal</t>
  </si>
  <si>
    <t>2.1.1</t>
  </si>
  <si>
    <t>Material vegetal (Incluye transporte)</t>
  </si>
  <si>
    <t>Árbol</t>
  </si>
  <si>
    <t>2.1.2</t>
  </si>
  <si>
    <t>Bulto</t>
  </si>
  <si>
    <t>2.1.3</t>
  </si>
  <si>
    <t>Correctivos</t>
  </si>
  <si>
    <t>2.1.4</t>
  </si>
  <si>
    <t>Fertilizantes menores</t>
  </si>
  <si>
    <t>2.1.5</t>
  </si>
  <si>
    <t>Hidroretenedor</t>
  </si>
  <si>
    <t>Kgr.</t>
  </si>
  <si>
    <t>2.1.6</t>
  </si>
  <si>
    <t>Insecticida</t>
  </si>
  <si>
    <t>Kgr.-Lts.</t>
  </si>
  <si>
    <t>2.INSUMOS (Ítems2.1.1+2.2+2.3+2.4+2.5)</t>
  </si>
  <si>
    <t>Los ítems 2.1.1 al 2.1.6 se encuentran excluidos de IVA  de acuerdo con lo establecido en el art 424 de Estatuto Tributario (Partidas arancelarias 06.02.20; 25.18.10; 31.01; 31.04, 31.05.)</t>
  </si>
  <si>
    <t>3.</t>
  </si>
  <si>
    <t>COSTOS INDIRECTOS</t>
  </si>
  <si>
    <t>3.1</t>
  </si>
  <si>
    <t xml:space="preserve">Valor Total </t>
  </si>
  <si>
    <t>3.1.1</t>
  </si>
  <si>
    <t>Herramientas = ( 5% MANO DE OBRA. Establecimiento Plantacion Forestal. Item 1.1)</t>
  </si>
  <si>
    <t>3.1.2</t>
  </si>
  <si>
    <t>Transporte  (8% INSUMOS. Establecimiento Plantacion forestal Item 2.1 ). Se excluye material vegetal</t>
  </si>
  <si>
    <t>3. COSTOS INDIRECTOS (Ítems3.1.1+3.1.2)</t>
  </si>
  <si>
    <t>Herramientas excluidas de IVA según lo establece el  Estatuto Tributario Nacional en el Art 424 Arancel 84.36.80</t>
  </si>
  <si>
    <t>Transporte Excluido de IVA Art 476 EstatutoTributario</t>
  </si>
  <si>
    <t>RESUMEN PRESUPUESTO</t>
  </si>
  <si>
    <t>VALOR</t>
  </si>
  <si>
    <t>COSTO INDIRECTOS</t>
  </si>
  <si>
    <t>TOTAL (Sin Replanteo)</t>
  </si>
  <si>
    <t>4.</t>
  </si>
  <si>
    <t>REPLANTEO</t>
  </si>
  <si>
    <r>
      <rPr>
        <b/>
        <sz val="11"/>
        <color theme="1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Se considera para el replanteo el 10% del valor total de cada huerto.</t>
    </r>
  </si>
  <si>
    <t>VALOR COTIZACIONES</t>
  </si>
  <si>
    <t>Jornales</t>
  </si>
  <si>
    <t>ESPECIFICACIONES</t>
  </si>
  <si>
    <t>Cantidad  / Ha</t>
  </si>
  <si>
    <t>Cantidad / Huerto</t>
  </si>
  <si>
    <t>Vr Unitario</t>
  </si>
  <si>
    <t>Vr Total / Huerto</t>
  </si>
  <si>
    <t>NPK(15-15-15 ó similar)</t>
  </si>
  <si>
    <t>SCC GLOBAL COLOMBIA</t>
  </si>
  <si>
    <t>MEROBEL LTDA</t>
  </si>
  <si>
    <t>SIDEB SAS</t>
  </si>
  <si>
    <t>Valor Unitario por Jornal</t>
  </si>
  <si>
    <t>VALOR COTIZACIONES
Valor Unitario por Jornal</t>
  </si>
  <si>
    <t>VALOR COTIZACIONES 
Vr Unitario</t>
  </si>
  <si>
    <t>TOTAL HUERTO LEÑERO</t>
  </si>
  <si>
    <t>IVA SOBRE UTILIDAD</t>
  </si>
  <si>
    <t>Subtotal Costo Directo Estufas Ecoeficientes</t>
  </si>
  <si>
    <t>COSTO DIRECTO  DE OBRA (CD)</t>
  </si>
  <si>
    <t>TERMINO  DE EJECUCIÓN DE OBRA (MESES)</t>
  </si>
  <si>
    <t>A. ADMINISTRACIÓN</t>
  </si>
  <si>
    <t>UN</t>
  </si>
  <si>
    <t>% DEDICACION</t>
  </si>
  <si>
    <r>
      <t xml:space="preserve">ASIGNACION BASICA ACTUALIZADA
</t>
    </r>
    <r>
      <rPr>
        <b/>
        <sz val="8"/>
        <rFont val="Arial"/>
        <family val="2"/>
      </rPr>
      <t>(INC. FACTOR PRESTACIONAL)</t>
    </r>
  </si>
  <si>
    <t>PERSONAL PROFESIONAL Y TECNICO  ADMINISTRATIVO</t>
  </si>
  <si>
    <t>SUBTOTAL</t>
  </si>
  <si>
    <t>OTROS GASTOS</t>
  </si>
  <si>
    <t>GRAVAMEN DE MOVIMIENTOS FINANCIEROS (4X1000)</t>
  </si>
  <si>
    <t>GASTOS LEGALES OBRA</t>
  </si>
  <si>
    <t>POLIZA OBRA</t>
  </si>
  <si>
    <t>IMPUESTOS</t>
  </si>
  <si>
    <r>
      <t xml:space="preserve">RETENCION EN LA FUENTE </t>
    </r>
    <r>
      <rPr>
        <b/>
        <sz val="10"/>
        <rFont val="Arial"/>
        <family val="2"/>
      </rPr>
      <t>(2%</t>
    </r>
    <r>
      <rPr>
        <sz val="11"/>
        <color theme="1"/>
        <rFont val="Calibri"/>
        <family val="2"/>
        <scheme val="minor"/>
      </rPr>
      <t xml:space="preserve"> SOBRE EL VALOR GRAVABLE DEL CONTRATO)</t>
    </r>
  </si>
  <si>
    <t>CONTRIBUCION ESPECIAL PARA CONTRATOS DE OBRA PUBLICA (5% SOBRE EL VALOR GRAVABLE DEL CONTRATO)</t>
  </si>
  <si>
    <t>INDUSTRIA Y COMERCIO (6,99/1000 SOBRE EL VALOR GRAVABLE DEL CONTRATO).</t>
  </si>
  <si>
    <t>ESTAMPILLA PRO-DESARROLLO DEPARTAMENTAL</t>
  </si>
  <si>
    <t xml:space="preserve">ESTAMPILLA PRO-ELECTRIFICACIÓN </t>
  </si>
  <si>
    <t>ESTAMPILLA PRO-HOSPITALES UNIVERSITARIOS DE CUNDINAMARCA</t>
  </si>
  <si>
    <t>ESTAMPILLA PRO-CULTURA</t>
  </si>
  <si>
    <t>ESTAMPILLA PRO-DESARROLLO UNIVERSIDAD DE CUNDINAMARCA</t>
  </si>
  <si>
    <t>ESTAMPILLA PARA EL BIENESTAR DEL ADULTO MAYOR</t>
  </si>
  <si>
    <t>ESTAMPILLA PRODEPORTE</t>
  </si>
  <si>
    <t>SUBTOTAL VALOR DE LA ADMINISTRACIÓN</t>
  </si>
  <si>
    <t>componente del A</t>
  </si>
  <si>
    <t>carga de impuestos</t>
  </si>
  <si>
    <t>PORCENTAJE ADMINISTRACIÓN</t>
  </si>
  <si>
    <t>carga administrativa</t>
  </si>
  <si>
    <t>Obra directo</t>
  </si>
  <si>
    <t>A</t>
  </si>
  <si>
    <t>I</t>
  </si>
  <si>
    <t>U</t>
  </si>
  <si>
    <t>IVA SOBRE U</t>
  </si>
  <si>
    <t>Consultoría</t>
  </si>
  <si>
    <t>Gerencia</t>
  </si>
  <si>
    <t>Total</t>
  </si>
  <si>
    <t>PROMEDIO</t>
  </si>
  <si>
    <t>AUNAR ESFUERZOS TÉCNICOS, ADMINISTRATIVOS Y FINANCIEROS ENTRE LA SECRETARÍA DE AMBIENTE DEL DEPARTAMENTO DE CUNDINAMARCA Y LA CORPORACIÓN AUTÓNOMA REGIONAL DE LA ORINOQUIA - CORPORINOQUIA PARA GARANTIZAR LA PROTECCIÓN Y RECUPERACIÓN DEL RECURSO HÍDRICO, LA DISMUNICIÓN DE LA REFORESTACIÓN Y EL AUMENTO DE LAS PRECIPITACIONES EN LAS DIFERENTES FUENTES HIDRICAS, A TRAVES DE LA INSTALACIÓN DE ESTUFAS ECOEFICIENTES Y SUS RESPECTIVOS HUERTOS LEÑEROS EN EL DEPARTAMENTO DE CUNDINAMARCA</t>
  </si>
  <si>
    <t xml:space="preserve">1. CONSTRUCCIÓN DE ESTUFAS ECOEFICIENTES </t>
  </si>
  <si>
    <t>1.1. ESTUFAS ECOEFICIENTES</t>
  </si>
  <si>
    <t>2. ESTABLECIMIENTO DE HUERTOS LEÑEROS</t>
  </si>
  <si>
    <t>2.1. HUERTOS LEÑEROS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</si>
</sst>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5" formatCode="&quot;$&quot;#,##0;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 &quot;$&quot;\ * #,##0_ ;_ &quot;$&quot;\ * \-#,##0_ ;_ &quot;$&quot;\ * &quot;-&quot;_ ;_ @_ "/>
    <numFmt numFmtId="169" formatCode="&quot;$&quot;\ #,##0.00;[Red]&quot;$&quot;\ \-#,##0.00"/>
    <numFmt numFmtId="170" formatCode="_-* #,##0.00\ &quot;Pts&quot;_-;\-* #,##0.00\ &quot;Pts&quot;_-;_-* &quot;-&quot;??\ &quot;Pts&quot;_-;_-@_-"/>
    <numFmt numFmtId="171" formatCode="_([$$-240A]\ * #,##0_);_([$$-240A]\ * \(#,##0\);_([$$-240A]\ * &quot;-&quot;??_);_(@_)"/>
    <numFmt numFmtId="172" formatCode="_ [$$-240A]\ * #,##0.00_ ;_ [$$-240A]\ * \-#,##0.00_ ;_ [$$-240A]\ * &quot;-&quot;??_ ;_ @_ "/>
    <numFmt numFmtId="173" formatCode="\$#,##0.00"/>
    <numFmt numFmtId="174" formatCode="_-* #,##0\ &quot;€&quot;_-;\-* #,##0\ &quot;€&quot;_-;_-* &quot;-&quot;??\ &quot;€&quot;_-;_-@_-"/>
    <numFmt numFmtId="175" formatCode="_-[$$-240A]\ * #,##0.00_-;\-[$$-240A]\ * #,##0.00_-;_-[$$-240A]\ * &quot;-&quot;??_-;_-@_-"/>
    <numFmt numFmtId="176" formatCode="_(* #,##0_);_(* \(#,##0\);_(* &quot;-&quot;??_);_(@_)"/>
    <numFmt numFmtId="177" formatCode="_-[$$-240A]* #,##0_-;\-[$$-240A]* #,##0_-;_-[$$-240A]* &quot;-&quot;??_-;_-@_-"/>
    <numFmt numFmtId="178" formatCode="&quot;$&quot;#,##0"/>
    <numFmt numFmtId="179" formatCode="&quot;$&quot;\ #,##0"/>
    <numFmt numFmtId="180" formatCode="_(&quot;$&quot;\ * #,##0_);_(&quot;$&quot;\ * \(#,##0\);_(&quot;$&quot;\ * &quot;-&quot;??_);_(@_)"/>
    <numFmt numFmtId="181" formatCode="\$#,##0.0"/>
    <numFmt numFmtId="182" formatCode="\$#,##0"/>
    <numFmt numFmtId="183" formatCode="#,##0.0000_ ;\-#,##0.0000\ "/>
    <numFmt numFmtId="184" formatCode="_-* #,##0.000_-;\-* #,##0.000_-;_-* &quot;-&quot;_-;_-@_-"/>
    <numFmt numFmtId="185" formatCode="&quot;$&quot;\ #,##0.00"/>
    <numFmt numFmtId="186" formatCode="[$$-240A]#,##0.00;[Red]\([$$-240A]#,##0.00\)"/>
    <numFmt numFmtId="187" formatCode="_(* #.##0.00_);_(* \(#.##0.00\);_(* &quot;-&quot;??_);_(@_)"/>
    <numFmt numFmtId="188" formatCode="_-* #,##0.0000_-;\-* #,##0.0000_-;_-* &quot;-&quot;??_-;_-@_-"/>
    <numFmt numFmtId="189" formatCode="_-* #,##0.000_-;\-* #,##0.000_-;_-* &quot;-&quot;??_-;_-@_-"/>
    <numFmt numFmtId="190" formatCode="[$$-409]#,##0.00"/>
    <numFmt numFmtId="191" formatCode="0.000%"/>
    <numFmt numFmtId="192" formatCode="_-&quot;$&quot;* #.##0.00_-;\-&quot;$&quot;* #.##0.00_-;_-&quot;$&quot;* &quot;-&quot;??_-;_-@_-"/>
    <numFmt numFmtId="193" formatCode="_-* #,##0.00_-;\-* #,##0.00_-;_-* &quot;-&quot;_-;_-@_-"/>
    <numFmt numFmtId="194" formatCode="_(&quot;$&quot;* #,##0.00_);_(&quot;$&quot;* \(#,##0.00\);_(&quot;$&quot;* &quot;-&quot;??_);_(@_)"/>
    <numFmt numFmtId="195" formatCode="[$$-240A]\ #,##0.00"/>
    <numFmt numFmtId="196" formatCode="[$$-240A]\ #,##0.00_);[Red]\([$$-240A]\ #,##0.00\)"/>
    <numFmt numFmtId="197" formatCode="[$$-240A]\ #,##0.00000"/>
    <numFmt numFmtId="198" formatCode="[$$-240A]\ #,##0"/>
    <numFmt numFmtId="199" formatCode="_-* #.##0.00_-;\-* #.##0.00_-;_-* &quot;-&quot;??_-;_-@_-"/>
    <numFmt numFmtId="200" formatCode="_-* #.##0_-;\-* #.##0_-;_-* &quot;-&quot;_-;_-@_-"/>
    <numFmt numFmtId="201" formatCode="&quot;$&quot;\ #,##0.0000000"/>
    <numFmt numFmtId="202" formatCode="\$#,##0.000"/>
    <numFmt numFmtId="203" formatCode="\$#,##0.0000"/>
    <numFmt numFmtId="204" formatCode="\$#,##0.00000"/>
    <numFmt numFmtId="205" formatCode="0.0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vertAlign val="superscript"/>
      <sz val="12"/>
      <name val="Arial"/>
      <family val="2"/>
    </font>
    <font>
      <b/>
      <sz val="22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  <charset val="1"/>
    </font>
    <font>
      <b/>
      <sz val="10"/>
      <name val="Arial"/>
      <family val="2"/>
      <charset val="1"/>
    </font>
    <font>
      <sz val="11"/>
      <name val="Arial"/>
      <family val="2"/>
    </font>
    <font>
      <b/>
      <sz val="11"/>
      <name val="Arial"/>
      <family val="2"/>
      <charset val="1"/>
    </font>
    <font>
      <b/>
      <sz val="10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Geneva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rgb="FF000000"/>
      </right>
      <top/>
      <bottom style="hair">
        <color indexed="64"/>
      </bottom>
      <diagonal/>
    </border>
    <border>
      <left style="hair">
        <color rgb="FF000000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0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Border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2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4" fillId="0" borderId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199" fontId="1" fillId="0" borderId="0" applyFont="0" applyFill="0" applyBorder="0" applyAlignment="0" applyProtection="0"/>
    <xf numFmtId="187" fontId="31" fillId="0" borderId="0" applyFont="0" applyFill="0" applyBorder="0" applyAlignment="0" applyProtection="0"/>
    <xf numFmtId="192" fontId="4" fillId="0" borderId="0" applyFont="0" applyFill="0" applyBorder="0" applyAlignment="0" applyProtection="0"/>
    <xf numFmtId="200" fontId="33" fillId="0" borderId="0" applyFont="0" applyFill="0" applyBorder="0" applyAlignment="0" applyProtection="0"/>
    <xf numFmtId="192" fontId="4" fillId="0" borderId="0" applyFont="0" applyFill="0" applyBorder="0" applyAlignment="0" applyProtection="0"/>
    <xf numFmtId="199" fontId="33" fillId="0" borderId="0" applyFont="0" applyFill="0" applyBorder="0" applyAlignment="0" applyProtection="0"/>
  </cellStyleXfs>
  <cellXfs count="500">
    <xf numFmtId="0" fontId="0" fillId="0" borderId="0" xfId="0"/>
    <xf numFmtId="0" fontId="8" fillId="2" borderId="0" xfId="3" applyFont="1" applyFill="1" applyBorder="1" applyAlignment="1" applyProtection="1"/>
    <xf numFmtId="0" fontId="8" fillId="2" borderId="0" xfId="3" applyFont="1" applyFill="1" applyBorder="1" applyAlignment="1" applyProtection="1">
      <alignment horizontal="center"/>
    </xf>
    <xf numFmtId="0" fontId="7" fillId="2" borderId="0" xfId="1" applyFont="1" applyFill="1" applyProtection="1"/>
    <xf numFmtId="166" fontId="7" fillId="2" borderId="0" xfId="2" applyFont="1" applyFill="1" applyAlignment="1" applyProtection="1">
      <alignment horizontal="center" vertical="center"/>
    </xf>
    <xf numFmtId="0" fontId="7" fillId="2" borderId="0" xfId="1" applyFont="1" applyFill="1" applyBorder="1" applyProtection="1"/>
    <xf numFmtId="0" fontId="7" fillId="2" borderId="0" xfId="10" applyFont="1" applyFill="1" applyBorder="1" applyProtection="1"/>
    <xf numFmtId="172" fontId="7" fillId="2" borderId="0" xfId="10" applyNumberFormat="1" applyFont="1" applyFill="1" applyBorder="1" applyAlignment="1" applyProtection="1">
      <alignment vertical="center"/>
    </xf>
    <xf numFmtId="0" fontId="7" fillId="2" borderId="0" xfId="1" applyFont="1" applyFill="1" applyBorder="1" applyAlignment="1" applyProtection="1">
      <alignment horizontal="center"/>
    </xf>
    <xf numFmtId="0" fontId="7" fillId="2" borderId="0" xfId="1" applyFont="1" applyFill="1" applyAlignment="1" applyProtection="1">
      <alignment horizontal="center"/>
    </xf>
    <xf numFmtId="43" fontId="7" fillId="2" borderId="0" xfId="17" applyFont="1" applyFill="1" applyProtection="1"/>
    <xf numFmtId="0" fontId="7" fillId="2" borderId="0" xfId="10" applyFont="1" applyFill="1" applyProtection="1"/>
    <xf numFmtId="0" fontId="7" fillId="2" borderId="0" xfId="10" applyFont="1" applyFill="1" applyAlignment="1" applyProtection="1">
      <alignment vertical="center"/>
    </xf>
    <xf numFmtId="0" fontId="7" fillId="2" borderId="0" xfId="10" applyFont="1" applyFill="1" applyBorder="1" applyAlignment="1" applyProtection="1">
      <alignment vertical="center"/>
    </xf>
    <xf numFmtId="166" fontId="7" fillId="2" borderId="0" xfId="2" applyFont="1" applyFill="1" applyBorder="1" applyAlignment="1" applyProtection="1">
      <alignment horizontal="center" vertical="center"/>
    </xf>
    <xf numFmtId="176" fontId="7" fillId="2" borderId="0" xfId="2" applyNumberFormat="1" applyFont="1" applyFill="1" applyBorder="1" applyAlignment="1" applyProtection="1">
      <alignment horizontal="center" vertical="center"/>
    </xf>
    <xf numFmtId="180" fontId="7" fillId="2" borderId="0" xfId="2" applyNumberFormat="1" applyFont="1" applyFill="1" applyBorder="1" applyAlignment="1" applyProtection="1">
      <alignment horizontal="right" vertical="center"/>
    </xf>
    <xf numFmtId="180" fontId="7" fillId="2" borderId="0" xfId="2" applyNumberFormat="1" applyFont="1" applyFill="1" applyBorder="1" applyAlignment="1" applyProtection="1">
      <alignment vertical="center"/>
    </xf>
    <xf numFmtId="0" fontId="8" fillId="2" borderId="0" xfId="4" applyFont="1" applyFill="1" applyBorder="1" applyAlignment="1" applyProtection="1">
      <alignment horizontal="center" vertical="center"/>
    </xf>
    <xf numFmtId="180" fontId="8" fillId="2" borderId="0" xfId="4" applyNumberFormat="1" applyFont="1" applyFill="1" applyBorder="1" applyAlignment="1" applyProtection="1">
      <alignment horizontal="right" vertical="center"/>
    </xf>
    <xf numFmtId="180" fontId="8" fillId="2" borderId="0" xfId="2" applyNumberFormat="1" applyFont="1" applyFill="1" applyBorder="1" applyAlignment="1" applyProtection="1">
      <alignment vertical="center"/>
    </xf>
    <xf numFmtId="0" fontId="9" fillId="2" borderId="0" xfId="7" applyFont="1" applyFill="1"/>
    <xf numFmtId="0" fontId="9" fillId="2" borderId="0" xfId="10" applyFont="1" applyFill="1"/>
    <xf numFmtId="0" fontId="9" fillId="2" borderId="0" xfId="10" applyFont="1" applyFill="1" applyBorder="1" applyAlignment="1">
      <alignment vertical="center"/>
    </xf>
    <xf numFmtId="174" fontId="9" fillId="2" borderId="0" xfId="16" applyNumberFormat="1" applyFont="1" applyFill="1"/>
    <xf numFmtId="0" fontId="9" fillId="2" borderId="0" xfId="10" applyFont="1" applyFill="1" applyBorder="1"/>
    <xf numFmtId="0" fontId="6" fillId="2" borderId="8" xfId="10" applyFont="1" applyFill="1" applyBorder="1" applyAlignment="1">
      <alignment horizontal="centerContinuous" vertical="center"/>
    </xf>
    <xf numFmtId="0" fontId="6" fillId="2" borderId="24" xfId="10" applyFont="1" applyFill="1" applyBorder="1" applyAlignment="1">
      <alignment horizontal="centerContinuous" vertical="center"/>
    </xf>
    <xf numFmtId="0" fontId="6" fillId="2" borderId="24" xfId="10" applyFont="1" applyFill="1" applyBorder="1" applyAlignment="1">
      <alignment horizontal="center" vertical="center"/>
    </xf>
    <xf numFmtId="0" fontId="6" fillId="2" borderId="9" xfId="10" applyFont="1" applyFill="1" applyBorder="1" applyAlignment="1">
      <alignment horizontal="center" vertical="center"/>
    </xf>
    <xf numFmtId="0" fontId="9" fillId="2" borderId="3" xfId="10" applyFont="1" applyFill="1" applyBorder="1" applyAlignment="1">
      <alignment vertical="center"/>
    </xf>
    <xf numFmtId="0" fontId="9" fillId="2" borderId="31" xfId="13" applyFont="1" applyFill="1" applyBorder="1" applyAlignment="1">
      <alignment horizontal="center" vertical="center"/>
    </xf>
    <xf numFmtId="4" fontId="9" fillId="2" borderId="31" xfId="13" applyNumberFormat="1" applyFont="1" applyFill="1" applyBorder="1" applyAlignment="1">
      <alignment horizontal="right" vertical="center"/>
    </xf>
    <xf numFmtId="0" fontId="9" fillId="2" borderId="12" xfId="10" applyFont="1" applyFill="1" applyBorder="1" applyAlignment="1">
      <alignment vertical="center"/>
    </xf>
    <xf numFmtId="4" fontId="9" fillId="2" borderId="23" xfId="13" applyNumberFormat="1" applyFont="1" applyFill="1" applyBorder="1" applyAlignment="1">
      <alignment horizontal="right" vertical="center"/>
    </xf>
    <xf numFmtId="0" fontId="6" fillId="2" borderId="0" xfId="10" applyFont="1" applyFill="1" applyBorder="1" applyAlignment="1">
      <alignment horizontal="center" vertical="center"/>
    </xf>
    <xf numFmtId="0" fontId="6" fillId="2" borderId="5" xfId="10" applyFont="1" applyFill="1" applyBorder="1" applyAlignment="1">
      <alignment horizontal="center" vertical="center"/>
    </xf>
    <xf numFmtId="0" fontId="9" fillId="2" borderId="3" xfId="10" applyFont="1" applyFill="1" applyBorder="1" applyAlignment="1">
      <alignment horizontal="right" vertical="center"/>
    </xf>
    <xf numFmtId="0" fontId="9" fillId="2" borderId="37" xfId="10" applyFont="1" applyFill="1" applyBorder="1" applyAlignment="1">
      <alignment horizontal="center" vertical="center"/>
    </xf>
    <xf numFmtId="0" fontId="9" fillId="2" borderId="21" xfId="10" applyFont="1" applyFill="1" applyBorder="1" applyAlignment="1">
      <alignment horizontal="center" vertical="center"/>
    </xf>
    <xf numFmtId="175" fontId="9" fillId="2" borderId="12" xfId="16" applyNumberFormat="1" applyFont="1" applyFill="1" applyBorder="1" applyAlignment="1">
      <alignment horizontal="right" vertical="center"/>
    </xf>
    <xf numFmtId="2" fontId="9" fillId="2" borderId="21" xfId="10" applyNumberFormat="1" applyFont="1" applyFill="1" applyBorder="1" applyAlignment="1">
      <alignment horizontal="center" vertical="center"/>
    </xf>
    <xf numFmtId="0" fontId="9" fillId="2" borderId="0" xfId="10" applyFont="1" applyFill="1" applyBorder="1" applyAlignment="1">
      <alignment horizontal="center" vertical="center"/>
    </xf>
    <xf numFmtId="0" fontId="9" fillId="2" borderId="12" xfId="10" applyFont="1" applyFill="1" applyBorder="1" applyAlignment="1">
      <alignment horizontal="right" vertical="center"/>
    </xf>
    <xf numFmtId="0" fontId="9" fillId="2" borderId="16" xfId="13" applyFont="1" applyFill="1" applyBorder="1" applyAlignment="1">
      <alignment vertical="center"/>
    </xf>
    <xf numFmtId="173" fontId="9" fillId="2" borderId="23" xfId="14" applyNumberFormat="1" applyFont="1" applyFill="1" applyBorder="1" applyAlignment="1">
      <alignment horizontal="right"/>
    </xf>
    <xf numFmtId="173" fontId="9" fillId="2" borderId="33" xfId="13" applyNumberFormat="1" applyFont="1" applyFill="1" applyBorder="1" applyAlignment="1">
      <alignment horizontal="right" vertical="center"/>
    </xf>
    <xf numFmtId="175" fontId="9" fillId="2" borderId="6" xfId="16" applyNumberFormat="1" applyFont="1" applyFill="1" applyBorder="1" applyAlignment="1">
      <alignment horizontal="right" vertical="center"/>
    </xf>
    <xf numFmtId="0" fontId="9" fillId="2" borderId="17" xfId="10" applyFont="1" applyFill="1" applyBorder="1" applyAlignment="1">
      <alignment horizontal="center" vertical="center"/>
    </xf>
    <xf numFmtId="4" fontId="9" fillId="2" borderId="17" xfId="10" applyNumberFormat="1" applyFont="1" applyFill="1" applyBorder="1" applyAlignment="1">
      <alignment horizontal="center" vertical="center"/>
    </xf>
    <xf numFmtId="175" fontId="9" fillId="2" borderId="31" xfId="10" applyNumberFormat="1" applyFont="1" applyFill="1" applyBorder="1" applyAlignment="1">
      <alignment horizontal="right" vertical="center"/>
    </xf>
    <xf numFmtId="0" fontId="9" fillId="2" borderId="38" xfId="10" applyFont="1" applyFill="1" applyBorder="1" applyAlignment="1">
      <alignment horizontal="center" vertical="center"/>
    </xf>
    <xf numFmtId="182" fontId="9" fillId="2" borderId="28" xfId="10" applyNumberFormat="1" applyFont="1" applyFill="1" applyBorder="1" applyAlignment="1">
      <alignment horizontal="right" vertical="center"/>
    </xf>
    <xf numFmtId="182" fontId="9" fillId="2" borderId="29" xfId="10" applyNumberFormat="1" applyFont="1" applyFill="1" applyBorder="1" applyAlignment="1">
      <alignment horizontal="right" vertical="center"/>
    </xf>
    <xf numFmtId="182" fontId="9" fillId="2" borderId="33" xfId="10" applyNumberFormat="1" applyFont="1" applyFill="1" applyBorder="1" applyAlignment="1">
      <alignment horizontal="right" vertical="center"/>
    </xf>
    <xf numFmtId="181" fontId="9" fillId="2" borderId="28" xfId="13" applyNumberFormat="1" applyFont="1" applyFill="1" applyBorder="1" applyAlignment="1">
      <alignment vertical="center"/>
    </xf>
    <xf numFmtId="182" fontId="9" fillId="2" borderId="31" xfId="13" applyNumberFormat="1" applyFont="1" applyFill="1" applyBorder="1" applyAlignment="1">
      <alignment horizontal="right" vertical="center"/>
    </xf>
    <xf numFmtId="182" fontId="6" fillId="2" borderId="7" xfId="10" applyNumberFormat="1" applyFont="1" applyFill="1" applyBorder="1" applyAlignment="1">
      <alignment horizontal="right" vertical="center"/>
    </xf>
    <xf numFmtId="179" fontId="7" fillId="2" borderId="0" xfId="2" applyNumberFormat="1" applyFont="1" applyFill="1" applyAlignment="1" applyProtection="1">
      <alignment horizontal="center" vertical="center"/>
    </xf>
    <xf numFmtId="179" fontId="7" fillId="2" borderId="0" xfId="16" applyNumberFormat="1" applyFont="1" applyFill="1" applyProtection="1"/>
    <xf numFmtId="9" fontId="7" fillId="2" borderId="0" xfId="18" applyFont="1" applyFill="1" applyAlignment="1" applyProtection="1">
      <alignment horizontal="center" vertical="center"/>
    </xf>
    <xf numFmtId="9" fontId="7" fillId="2" borderId="0" xfId="2" applyNumberFormat="1" applyFont="1" applyFill="1" applyAlignment="1" applyProtection="1">
      <alignment horizontal="center" vertical="center"/>
    </xf>
    <xf numFmtId="177" fontId="7" fillId="2" borderId="0" xfId="1" applyNumberFormat="1" applyFont="1" applyFill="1" applyProtection="1"/>
    <xf numFmtId="0" fontId="7" fillId="2" borderId="0" xfId="1" applyFont="1" applyFill="1" applyAlignment="1" applyProtection="1">
      <alignment horizontal="left"/>
    </xf>
    <xf numFmtId="0" fontId="7" fillId="2" borderId="0" xfId="1" applyFont="1" applyFill="1" applyBorder="1" applyAlignment="1" applyProtection="1">
      <alignment horizontal="left"/>
    </xf>
    <xf numFmtId="0" fontId="8" fillId="2" borderId="0" xfId="3" applyFont="1" applyFill="1" applyBorder="1" applyAlignment="1" applyProtection="1">
      <alignment horizontal="left"/>
    </xf>
    <xf numFmtId="177" fontId="8" fillId="3" borderId="9" xfId="4" applyNumberFormat="1" applyFont="1" applyFill="1" applyBorder="1" applyAlignment="1" applyProtection="1">
      <alignment vertical="center"/>
    </xf>
    <xf numFmtId="179" fontId="7" fillId="2" borderId="0" xfId="1" applyNumberFormat="1" applyFont="1" applyFill="1" applyProtection="1"/>
    <xf numFmtId="179" fontId="7" fillId="2" borderId="0" xfId="2" applyNumberFormat="1" applyFont="1" applyFill="1" applyBorder="1" applyAlignment="1" applyProtection="1">
      <alignment horizontal="center" vertical="center"/>
    </xf>
    <xf numFmtId="0" fontId="8" fillId="2" borderId="5" xfId="3" applyFont="1" applyFill="1" applyBorder="1" applyAlignment="1" applyProtection="1">
      <alignment wrapText="1"/>
    </xf>
    <xf numFmtId="0" fontId="8" fillId="2" borderId="6" xfId="3" applyFont="1" applyFill="1" applyBorder="1" applyAlignment="1" applyProtection="1">
      <alignment wrapText="1"/>
    </xf>
    <xf numFmtId="0" fontId="7" fillId="2" borderId="0" xfId="1" applyFont="1" applyFill="1" applyAlignment="1" applyProtection="1">
      <alignment horizontal="justify" vertical="center"/>
    </xf>
    <xf numFmtId="0" fontId="7" fillId="2" borderId="0" xfId="1" applyFont="1" applyFill="1" applyBorder="1" applyAlignment="1" applyProtection="1">
      <alignment horizontal="justify" vertical="center"/>
    </xf>
    <xf numFmtId="166" fontId="7" fillId="2" borderId="0" xfId="2" applyFont="1" applyFill="1" applyBorder="1" applyAlignment="1" applyProtection="1">
      <alignment horizontal="justify" vertical="center"/>
    </xf>
    <xf numFmtId="166" fontId="7" fillId="2" borderId="0" xfId="2" applyFont="1" applyFill="1" applyAlignment="1" applyProtection="1">
      <alignment horizontal="justify" vertical="center"/>
    </xf>
    <xf numFmtId="0" fontId="2" fillId="2" borderId="0" xfId="1" applyFont="1" applyFill="1" applyBorder="1" applyProtection="1"/>
    <xf numFmtId="0" fontId="9" fillId="2" borderId="20" xfId="6" applyFont="1" applyFill="1" applyBorder="1" applyAlignment="1" applyProtection="1">
      <alignment horizontal="left" vertical="center"/>
    </xf>
    <xf numFmtId="0" fontId="2" fillId="2" borderId="21" xfId="7" applyFont="1" applyFill="1" applyBorder="1" applyAlignment="1" applyProtection="1">
      <alignment horizontal="center" vertical="center" wrapText="1"/>
    </xf>
    <xf numFmtId="3" fontId="2" fillId="2" borderId="21" xfId="8" applyNumberFormat="1" applyFont="1" applyFill="1" applyBorder="1" applyAlignment="1" applyProtection="1">
      <alignment horizontal="center" vertical="center" wrapText="1"/>
    </xf>
    <xf numFmtId="180" fontId="2" fillId="2" borderId="21" xfId="9" applyNumberFormat="1" applyFont="1" applyFill="1" applyBorder="1" applyAlignment="1" applyProtection="1">
      <alignment horizontal="right" vertical="center" wrapText="1"/>
    </xf>
    <xf numFmtId="180" fontId="2" fillId="2" borderId="22" xfId="9" applyNumberFormat="1" applyFont="1" applyFill="1" applyBorder="1" applyAlignment="1" applyProtection="1">
      <alignment horizontal="right" vertical="center" wrapText="1"/>
    </xf>
    <xf numFmtId="180" fontId="3" fillId="2" borderId="22" xfId="8" applyNumberFormat="1" applyFont="1" applyFill="1" applyBorder="1" applyAlignment="1" applyProtection="1">
      <alignment horizontal="right" vertical="center"/>
    </xf>
    <xf numFmtId="0" fontId="3" fillId="2" borderId="0" xfId="4" applyFont="1" applyFill="1" applyBorder="1" applyAlignment="1" applyProtection="1">
      <alignment horizontal="right" vertical="center"/>
    </xf>
    <xf numFmtId="180" fontId="3" fillId="2" borderId="0" xfId="8" applyNumberFormat="1" applyFont="1" applyFill="1" applyBorder="1" applyAlignment="1" applyProtection="1">
      <alignment horizontal="right" vertical="center"/>
    </xf>
    <xf numFmtId="180" fontId="2" fillId="2" borderId="0" xfId="2" applyNumberFormat="1" applyFont="1" applyFill="1" applyBorder="1" applyAlignment="1" applyProtection="1">
      <alignment horizontal="right" vertical="center"/>
    </xf>
    <xf numFmtId="180" fontId="3" fillId="2" borderId="9" xfId="4" applyNumberFormat="1" applyFont="1" applyFill="1" applyBorder="1" applyAlignment="1" applyProtection="1">
      <alignment vertical="center"/>
    </xf>
    <xf numFmtId="0" fontId="2" fillId="2" borderId="0" xfId="10" applyFont="1" applyFill="1" applyBorder="1" applyProtection="1"/>
    <xf numFmtId="177" fontId="3" fillId="2" borderId="15" xfId="12" applyNumberFormat="1" applyFont="1" applyFill="1" applyBorder="1" applyAlignment="1" applyProtection="1">
      <alignment vertical="center"/>
    </xf>
    <xf numFmtId="177" fontId="3" fillId="2" borderId="22" xfId="12" applyNumberFormat="1" applyFont="1" applyFill="1" applyBorder="1" applyAlignment="1" applyProtection="1">
      <alignment vertical="center"/>
    </xf>
    <xf numFmtId="171" fontId="2" fillId="2" borderId="0" xfId="10" applyNumberFormat="1" applyFont="1" applyFill="1" applyBorder="1" applyProtection="1"/>
    <xf numFmtId="0" fontId="3" fillId="2" borderId="0" xfId="11" applyFont="1" applyFill="1" applyBorder="1" applyAlignment="1" applyProtection="1">
      <alignment horizontal="center" vertical="center"/>
    </xf>
    <xf numFmtId="177" fontId="3" fillId="2" borderId="0" xfId="4" applyNumberFormat="1" applyFont="1" applyFill="1" applyBorder="1" applyAlignment="1" applyProtection="1">
      <alignment vertical="center"/>
    </xf>
    <xf numFmtId="172" fontId="2" fillId="2" borderId="0" xfId="10" applyNumberFormat="1" applyFont="1" applyFill="1" applyBorder="1" applyAlignment="1" applyProtection="1">
      <alignment vertical="center"/>
    </xf>
    <xf numFmtId="0" fontId="3" fillId="2" borderId="0" xfId="11" applyFont="1" applyFill="1" applyBorder="1" applyAlignment="1" applyProtection="1">
      <alignment horizontal="left" vertical="center" wrapText="1"/>
    </xf>
    <xf numFmtId="0" fontId="8" fillId="2" borderId="4" xfId="3" applyFont="1" applyFill="1" applyBorder="1" applyAlignment="1" applyProtection="1">
      <alignment horizontal="left" wrapText="1"/>
    </xf>
    <xf numFmtId="0" fontId="3" fillId="2" borderId="0" xfId="4" applyFont="1" applyFill="1" applyBorder="1" applyAlignment="1" applyProtection="1">
      <alignment horizontal="left" vertical="center"/>
    </xf>
    <xf numFmtId="0" fontId="3" fillId="2" borderId="0" xfId="11" applyFont="1" applyFill="1" applyBorder="1" applyAlignment="1" applyProtection="1">
      <alignment horizontal="left" vertical="center"/>
    </xf>
    <xf numFmtId="0" fontId="15" fillId="0" borderId="0" xfId="0" applyFont="1" applyFill="1"/>
    <xf numFmtId="178" fontId="15" fillId="0" borderId="0" xfId="20" applyNumberFormat="1" applyFont="1" applyFill="1" applyAlignment="1">
      <alignment horizontal="center"/>
    </xf>
    <xf numFmtId="0" fontId="17" fillId="0" borderId="13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6" fillId="6" borderId="39" xfId="0" applyFont="1" applyFill="1" applyBorder="1" applyAlignment="1">
      <alignment horizontal="center" vertical="center" wrapText="1"/>
    </xf>
    <xf numFmtId="0" fontId="16" fillId="6" borderId="40" xfId="0" applyFont="1" applyFill="1" applyBorder="1" applyAlignment="1">
      <alignment horizontal="center" vertical="center" wrapText="1"/>
    </xf>
    <xf numFmtId="0" fontId="18" fillId="6" borderId="40" xfId="7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 wrapText="1"/>
    </xf>
    <xf numFmtId="183" fontId="19" fillId="0" borderId="38" xfId="19" applyNumberFormat="1" applyFont="1" applyFill="1" applyBorder="1" applyAlignment="1">
      <alignment horizontal="center" vertical="center" wrapText="1"/>
    </xf>
    <xf numFmtId="5" fontId="19" fillId="0" borderId="38" xfId="20" applyNumberFormat="1" applyFont="1" applyFill="1" applyBorder="1" applyAlignment="1">
      <alignment horizontal="center" vertical="center" wrapText="1"/>
    </xf>
    <xf numFmtId="178" fontId="19" fillId="0" borderId="43" xfId="20" applyNumberFormat="1" applyFont="1" applyFill="1" applyBorder="1" applyAlignment="1">
      <alignment horizontal="center" vertical="center" wrapText="1"/>
    </xf>
    <xf numFmtId="179" fontId="15" fillId="6" borderId="42" xfId="0" applyNumberFormat="1" applyFont="1" applyFill="1" applyBorder="1" applyAlignment="1">
      <alignment horizontal="center" vertical="center"/>
    </xf>
    <xf numFmtId="179" fontId="15" fillId="6" borderId="38" xfId="0" applyNumberFormat="1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 wrapText="1"/>
    </xf>
    <xf numFmtId="183" fontId="19" fillId="0" borderId="21" xfId="19" applyNumberFormat="1" applyFont="1" applyFill="1" applyBorder="1" applyAlignment="1">
      <alignment horizontal="center" vertical="center" wrapText="1"/>
    </xf>
    <xf numFmtId="178" fontId="19" fillId="0" borderId="22" xfId="20" applyNumberFormat="1" applyFont="1" applyFill="1" applyBorder="1" applyAlignment="1">
      <alignment horizontal="center" vertical="center" wrapText="1"/>
    </xf>
    <xf numFmtId="179" fontId="15" fillId="6" borderId="20" xfId="0" applyNumberFormat="1" applyFont="1" applyFill="1" applyBorder="1" applyAlignment="1">
      <alignment horizontal="center" vertical="center"/>
    </xf>
    <xf numFmtId="179" fontId="15" fillId="6" borderId="21" xfId="0" applyNumberFormat="1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 wrapText="1"/>
    </xf>
    <xf numFmtId="183" fontId="19" fillId="0" borderId="34" xfId="19" applyNumberFormat="1" applyFont="1" applyFill="1" applyBorder="1" applyAlignment="1">
      <alignment horizontal="center" vertical="center" wrapText="1"/>
    </xf>
    <xf numFmtId="178" fontId="19" fillId="0" borderId="45" xfId="20" applyNumberFormat="1" applyFont="1" applyFill="1" applyBorder="1" applyAlignment="1">
      <alignment horizontal="center" vertical="center" wrapText="1"/>
    </xf>
    <xf numFmtId="179" fontId="15" fillId="6" borderId="44" xfId="0" applyNumberFormat="1" applyFont="1" applyFill="1" applyBorder="1" applyAlignment="1">
      <alignment horizontal="center" vertical="center"/>
    </xf>
    <xf numFmtId="179" fontId="15" fillId="6" borderId="34" xfId="0" applyNumberFormat="1" applyFont="1" applyFill="1" applyBorder="1" applyAlignment="1">
      <alignment horizontal="center" vertical="center"/>
    </xf>
    <xf numFmtId="178" fontId="17" fillId="0" borderId="41" xfId="20" applyNumberFormat="1" applyFont="1" applyFill="1" applyBorder="1" applyAlignment="1">
      <alignment horizontal="center" vertical="center" wrapText="1"/>
    </xf>
    <xf numFmtId="179" fontId="16" fillId="6" borderId="39" xfId="0" applyNumberFormat="1" applyFont="1" applyFill="1" applyBorder="1" applyAlignment="1">
      <alignment horizontal="center" vertical="center" wrapText="1"/>
    </xf>
    <xf numFmtId="179" fontId="16" fillId="6" borderId="4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/>
    <xf numFmtId="0" fontId="17" fillId="0" borderId="39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17" fillId="0" borderId="16" xfId="0" applyFont="1" applyFill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/>
    </xf>
    <xf numFmtId="179" fontId="21" fillId="6" borderId="42" xfId="16" applyNumberFormat="1" applyFont="1" applyFill="1" applyBorder="1" applyAlignment="1">
      <alignment horizontal="center" vertical="center" wrapText="1"/>
    </xf>
    <xf numFmtId="179" fontId="21" fillId="6" borderId="38" xfId="16" applyNumberFormat="1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justify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/>
    </xf>
    <xf numFmtId="179" fontId="21" fillId="6" borderId="20" xfId="0" applyNumberFormat="1" applyFont="1" applyFill="1" applyBorder="1" applyAlignment="1">
      <alignment horizontal="center" vertical="center"/>
    </xf>
    <xf numFmtId="179" fontId="21" fillId="6" borderId="21" xfId="0" applyNumberFormat="1" applyFont="1" applyFill="1" applyBorder="1" applyAlignment="1">
      <alignment horizontal="center" vertical="center"/>
    </xf>
    <xf numFmtId="179" fontId="21" fillId="6" borderId="21" xfId="21" applyNumberFormat="1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/>
    </xf>
    <xf numFmtId="179" fontId="21" fillId="6" borderId="44" xfId="0" applyNumberFormat="1" applyFont="1" applyFill="1" applyBorder="1" applyAlignment="1">
      <alignment horizontal="center" vertical="center"/>
    </xf>
    <xf numFmtId="179" fontId="21" fillId="6" borderId="34" xfId="0" applyNumberFormat="1" applyFont="1" applyFill="1" applyBorder="1" applyAlignment="1">
      <alignment horizontal="center" vertical="center"/>
    </xf>
    <xf numFmtId="179" fontId="21" fillId="6" borderId="34" xfId="21" applyNumberFormat="1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 wrapText="1"/>
    </xf>
    <xf numFmtId="0" fontId="18" fillId="0" borderId="43" xfId="0" applyFont="1" applyFill="1" applyBorder="1" applyAlignment="1">
      <alignment horizontal="center" vertical="center" wrapText="1"/>
    </xf>
    <xf numFmtId="178" fontId="15" fillId="0" borderId="45" xfId="19" applyNumberFormat="1" applyFont="1" applyFill="1" applyBorder="1" applyAlignment="1">
      <alignment horizontal="center" vertical="center"/>
    </xf>
    <xf numFmtId="164" fontId="17" fillId="0" borderId="16" xfId="2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164" fontId="19" fillId="0" borderId="42" xfId="20" applyFont="1" applyFill="1" applyBorder="1" applyAlignment="1">
      <alignment horizontal="center" vertical="center" wrapText="1"/>
    </xf>
    <xf numFmtId="178" fontId="19" fillId="0" borderId="43" xfId="19" applyNumberFormat="1" applyFont="1" applyFill="1" applyBorder="1" applyAlignment="1">
      <alignment horizontal="center" vertical="center" wrapText="1"/>
    </xf>
    <xf numFmtId="164" fontId="19" fillId="0" borderId="20" xfId="20" applyFont="1" applyFill="1" applyBorder="1" applyAlignment="1">
      <alignment horizontal="center" vertical="center" wrapText="1"/>
    </xf>
    <xf numFmtId="178" fontId="19" fillId="0" borderId="22" xfId="19" applyNumberFormat="1" applyFont="1" applyFill="1" applyBorder="1" applyAlignment="1">
      <alignment horizontal="center" vertical="center" wrapText="1"/>
    </xf>
    <xf numFmtId="164" fontId="19" fillId="0" borderId="44" xfId="20" applyFont="1" applyFill="1" applyBorder="1" applyAlignment="1">
      <alignment horizontal="center" vertical="center" wrapText="1"/>
    </xf>
    <xf numFmtId="178" fontId="19" fillId="0" borderId="45" xfId="19" applyNumberFormat="1" applyFont="1" applyFill="1" applyBorder="1" applyAlignment="1">
      <alignment horizontal="center" vertical="center" wrapText="1"/>
    </xf>
    <xf numFmtId="178" fontId="17" fillId="0" borderId="41" xfId="19" applyNumberFormat="1" applyFont="1" applyFill="1" applyBorder="1" applyAlignment="1">
      <alignment horizontal="center" vertical="center" wrapText="1"/>
    </xf>
    <xf numFmtId="0" fontId="15" fillId="0" borderId="52" xfId="0" applyFont="1" applyFill="1" applyBorder="1" applyAlignment="1">
      <alignment horizontal="center" vertical="center" wrapText="1"/>
    </xf>
    <xf numFmtId="178" fontId="15" fillId="0" borderId="54" xfId="0" applyNumberFormat="1" applyFont="1" applyFill="1" applyBorder="1" applyAlignment="1">
      <alignment horizontal="center" vertical="center" wrapText="1"/>
    </xf>
    <xf numFmtId="164" fontId="17" fillId="0" borderId="40" xfId="20" applyFont="1" applyFill="1" applyBorder="1" applyAlignment="1">
      <alignment horizontal="center" vertical="center" wrapText="1"/>
    </xf>
    <xf numFmtId="2" fontId="19" fillId="0" borderId="38" xfId="20" applyNumberFormat="1" applyFont="1" applyFill="1" applyBorder="1" applyAlignment="1">
      <alignment horizontal="center" vertical="center" wrapText="1"/>
    </xf>
    <xf numFmtId="2" fontId="19" fillId="0" borderId="21" xfId="20" applyNumberFormat="1" applyFont="1" applyFill="1" applyBorder="1" applyAlignment="1">
      <alignment horizontal="center" vertical="center" wrapText="1"/>
    </xf>
    <xf numFmtId="2" fontId="19" fillId="0" borderId="34" xfId="20" applyNumberFormat="1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164" fontId="17" fillId="0" borderId="14" xfId="22" applyFont="1" applyFill="1" applyBorder="1" applyAlignment="1">
      <alignment horizontal="center" vertical="center" wrapText="1"/>
    </xf>
    <xf numFmtId="178" fontId="17" fillId="0" borderId="15" xfId="22" applyNumberFormat="1" applyFont="1" applyFill="1" applyBorder="1" applyAlignment="1">
      <alignment horizontal="center" vertical="center" wrapText="1"/>
    </xf>
    <xf numFmtId="182" fontId="6" fillId="2" borderId="0" xfId="10" applyNumberFormat="1" applyFont="1" applyFill="1" applyBorder="1" applyAlignment="1">
      <alignment horizontal="right" vertical="center"/>
    </xf>
    <xf numFmtId="0" fontId="9" fillId="2" borderId="4" xfId="10" applyFont="1" applyFill="1" applyBorder="1" applyAlignment="1">
      <alignment vertical="center"/>
    </xf>
    <xf numFmtId="0" fontId="9" fillId="2" borderId="5" xfId="10" applyFont="1" applyFill="1" applyBorder="1" applyAlignment="1">
      <alignment vertical="center"/>
    </xf>
    <xf numFmtId="0" fontId="9" fillId="2" borderId="42" xfId="13" applyFont="1" applyFill="1" applyBorder="1" applyAlignment="1">
      <alignment vertical="center"/>
    </xf>
    <xf numFmtId="173" fontId="9" fillId="2" borderId="28" xfId="13" applyNumberFormat="1" applyFont="1" applyFill="1" applyBorder="1" applyAlignment="1">
      <alignment horizontal="right" vertical="center"/>
    </xf>
    <xf numFmtId="0" fontId="9" fillId="2" borderId="0" xfId="10" applyFont="1" applyFill="1" applyBorder="1" applyAlignment="1">
      <alignment horizontal="right" vertical="center"/>
    </xf>
    <xf numFmtId="0" fontId="9" fillId="2" borderId="16" xfId="10" applyFont="1" applyFill="1" applyBorder="1" applyAlignment="1">
      <alignment vertical="center"/>
    </xf>
    <xf numFmtId="0" fontId="15" fillId="2" borderId="0" xfId="0" applyFont="1" applyFill="1"/>
    <xf numFmtId="178" fontId="15" fillId="2" borderId="0" xfId="20" applyNumberFormat="1" applyFont="1" applyFill="1" applyAlignment="1">
      <alignment horizontal="center"/>
    </xf>
    <xf numFmtId="0" fontId="15" fillId="2" borderId="0" xfId="0" applyFont="1" applyFill="1" applyBorder="1"/>
    <xf numFmtId="0" fontId="15" fillId="2" borderId="0" xfId="0" applyFont="1" applyFill="1" applyAlignment="1">
      <alignment horizontal="center"/>
    </xf>
    <xf numFmtId="179" fontId="9" fillId="6" borderId="17" xfId="10" applyNumberFormat="1" applyFont="1" applyFill="1" applyBorder="1" applyAlignment="1">
      <alignment horizontal="right"/>
    </xf>
    <xf numFmtId="0" fontId="9" fillId="2" borderId="0" xfId="10" applyFont="1" applyFill="1" applyAlignment="1">
      <alignment horizontal="right"/>
    </xf>
    <xf numFmtId="0" fontId="6" fillId="2" borderId="5" xfId="10" applyFont="1" applyFill="1" applyBorder="1" applyAlignment="1">
      <alignment horizontal="center" vertical="center"/>
    </xf>
    <xf numFmtId="173" fontId="9" fillId="2" borderId="31" xfId="14" applyNumberFormat="1" applyFont="1" applyFill="1" applyBorder="1" applyAlignment="1">
      <alignment horizontal="right"/>
    </xf>
    <xf numFmtId="0" fontId="6" fillId="2" borderId="39" xfId="10" applyFont="1" applyFill="1" applyBorder="1" applyAlignment="1">
      <alignment horizontal="centerContinuous" vertical="center"/>
    </xf>
    <xf numFmtId="0" fontId="6" fillId="2" borderId="40" xfId="10" applyFont="1" applyFill="1" applyBorder="1" applyAlignment="1">
      <alignment horizontal="centerContinuous" vertical="center"/>
    </xf>
    <xf numFmtId="4" fontId="9" fillId="2" borderId="17" xfId="13" applyNumberFormat="1" applyFont="1" applyFill="1" applyBorder="1" applyAlignment="1">
      <alignment horizontal="right" vertical="center"/>
    </xf>
    <xf numFmtId="4" fontId="9" fillId="2" borderId="17" xfId="10" applyNumberFormat="1" applyFont="1" applyFill="1" applyBorder="1" applyAlignment="1">
      <alignment horizontal="right" vertical="center"/>
    </xf>
    <xf numFmtId="173" fontId="9" fillId="2" borderId="19" xfId="13" applyNumberFormat="1" applyFont="1" applyFill="1" applyBorder="1" applyAlignment="1">
      <alignment horizontal="right" vertical="center"/>
    </xf>
    <xf numFmtId="4" fontId="9" fillId="2" borderId="38" xfId="13" applyNumberFormat="1" applyFont="1" applyFill="1" applyBorder="1" applyAlignment="1">
      <alignment horizontal="right" vertical="center"/>
    </xf>
    <xf numFmtId="182" fontId="9" fillId="2" borderId="38" xfId="13" applyNumberFormat="1" applyFont="1" applyFill="1" applyBorder="1" applyAlignment="1">
      <alignment horizontal="right" vertical="center"/>
    </xf>
    <xf numFmtId="173" fontId="9" fillId="2" borderId="43" xfId="13" applyNumberFormat="1" applyFont="1" applyFill="1" applyBorder="1" applyAlignment="1">
      <alignment horizontal="right" vertical="center"/>
    </xf>
    <xf numFmtId="0" fontId="19" fillId="2" borderId="0" xfId="0" applyFont="1" applyFill="1" applyBorder="1" applyAlignment="1">
      <alignment horizontal="left" vertical="center" wrapText="1"/>
    </xf>
    <xf numFmtId="178" fontId="19" fillId="2" borderId="0" xfId="0" applyNumberFormat="1" applyFont="1" applyFill="1" applyBorder="1" applyAlignment="1">
      <alignment horizontal="center" vertical="center" wrapText="1"/>
    </xf>
    <xf numFmtId="179" fontId="15" fillId="2" borderId="0" xfId="0" applyNumberFormat="1" applyFont="1" applyFill="1"/>
    <xf numFmtId="0" fontId="15" fillId="2" borderId="0" xfId="0" applyFont="1" applyFill="1" applyAlignment="1"/>
    <xf numFmtId="178" fontId="17" fillId="2" borderId="0" xfId="0" applyNumberFormat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right" vertical="center" wrapText="1"/>
    </xf>
    <xf numFmtId="178" fontId="19" fillId="2" borderId="0" xfId="2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vertical="center" wrapText="1"/>
    </xf>
    <xf numFmtId="178" fontId="17" fillId="2" borderId="0" xfId="20" applyNumberFormat="1" applyFont="1" applyFill="1" applyBorder="1" applyAlignment="1">
      <alignment horizontal="center" vertical="center" wrapText="1"/>
    </xf>
    <xf numFmtId="184" fontId="19" fillId="2" borderId="0" xfId="19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178" fontId="15" fillId="2" borderId="0" xfId="20" applyNumberFormat="1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178" fontId="17" fillId="2" borderId="41" xfId="19" applyNumberFormat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185" fontId="15" fillId="2" borderId="0" xfId="16" applyNumberFormat="1" applyFont="1" applyFill="1"/>
    <xf numFmtId="0" fontId="6" fillId="2" borderId="40" xfId="10" applyFont="1" applyFill="1" applyBorder="1" applyAlignment="1">
      <alignment horizontal="center" vertical="center"/>
    </xf>
    <xf numFmtId="0" fontId="6" fillId="2" borderId="41" xfId="10" applyFont="1" applyFill="1" applyBorder="1" applyAlignment="1">
      <alignment horizontal="center" vertical="center"/>
    </xf>
    <xf numFmtId="0" fontId="6" fillId="2" borderId="9" xfId="10" applyFont="1" applyFill="1" applyBorder="1" applyAlignment="1">
      <alignment horizontal="center" vertical="center"/>
    </xf>
    <xf numFmtId="182" fontId="9" fillId="2" borderId="55" xfId="13" applyNumberFormat="1" applyFont="1" applyFill="1" applyBorder="1" applyAlignment="1">
      <alignment horizontal="right" vertical="center"/>
    </xf>
    <xf numFmtId="173" fontId="9" fillId="2" borderId="56" xfId="14" applyNumberFormat="1" applyFont="1" applyFill="1" applyBorder="1" applyAlignment="1">
      <alignment horizontal="right"/>
    </xf>
    <xf numFmtId="0" fontId="16" fillId="6" borderId="41" xfId="0" applyFont="1" applyFill="1" applyBorder="1" applyAlignment="1">
      <alignment horizontal="center" vertical="center" wrapText="1"/>
    </xf>
    <xf numFmtId="179" fontId="15" fillId="6" borderId="43" xfId="0" applyNumberFormat="1" applyFont="1" applyFill="1" applyBorder="1" applyAlignment="1">
      <alignment horizontal="center" vertical="center"/>
    </xf>
    <xf numFmtId="179" fontId="15" fillId="6" borderId="22" xfId="0" applyNumberFormat="1" applyFont="1" applyFill="1" applyBorder="1" applyAlignment="1">
      <alignment horizontal="center" vertical="center"/>
    </xf>
    <xf numFmtId="179" fontId="15" fillId="6" borderId="45" xfId="0" applyNumberFormat="1" applyFont="1" applyFill="1" applyBorder="1" applyAlignment="1">
      <alignment horizontal="center" vertical="center"/>
    </xf>
    <xf numFmtId="179" fontId="16" fillId="6" borderId="41" xfId="0" applyNumberFormat="1" applyFont="1" applyFill="1" applyBorder="1" applyAlignment="1">
      <alignment horizontal="center" vertical="center" wrapText="1"/>
    </xf>
    <xf numFmtId="179" fontId="21" fillId="6" borderId="43" xfId="16" applyNumberFormat="1" applyFont="1" applyFill="1" applyBorder="1" applyAlignment="1">
      <alignment horizontal="center" vertical="center" wrapText="1"/>
    </xf>
    <xf numFmtId="179" fontId="21" fillId="6" borderId="22" xfId="0" applyNumberFormat="1" applyFont="1" applyFill="1" applyBorder="1" applyAlignment="1">
      <alignment horizontal="center" vertical="center"/>
    </xf>
    <xf numFmtId="179" fontId="21" fillId="6" borderId="45" xfId="0" applyNumberFormat="1" applyFont="1" applyFill="1" applyBorder="1" applyAlignment="1">
      <alignment horizontal="center" vertical="center"/>
    </xf>
    <xf numFmtId="9" fontId="3" fillId="2" borderId="17" xfId="11" applyNumberFormat="1" applyFont="1" applyFill="1" applyBorder="1" applyAlignment="1" applyProtection="1">
      <alignment horizontal="center" vertical="center" wrapText="1"/>
    </xf>
    <xf numFmtId="177" fontId="3" fillId="2" borderId="19" xfId="4" applyNumberFormat="1" applyFont="1" applyFill="1" applyBorder="1" applyAlignment="1" applyProtection="1">
      <alignment vertical="center"/>
    </xf>
    <xf numFmtId="180" fontId="3" fillId="2" borderId="19" xfId="8" applyNumberFormat="1" applyFont="1" applyFill="1" applyBorder="1" applyAlignment="1" applyProtection="1">
      <alignment horizontal="right" vertical="center"/>
    </xf>
    <xf numFmtId="180" fontId="3" fillId="2" borderId="41" xfId="8" applyNumberFormat="1" applyFont="1" applyFill="1" applyBorder="1" applyAlignment="1" applyProtection="1">
      <alignment horizontal="right" vertical="center"/>
    </xf>
    <xf numFmtId="9" fontId="14" fillId="0" borderId="14" xfId="11" applyNumberFormat="1" applyFont="1" applyFill="1" applyBorder="1" applyAlignment="1" applyProtection="1">
      <alignment horizontal="center" vertical="center"/>
    </xf>
    <xf numFmtId="9" fontId="14" fillId="0" borderId="21" xfId="11" applyNumberFormat="1" applyFont="1" applyFill="1" applyBorder="1" applyAlignment="1" applyProtection="1">
      <alignment horizontal="center" vertical="center"/>
    </xf>
    <xf numFmtId="0" fontId="23" fillId="0" borderId="0" xfId="4" applyFont="1" applyAlignment="1">
      <alignment horizontal="left" vertical="center"/>
    </xf>
    <xf numFmtId="0" fontId="23" fillId="0" borderId="0" xfId="4" applyFont="1" applyAlignment="1">
      <alignment horizontal="center" vertical="center"/>
    </xf>
    <xf numFmtId="0" fontId="23" fillId="0" borderId="0" xfId="4" applyFont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25" fillId="2" borderId="0" xfId="23" applyFont="1" applyFill="1" applyAlignment="1">
      <alignment vertical="center"/>
    </xf>
    <xf numFmtId="0" fontId="25" fillId="2" borderId="0" xfId="23" applyFont="1" applyFill="1" applyAlignment="1">
      <alignment horizontal="center" vertical="center"/>
    </xf>
    <xf numFmtId="0" fontId="25" fillId="2" borderId="0" xfId="23" applyFont="1" applyFill="1" applyBorder="1" applyAlignment="1">
      <alignment vertical="center"/>
    </xf>
    <xf numFmtId="0" fontId="28" fillId="2" borderId="0" xfId="23" applyFont="1" applyFill="1" applyBorder="1" applyAlignment="1">
      <alignment vertical="center"/>
    </xf>
    <xf numFmtId="0" fontId="11" fillId="2" borderId="0" xfId="23" applyFont="1" applyFill="1" applyAlignment="1">
      <alignment vertical="center"/>
    </xf>
    <xf numFmtId="0" fontId="29" fillId="2" borderId="0" xfId="23" applyFont="1" applyFill="1" applyAlignment="1">
      <alignment vertical="center"/>
    </xf>
    <xf numFmtId="0" fontId="29" fillId="2" borderId="0" xfId="23" applyFont="1" applyFill="1" applyBorder="1" applyAlignment="1">
      <alignment vertical="center"/>
    </xf>
    <xf numFmtId="0" fontId="28" fillId="2" borderId="0" xfId="23" applyFont="1" applyFill="1" applyAlignment="1">
      <alignment vertical="center"/>
    </xf>
    <xf numFmtId="0" fontId="28" fillId="2" borderId="0" xfId="23" applyFont="1" applyFill="1" applyAlignment="1">
      <alignment horizontal="center" vertical="center"/>
    </xf>
    <xf numFmtId="0" fontId="6" fillId="0" borderId="58" xfId="4" applyFont="1" applyBorder="1" applyAlignment="1">
      <alignment horizontal="center" vertical="center" wrapText="1"/>
    </xf>
    <xf numFmtId="0" fontId="4" fillId="0" borderId="0" xfId="4"/>
    <xf numFmtId="0" fontId="11" fillId="6" borderId="61" xfId="4" applyFont="1" applyFill="1" applyBorder="1" applyAlignment="1">
      <alignment horizontal="center" vertical="center" wrapText="1"/>
    </xf>
    <xf numFmtId="0" fontId="11" fillId="6" borderId="61" xfId="4" applyFont="1" applyFill="1" applyBorder="1" applyAlignment="1">
      <alignment vertical="center"/>
    </xf>
    <xf numFmtId="0" fontId="11" fillId="6" borderId="61" xfId="4" applyFont="1" applyFill="1" applyBorder="1" applyAlignment="1">
      <alignment vertical="center" wrapText="1"/>
    </xf>
    <xf numFmtId="0" fontId="4" fillId="0" borderId="61" xfId="25" applyFont="1" applyBorder="1" applyAlignment="1">
      <alignment horizontal="left" vertical="center" wrapText="1"/>
    </xf>
    <xf numFmtId="0" fontId="4" fillId="2" borderId="61" xfId="25" applyFont="1" applyFill="1" applyBorder="1" applyAlignment="1">
      <alignment horizontal="center" vertical="center" wrapText="1"/>
    </xf>
    <xf numFmtId="9" fontId="4" fillId="2" borderId="61" xfId="26" applyFont="1" applyFill="1" applyBorder="1" applyAlignment="1">
      <alignment horizontal="center" vertical="center"/>
    </xf>
    <xf numFmtId="4" fontId="4" fillId="2" borderId="61" xfId="25" applyNumberFormat="1" applyFont="1" applyFill="1" applyBorder="1" applyAlignment="1">
      <alignment horizontal="center" vertical="center"/>
    </xf>
    <xf numFmtId="44" fontId="4" fillId="0" borderId="0" xfId="4" applyNumberFormat="1"/>
    <xf numFmtId="188" fontId="4" fillId="0" borderId="0" xfId="4" applyNumberFormat="1"/>
    <xf numFmtId="43" fontId="4" fillId="0" borderId="0" xfId="4" applyNumberFormat="1"/>
    <xf numFmtId="0" fontId="4" fillId="0" borderId="62" xfId="24" applyFont="1" applyBorder="1" applyAlignment="1">
      <alignment horizontal="center" vertical="center"/>
    </xf>
    <xf numFmtId="0" fontId="4" fillId="2" borderId="61" xfId="25" applyFont="1" applyFill="1" applyBorder="1" applyAlignment="1">
      <alignment horizontal="center" vertical="center"/>
    </xf>
    <xf numFmtId="9" fontId="4" fillId="0" borderId="61" xfId="26" applyFont="1" applyFill="1" applyBorder="1" applyAlignment="1">
      <alignment horizontal="center" vertical="center"/>
    </xf>
    <xf numFmtId="0" fontId="4" fillId="0" borderId="0" xfId="4" applyAlignment="1">
      <alignment horizontal="center"/>
    </xf>
    <xf numFmtId="0" fontId="4" fillId="10" borderId="61" xfId="25" applyFont="1" applyFill="1" applyBorder="1" applyAlignment="1">
      <alignment horizontal="center" vertical="center" wrapText="1"/>
    </xf>
    <xf numFmtId="0" fontId="4" fillId="10" borderId="61" xfId="25" applyFont="1" applyFill="1" applyBorder="1" applyAlignment="1">
      <alignment horizontal="justify" vertical="center" wrapText="1"/>
    </xf>
    <xf numFmtId="0" fontId="4" fillId="10" borderId="61" xfId="25" applyFont="1" applyFill="1" applyBorder="1" applyAlignment="1">
      <alignment horizontal="center" vertical="center"/>
    </xf>
    <xf numFmtId="9" fontId="4" fillId="10" borderId="61" xfId="26" applyFont="1" applyFill="1" applyBorder="1" applyAlignment="1">
      <alignment horizontal="center" vertical="center"/>
    </xf>
    <xf numFmtId="0" fontId="23" fillId="0" borderId="69" xfId="4" applyFont="1" applyBorder="1" applyAlignment="1">
      <alignment horizontal="left" vertical="center" wrapText="1"/>
    </xf>
    <xf numFmtId="0" fontId="23" fillId="0" borderId="69" xfId="4" applyFont="1" applyBorder="1" applyAlignment="1">
      <alignment horizontal="center" vertical="center"/>
    </xf>
    <xf numFmtId="10" fontId="23" fillId="0" borderId="69" xfId="4" applyNumberFormat="1" applyFont="1" applyBorder="1" applyAlignment="1">
      <alignment horizontal="center" vertical="center"/>
    </xf>
    <xf numFmtId="0" fontId="23" fillId="11" borderId="69" xfId="4" applyFont="1" applyFill="1" applyBorder="1" applyAlignment="1">
      <alignment horizontal="left" vertical="center" wrapText="1"/>
    </xf>
    <xf numFmtId="0" fontId="23" fillId="11" borderId="69" xfId="4" applyFont="1" applyFill="1" applyBorder="1" applyAlignment="1">
      <alignment horizontal="center" vertical="center"/>
    </xf>
    <xf numFmtId="10" fontId="23" fillId="11" borderId="69" xfId="4" applyNumberFormat="1" applyFont="1" applyFill="1" applyBorder="1" applyAlignment="1">
      <alignment horizontal="center" vertical="center"/>
    </xf>
    <xf numFmtId="191" fontId="32" fillId="0" borderId="69" xfId="4" applyNumberFormat="1" applyFont="1" applyBorder="1" applyAlignment="1">
      <alignment horizontal="center" vertical="center"/>
    </xf>
    <xf numFmtId="0" fontId="32" fillId="11" borderId="69" xfId="4" applyFont="1" applyFill="1" applyBorder="1" applyAlignment="1">
      <alignment horizontal="left" vertical="center" wrapText="1"/>
    </xf>
    <xf numFmtId="0" fontId="32" fillId="11" borderId="69" xfId="4" applyFont="1" applyFill="1" applyBorder="1" applyAlignment="1">
      <alignment horizontal="center" vertical="center"/>
    </xf>
    <xf numFmtId="10" fontId="32" fillId="11" borderId="69" xfId="4" applyNumberFormat="1" applyFont="1" applyFill="1" applyBorder="1" applyAlignment="1">
      <alignment horizontal="center" vertical="center"/>
    </xf>
    <xf numFmtId="44" fontId="4" fillId="0" borderId="0" xfId="4" applyNumberFormat="1" applyAlignment="1">
      <alignment horizontal="center"/>
    </xf>
    <xf numFmtId="0" fontId="4" fillId="0" borderId="0" xfId="25" applyFont="1" applyAlignment="1">
      <alignment vertical="center"/>
    </xf>
    <xf numFmtId="0" fontId="4" fillId="0" borderId="0" xfId="25" applyFont="1" applyAlignment="1">
      <alignment horizontal="center" vertical="center"/>
    </xf>
    <xf numFmtId="4" fontId="4" fillId="0" borderId="0" xfId="25" applyNumberFormat="1" applyFont="1" applyAlignment="1">
      <alignment vertical="center"/>
    </xf>
    <xf numFmtId="10" fontId="4" fillId="8" borderId="13" xfId="4" applyNumberFormat="1" applyFill="1" applyBorder="1" applyAlignment="1">
      <alignment horizontal="center" vertical="center"/>
    </xf>
    <xf numFmtId="4" fontId="29" fillId="0" borderId="0" xfId="29" applyNumberFormat="1" applyFont="1" applyAlignment="1">
      <alignment horizontal="left"/>
    </xf>
    <xf numFmtId="4" fontId="29" fillId="0" borderId="0" xfId="29" applyNumberFormat="1" applyFont="1"/>
    <xf numFmtId="0" fontId="4" fillId="2" borderId="0" xfId="29" applyFont="1" applyFill="1" applyAlignment="1">
      <alignment vertical="center"/>
    </xf>
    <xf numFmtId="0" fontId="4" fillId="0" borderId="0" xfId="13"/>
    <xf numFmtId="10" fontId="22" fillId="9" borderId="41" xfId="30" applyNumberFormat="1" applyFont="1" applyFill="1" applyBorder="1" applyAlignment="1">
      <alignment horizontal="right" vertical="center"/>
    </xf>
    <xf numFmtId="10" fontId="4" fillId="8" borderId="16" xfId="4" applyNumberFormat="1" applyFill="1" applyBorder="1" applyAlignment="1">
      <alignment horizontal="center" vertical="center"/>
    </xf>
    <xf numFmtId="44" fontId="4" fillId="12" borderId="19" xfId="4" applyNumberFormat="1" applyFill="1" applyBorder="1" applyAlignment="1">
      <alignment horizontal="left" vertical="center" wrapText="1"/>
    </xf>
    <xf numFmtId="0" fontId="29" fillId="0" borderId="0" xfId="31" applyFont="1" applyAlignment="1">
      <alignment horizontal="center" vertical="center" wrapText="1"/>
    </xf>
    <xf numFmtId="0" fontId="35" fillId="0" borderId="0" xfId="25" applyFont="1" applyAlignment="1">
      <alignment vertical="center"/>
    </xf>
    <xf numFmtId="0" fontId="4" fillId="2" borderId="0" xfId="23" applyFill="1" applyAlignment="1">
      <alignment vertical="center"/>
    </xf>
    <xf numFmtId="195" fontId="4" fillId="2" borderId="0" xfId="23" applyNumberFormat="1" applyFill="1" applyAlignment="1">
      <alignment vertical="center"/>
    </xf>
    <xf numFmtId="196" fontId="4" fillId="2" borderId="0" xfId="23" applyNumberFormat="1" applyFill="1" applyAlignment="1">
      <alignment vertical="center"/>
    </xf>
    <xf numFmtId="195" fontId="25" fillId="2" borderId="0" xfId="23" applyNumberFormat="1" applyFont="1" applyFill="1" applyAlignment="1">
      <alignment vertical="center"/>
    </xf>
    <xf numFmtId="196" fontId="25" fillId="2" borderId="0" xfId="23" applyNumberFormat="1" applyFont="1" applyFill="1" applyAlignment="1">
      <alignment vertical="center"/>
    </xf>
    <xf numFmtId="197" fontId="25" fillId="2" borderId="0" xfId="23" applyNumberFormat="1" applyFont="1" applyFill="1" applyAlignment="1">
      <alignment vertical="center"/>
    </xf>
    <xf numFmtId="10" fontId="25" fillId="2" borderId="0" xfId="32" applyNumberFormat="1" applyFont="1" applyFill="1" applyAlignment="1">
      <alignment vertical="center"/>
    </xf>
    <xf numFmtId="194" fontId="25" fillId="2" borderId="0" xfId="23" applyNumberFormat="1" applyFont="1" applyFill="1" applyAlignment="1">
      <alignment vertical="center"/>
    </xf>
    <xf numFmtId="10" fontId="25" fillId="2" borderId="0" xfId="33" applyNumberFormat="1" applyFont="1" applyFill="1" applyAlignment="1">
      <alignment vertical="center"/>
    </xf>
    <xf numFmtId="198" fontId="25" fillId="2" borderId="0" xfId="23" applyNumberFormat="1" applyFont="1" applyFill="1" applyAlignment="1">
      <alignment vertical="center"/>
    </xf>
    <xf numFmtId="199" fontId="23" fillId="0" borderId="0" xfId="34" applyFont="1" applyAlignment="1">
      <alignment horizontal="center" vertical="center"/>
    </xf>
    <xf numFmtId="187" fontId="4" fillId="0" borderId="61" xfId="35" applyFont="1" applyFill="1" applyBorder="1" applyAlignment="1">
      <alignment horizontal="right" vertical="center"/>
    </xf>
    <xf numFmtId="188" fontId="23" fillId="0" borderId="0" xfId="34" applyNumberFormat="1" applyFont="1" applyAlignment="1">
      <alignment horizontal="left" vertical="center"/>
    </xf>
    <xf numFmtId="187" fontId="29" fillId="0" borderId="61" xfId="35" applyFont="1" applyFill="1" applyBorder="1" applyAlignment="1">
      <alignment horizontal="right" vertical="center"/>
    </xf>
    <xf numFmtId="188" fontId="0" fillId="0" borderId="0" xfId="34" applyNumberFormat="1" applyFont="1"/>
    <xf numFmtId="189" fontId="4" fillId="2" borderId="61" xfId="34" applyNumberFormat="1" applyFont="1" applyFill="1" applyBorder="1" applyAlignment="1">
      <alignment horizontal="right" vertical="center"/>
    </xf>
    <xf numFmtId="199" fontId="4" fillId="0" borderId="0" xfId="34" applyFont="1" applyAlignment="1">
      <alignment horizontal="center"/>
    </xf>
    <xf numFmtId="192" fontId="0" fillId="0" borderId="0" xfId="36" applyFont="1" applyAlignment="1">
      <alignment horizontal="center"/>
    </xf>
    <xf numFmtId="193" fontId="4" fillId="0" borderId="0" xfId="37" applyNumberFormat="1" applyFont="1"/>
    <xf numFmtId="187" fontId="29" fillId="0" borderId="78" xfId="35" applyFont="1" applyFill="1" applyBorder="1" applyAlignment="1">
      <alignment horizontal="right" vertical="center"/>
    </xf>
    <xf numFmtId="194" fontId="6" fillId="0" borderId="21" xfId="38" applyNumberFormat="1" applyFont="1" applyFill="1" applyBorder="1" applyAlignment="1">
      <alignment vertical="center" wrapText="1"/>
    </xf>
    <xf numFmtId="192" fontId="0" fillId="12" borderId="15" xfId="36" applyFont="1" applyFill="1" applyBorder="1" applyAlignment="1">
      <alignment horizontal="left" vertical="center" wrapText="1"/>
    </xf>
    <xf numFmtId="199" fontId="25" fillId="2" borderId="0" xfId="39" applyFont="1" applyFill="1" applyAlignment="1">
      <alignment vertical="center"/>
    </xf>
    <xf numFmtId="201" fontId="9" fillId="2" borderId="0" xfId="10" applyNumberFormat="1" applyFont="1" applyFill="1"/>
    <xf numFmtId="201" fontId="9" fillId="2" borderId="0" xfId="10" applyNumberFormat="1" applyFont="1" applyFill="1" applyBorder="1"/>
    <xf numFmtId="201" fontId="9" fillId="2" borderId="0" xfId="7" applyNumberFormat="1" applyFont="1" applyFill="1"/>
    <xf numFmtId="202" fontId="6" fillId="2" borderId="7" xfId="10" applyNumberFormat="1" applyFont="1" applyFill="1" applyBorder="1" applyAlignment="1">
      <alignment horizontal="right" vertical="center"/>
    </xf>
    <xf numFmtId="203" fontId="6" fillId="2" borderId="36" xfId="10" applyNumberFormat="1" applyFont="1" applyFill="1" applyBorder="1" applyAlignment="1">
      <alignment horizontal="right" vertical="center"/>
    </xf>
    <xf numFmtId="204" fontId="6" fillId="2" borderId="7" xfId="10" applyNumberFormat="1" applyFont="1" applyFill="1" applyBorder="1" applyAlignment="1">
      <alignment horizontal="right" vertical="center"/>
    </xf>
    <xf numFmtId="205" fontId="9" fillId="2" borderId="0" xfId="10" applyNumberFormat="1" applyFont="1" applyFill="1"/>
    <xf numFmtId="205" fontId="9" fillId="2" borderId="0" xfId="10" applyNumberFormat="1" applyFont="1" applyFill="1" applyBorder="1"/>
    <xf numFmtId="0" fontId="6" fillId="6" borderId="21" xfId="10" applyFont="1" applyFill="1" applyBorder="1" applyAlignment="1">
      <alignment horizontal="center" vertical="center"/>
    </xf>
    <xf numFmtId="179" fontId="9" fillId="6" borderId="21" xfId="10" applyNumberFormat="1" applyFont="1" applyFill="1" applyBorder="1" applyAlignment="1">
      <alignment horizontal="center" vertical="center"/>
    </xf>
    <xf numFmtId="0" fontId="6" fillId="6" borderId="20" xfId="10" applyFont="1" applyFill="1" applyBorder="1" applyAlignment="1">
      <alignment horizontal="center" vertical="center" wrapText="1"/>
    </xf>
    <xf numFmtId="0" fontId="6" fillId="5" borderId="22" xfId="10" applyFont="1" applyFill="1" applyBorder="1" applyAlignment="1">
      <alignment horizontal="center" vertical="center"/>
    </xf>
    <xf numFmtId="179" fontId="9" fillId="6" borderId="20" xfId="10" applyNumberFormat="1" applyFont="1" applyFill="1" applyBorder="1" applyAlignment="1">
      <alignment horizontal="center" vertical="center"/>
    </xf>
    <xf numFmtId="179" fontId="9" fillId="5" borderId="22" xfId="10" applyNumberFormat="1" applyFont="1" applyFill="1" applyBorder="1" applyAlignment="1">
      <alignment horizontal="center" vertical="center"/>
    </xf>
    <xf numFmtId="179" fontId="9" fillId="6" borderId="16" xfId="10" applyNumberFormat="1" applyFont="1" applyFill="1" applyBorder="1" applyAlignment="1">
      <alignment horizontal="center" vertical="center"/>
    </xf>
    <xf numFmtId="179" fontId="9" fillId="6" borderId="17" xfId="10" applyNumberFormat="1" applyFont="1" applyFill="1" applyBorder="1" applyAlignment="1">
      <alignment horizontal="center" vertical="center"/>
    </xf>
    <xf numFmtId="179" fontId="9" fillId="5" borderId="19" xfId="10" applyNumberFormat="1" applyFont="1" applyFill="1" applyBorder="1" applyAlignment="1">
      <alignment horizontal="center" vertical="center"/>
    </xf>
    <xf numFmtId="0" fontId="6" fillId="6" borderId="42" xfId="10" applyFont="1" applyFill="1" applyBorder="1" applyAlignment="1">
      <alignment horizontal="center" vertical="center" wrapText="1"/>
    </xf>
    <xf numFmtId="0" fontId="6" fillId="6" borderId="38" xfId="10" applyFont="1" applyFill="1" applyBorder="1" applyAlignment="1">
      <alignment horizontal="center" vertical="center"/>
    </xf>
    <xf numFmtId="0" fontId="6" fillId="5" borderId="43" xfId="10" applyFont="1" applyFill="1" applyBorder="1" applyAlignment="1">
      <alignment horizontal="center" vertical="center"/>
    </xf>
    <xf numFmtId="179" fontId="9" fillId="6" borderId="16" xfId="13" applyNumberFormat="1" applyFont="1" applyFill="1" applyBorder="1" applyAlignment="1">
      <alignment horizontal="right" vertical="center"/>
    </xf>
    <xf numFmtId="0" fontId="9" fillId="5" borderId="19" xfId="10" applyFont="1" applyFill="1" applyBorder="1"/>
    <xf numFmtId="0" fontId="16" fillId="13" borderId="41" xfId="0" applyFont="1" applyFill="1" applyBorder="1" applyAlignment="1">
      <alignment horizontal="center" vertical="center" wrapText="1"/>
    </xf>
    <xf numFmtId="179" fontId="15" fillId="13" borderId="43" xfId="0" applyNumberFormat="1" applyFont="1" applyFill="1" applyBorder="1" applyAlignment="1">
      <alignment horizontal="center" vertical="center"/>
    </xf>
    <xf numFmtId="179" fontId="16" fillId="13" borderId="41" xfId="0" applyNumberFormat="1" applyFont="1" applyFill="1" applyBorder="1" applyAlignment="1">
      <alignment horizontal="center" vertical="center" wrapText="1"/>
    </xf>
    <xf numFmtId="0" fontId="8" fillId="2" borderId="11" xfId="3" applyFont="1" applyFill="1" applyBorder="1" applyAlignment="1" applyProtection="1">
      <alignment horizontal="center" wrapText="1"/>
    </xf>
    <xf numFmtId="0" fontId="8" fillId="2" borderId="0" xfId="3" applyFont="1" applyFill="1" applyBorder="1" applyAlignment="1" applyProtection="1">
      <alignment horizontal="center" wrapText="1"/>
    </xf>
    <xf numFmtId="0" fontId="8" fillId="2" borderId="12" xfId="3" applyFont="1" applyFill="1" applyBorder="1" applyAlignment="1" applyProtection="1">
      <alignment horizontal="center" wrapText="1"/>
    </xf>
    <xf numFmtId="0" fontId="2" fillId="2" borderId="21" xfId="5" applyFont="1" applyFill="1" applyBorder="1" applyAlignment="1" applyProtection="1">
      <alignment horizontal="left" vertical="center" wrapText="1"/>
    </xf>
    <xf numFmtId="0" fontId="3" fillId="4" borderId="20" xfId="4" applyFont="1" applyFill="1" applyBorder="1" applyAlignment="1" applyProtection="1">
      <alignment horizontal="left" vertical="center"/>
    </xf>
    <xf numFmtId="0" fontId="3" fillId="4" borderId="21" xfId="4" applyFont="1" applyFill="1" applyBorder="1" applyAlignment="1" applyProtection="1">
      <alignment horizontal="left" vertical="center"/>
    </xf>
    <xf numFmtId="0" fontId="2" fillId="2" borderId="21" xfId="4" applyFont="1" applyFill="1" applyBorder="1" applyAlignment="1" applyProtection="1">
      <alignment horizontal="left" vertical="center" wrapText="1"/>
    </xf>
    <xf numFmtId="0" fontId="3" fillId="2" borderId="16" xfId="4" applyFont="1" applyFill="1" applyBorder="1" applyAlignment="1" applyProtection="1">
      <alignment horizontal="right" vertical="center"/>
    </xf>
    <xf numFmtId="0" fontId="3" fillId="2" borderId="17" xfId="4" applyFont="1" applyFill="1" applyBorder="1" applyAlignment="1" applyProtection="1">
      <alignment horizontal="right" vertical="center"/>
    </xf>
    <xf numFmtId="0" fontId="13" fillId="2" borderId="1" xfId="3" applyFont="1" applyFill="1" applyBorder="1" applyAlignment="1" applyProtection="1">
      <alignment horizontal="center" vertical="center"/>
    </xf>
    <xf numFmtId="0" fontId="13" fillId="2" borderId="2" xfId="3" applyFont="1" applyFill="1" applyBorder="1" applyAlignment="1" applyProtection="1">
      <alignment horizontal="center" vertical="center"/>
    </xf>
    <xf numFmtId="0" fontId="13" fillId="2" borderId="3" xfId="3" applyFont="1" applyFill="1" applyBorder="1" applyAlignment="1" applyProtection="1">
      <alignment horizontal="center" vertical="center"/>
    </xf>
    <xf numFmtId="0" fontId="13" fillId="2" borderId="11" xfId="3" applyFont="1" applyFill="1" applyBorder="1" applyAlignment="1" applyProtection="1">
      <alignment horizontal="center" vertical="center"/>
    </xf>
    <xf numFmtId="0" fontId="13" fillId="2" borderId="0" xfId="3" applyFont="1" applyFill="1" applyBorder="1" applyAlignment="1" applyProtection="1">
      <alignment horizontal="center" vertical="center"/>
    </xf>
    <xf numFmtId="0" fontId="13" fillId="2" borderId="12" xfId="3" applyFont="1" applyFill="1" applyBorder="1" applyAlignment="1" applyProtection="1">
      <alignment horizontal="center" vertical="center"/>
    </xf>
    <xf numFmtId="0" fontId="7" fillId="2" borderId="0" xfId="1" applyFont="1" applyFill="1" applyAlignment="1" applyProtection="1">
      <alignment horizontal="right"/>
    </xf>
    <xf numFmtId="166" fontId="7" fillId="2" borderId="0" xfId="2" applyFont="1" applyFill="1" applyAlignment="1" applyProtection="1">
      <alignment horizontal="center" vertical="center" wrapText="1"/>
    </xf>
    <xf numFmtId="43" fontId="7" fillId="2" borderId="0" xfId="17" applyFont="1" applyFill="1" applyAlignment="1" applyProtection="1">
      <alignment horizontal="right" vertical="center"/>
    </xf>
    <xf numFmtId="0" fontId="8" fillId="3" borderId="39" xfId="11" applyFont="1" applyFill="1" applyBorder="1" applyAlignment="1" applyProtection="1">
      <alignment horizontal="center" vertical="center"/>
    </xf>
    <xf numFmtId="0" fontId="8" fillId="3" borderId="40" xfId="11" applyFont="1" applyFill="1" applyBorder="1" applyAlignment="1" applyProtection="1">
      <alignment horizontal="center" vertical="center"/>
    </xf>
    <xf numFmtId="0" fontId="8" fillId="3" borderId="41" xfId="11" applyFont="1" applyFill="1" applyBorder="1" applyAlignment="1" applyProtection="1">
      <alignment horizontal="center" vertical="center"/>
    </xf>
    <xf numFmtId="0" fontId="3" fillId="4" borderId="21" xfId="4" applyFont="1" applyFill="1" applyBorder="1" applyAlignment="1" applyProtection="1">
      <alignment horizontal="center" vertical="center" wrapText="1"/>
    </xf>
    <xf numFmtId="4" fontId="3" fillId="4" borderId="21" xfId="4" applyNumberFormat="1" applyFont="1" applyFill="1" applyBorder="1" applyAlignment="1" applyProtection="1">
      <alignment horizontal="center" vertical="center" wrapText="1"/>
    </xf>
    <xf numFmtId="0" fontId="3" fillId="2" borderId="13" xfId="11" applyFont="1" applyFill="1" applyBorder="1" applyAlignment="1" applyProtection="1">
      <alignment horizontal="right" vertical="center" wrapText="1"/>
    </xf>
    <xf numFmtId="0" fontId="3" fillId="2" borderId="14" xfId="11" applyFont="1" applyFill="1" applyBorder="1" applyAlignment="1" applyProtection="1">
      <alignment horizontal="right" vertical="center" wrapText="1"/>
    </xf>
    <xf numFmtId="0" fontId="3" fillId="2" borderId="20" xfId="4" applyFont="1" applyFill="1" applyBorder="1" applyAlignment="1" applyProtection="1">
      <alignment horizontal="right" vertical="center"/>
    </xf>
    <xf numFmtId="0" fontId="3" fillId="2" borderId="21" xfId="4" applyFont="1" applyFill="1" applyBorder="1" applyAlignment="1" applyProtection="1">
      <alignment horizontal="right" vertical="center"/>
    </xf>
    <xf numFmtId="4" fontId="3" fillId="4" borderId="22" xfId="4" applyNumberFormat="1" applyFont="1" applyFill="1" applyBorder="1" applyAlignment="1" applyProtection="1">
      <alignment horizontal="center" vertical="center" wrapText="1"/>
    </xf>
    <xf numFmtId="0" fontId="3" fillId="2" borderId="20" xfId="11" applyFont="1" applyFill="1" applyBorder="1" applyAlignment="1" applyProtection="1">
      <alignment horizontal="right" vertical="center" wrapText="1"/>
    </xf>
    <xf numFmtId="0" fontId="3" fillId="2" borderId="21" xfId="11" applyFont="1" applyFill="1" applyBorder="1" applyAlignment="1" applyProtection="1">
      <alignment horizontal="right" vertical="center" wrapText="1"/>
    </xf>
    <xf numFmtId="0" fontId="3" fillId="2" borderId="8" xfId="4" applyFont="1" applyFill="1" applyBorder="1" applyAlignment="1" applyProtection="1">
      <alignment horizontal="right" vertical="center"/>
    </xf>
    <xf numFmtId="0" fontId="3" fillId="2" borderId="10" xfId="4" applyFont="1" applyFill="1" applyBorder="1" applyAlignment="1" applyProtection="1">
      <alignment horizontal="right" vertical="center"/>
    </xf>
    <xf numFmtId="0" fontId="3" fillId="2" borderId="24" xfId="4" applyFont="1" applyFill="1" applyBorder="1" applyAlignment="1" applyProtection="1">
      <alignment horizontal="right" vertical="center"/>
    </xf>
    <xf numFmtId="0" fontId="3" fillId="3" borderId="13" xfId="4" applyFont="1" applyFill="1" applyBorder="1" applyAlignment="1" applyProtection="1">
      <alignment horizontal="left" vertical="center"/>
    </xf>
    <xf numFmtId="0" fontId="3" fillId="3" borderId="14" xfId="4" applyFont="1" applyFill="1" applyBorder="1" applyAlignment="1" applyProtection="1">
      <alignment horizontal="left" vertical="center"/>
    </xf>
    <xf numFmtId="0" fontId="3" fillId="3" borderId="15" xfId="4" applyFont="1" applyFill="1" applyBorder="1" applyAlignment="1" applyProtection="1">
      <alignment horizontal="left" vertical="center"/>
    </xf>
    <xf numFmtId="0" fontId="3" fillId="2" borderId="16" xfId="11" applyFont="1" applyFill="1" applyBorder="1" applyAlignment="1" applyProtection="1">
      <alignment horizontal="right" vertical="center" wrapText="1"/>
    </xf>
    <xf numFmtId="0" fontId="3" fillId="2" borderId="17" xfId="11" applyFont="1" applyFill="1" applyBorder="1" applyAlignment="1" applyProtection="1">
      <alignment horizontal="right" vertical="center" wrapText="1"/>
    </xf>
    <xf numFmtId="0" fontId="6" fillId="2" borderId="1" xfId="10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9" xfId="10" applyFont="1" applyFill="1" applyBorder="1" applyAlignment="1">
      <alignment horizontal="center" vertical="center"/>
    </xf>
    <xf numFmtId="0" fontId="6" fillId="2" borderId="39" xfId="10" applyFont="1" applyFill="1" applyBorder="1" applyAlignment="1">
      <alignment horizontal="right" vertical="center"/>
    </xf>
    <xf numFmtId="0" fontId="6" fillId="2" borderId="40" xfId="10" applyFont="1" applyFill="1" applyBorder="1" applyAlignment="1">
      <alignment horizontal="right" vertical="center"/>
    </xf>
    <xf numFmtId="0" fontId="6" fillId="2" borderId="46" xfId="10" applyFont="1" applyFill="1" applyBorder="1" applyAlignment="1">
      <alignment horizontal="right" vertical="center"/>
    </xf>
    <xf numFmtId="0" fontId="6" fillId="2" borderId="3" xfId="10" applyFont="1" applyFill="1" applyBorder="1" applyAlignment="1">
      <alignment horizontal="center" vertical="center"/>
    </xf>
    <xf numFmtId="0" fontId="6" fillId="2" borderId="4" xfId="10" applyFont="1" applyFill="1" applyBorder="1" applyAlignment="1">
      <alignment horizontal="center" vertical="center"/>
    </xf>
    <xf numFmtId="0" fontId="6" fillId="2" borderId="5" xfId="10" applyFont="1" applyFill="1" applyBorder="1" applyAlignment="1">
      <alignment horizontal="center" vertical="center"/>
    </xf>
    <xf numFmtId="0" fontId="6" fillId="2" borderId="6" xfId="10" applyFont="1" applyFill="1" applyBorder="1" applyAlignment="1">
      <alignment horizontal="center" vertical="center"/>
    </xf>
    <xf numFmtId="0" fontId="9" fillId="2" borderId="26" xfId="10" applyFont="1" applyFill="1" applyBorder="1" applyAlignment="1">
      <alignment horizontal="left" vertical="center"/>
    </xf>
    <xf numFmtId="0" fontId="9" fillId="2" borderId="27" xfId="10" applyFont="1" applyFill="1" applyBorder="1" applyAlignment="1">
      <alignment horizontal="left" vertical="center"/>
    </xf>
    <xf numFmtId="0" fontId="9" fillId="2" borderId="20" xfId="10" applyFont="1" applyFill="1" applyBorder="1" applyAlignment="1">
      <alignment horizontal="left" vertical="center"/>
    </xf>
    <xf numFmtId="0" fontId="9" fillId="2" borderId="21" xfId="10" applyFont="1" applyFill="1" applyBorder="1" applyAlignment="1">
      <alignment horizontal="left" vertical="center"/>
    </xf>
    <xf numFmtId="0" fontId="9" fillId="2" borderId="32" xfId="10" applyFont="1" applyFill="1" applyBorder="1" applyAlignment="1">
      <alignment horizontal="left" vertical="center"/>
    </xf>
    <xf numFmtId="0" fontId="9" fillId="2" borderId="23" xfId="10" applyFont="1" applyFill="1" applyBorder="1" applyAlignment="1">
      <alignment horizontal="left" vertical="center"/>
    </xf>
    <xf numFmtId="0" fontId="6" fillId="2" borderId="20" xfId="10" applyFont="1" applyFill="1" applyBorder="1" applyAlignment="1">
      <alignment horizontal="center" vertical="center"/>
    </xf>
    <xf numFmtId="0" fontId="6" fillId="2" borderId="21" xfId="10" applyFont="1" applyFill="1" applyBorder="1" applyAlignment="1">
      <alignment horizontal="center" vertical="center"/>
    </xf>
    <xf numFmtId="0" fontId="6" fillId="2" borderId="22" xfId="10" applyFont="1" applyFill="1" applyBorder="1" applyAlignment="1">
      <alignment horizontal="center" vertical="center"/>
    </xf>
    <xf numFmtId="0" fontId="6" fillId="4" borderId="39" xfId="7" applyFont="1" applyFill="1" applyBorder="1" applyAlignment="1">
      <alignment horizontal="center" vertical="center"/>
    </xf>
    <xf numFmtId="0" fontId="6" fillId="4" borderId="40" xfId="7" applyFont="1" applyFill="1" applyBorder="1" applyAlignment="1">
      <alignment horizontal="center" vertical="center"/>
    </xf>
    <xf numFmtId="0" fontId="6" fillId="4" borderId="41" xfId="7" applyFont="1" applyFill="1" applyBorder="1" applyAlignment="1">
      <alignment horizontal="center" vertical="center"/>
    </xf>
    <xf numFmtId="0" fontId="6" fillId="2" borderId="4" xfId="10" applyFont="1" applyFill="1" applyBorder="1" applyAlignment="1">
      <alignment horizontal="center" vertical="center" wrapText="1"/>
    </xf>
    <xf numFmtId="0" fontId="6" fillId="2" borderId="5" xfId="10" applyFont="1" applyFill="1" applyBorder="1" applyAlignment="1">
      <alignment horizontal="center" vertical="center" wrapText="1"/>
    </xf>
    <xf numFmtId="0" fontId="6" fillId="2" borderId="6" xfId="10" applyFont="1" applyFill="1" applyBorder="1" applyAlignment="1">
      <alignment horizontal="center" vertical="center" wrapText="1"/>
    </xf>
    <xf numFmtId="0" fontId="22" fillId="2" borderId="1" xfId="10" applyFont="1" applyFill="1" applyBorder="1" applyAlignment="1">
      <alignment horizontal="center" vertical="center" wrapText="1"/>
    </xf>
    <xf numFmtId="0" fontId="22" fillId="2" borderId="2" xfId="10" applyFont="1" applyFill="1" applyBorder="1" applyAlignment="1">
      <alignment horizontal="center" vertical="center" wrapText="1"/>
    </xf>
    <xf numFmtId="0" fontId="22" fillId="2" borderId="3" xfId="10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vertical="center"/>
    </xf>
    <xf numFmtId="0" fontId="6" fillId="4" borderId="14" xfId="7" applyFont="1" applyFill="1" applyBorder="1" applyAlignment="1">
      <alignment horizontal="center" vertical="center"/>
    </xf>
    <xf numFmtId="0" fontId="6" fillId="4" borderId="15" xfId="7" applyFont="1" applyFill="1" applyBorder="1" applyAlignment="1">
      <alignment horizontal="center" vertical="center"/>
    </xf>
    <xf numFmtId="0" fontId="6" fillId="2" borderId="0" xfId="7" applyFont="1" applyFill="1" applyBorder="1" applyAlignment="1">
      <alignment horizontal="center" vertical="center"/>
    </xf>
    <xf numFmtId="0" fontId="9" fillId="2" borderId="30" xfId="13" applyFont="1" applyFill="1" applyBorder="1" applyAlignment="1">
      <alignment horizontal="left" vertical="center"/>
    </xf>
    <xf numFmtId="0" fontId="9" fillId="2" borderId="31" xfId="13" applyFont="1" applyFill="1" applyBorder="1" applyAlignment="1">
      <alignment horizontal="left" vertical="center"/>
    </xf>
    <xf numFmtId="0" fontId="9" fillId="2" borderId="11" xfId="10" applyFont="1" applyFill="1" applyBorder="1" applyAlignment="1">
      <alignment horizontal="left" vertical="center" wrapText="1"/>
    </xf>
    <xf numFmtId="0" fontId="9" fillId="2" borderId="37" xfId="10" applyFont="1" applyFill="1" applyBorder="1" applyAlignment="1">
      <alignment horizontal="left" vertical="center" wrapText="1"/>
    </xf>
    <xf numFmtId="0" fontId="6" fillId="2" borderId="11" xfId="10" applyFont="1" applyFill="1" applyBorder="1" applyAlignment="1">
      <alignment horizontal="center" vertical="center"/>
    </xf>
    <xf numFmtId="0" fontId="6" fillId="2" borderId="0" xfId="1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8" fillId="7" borderId="6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left" vertical="center" wrapText="1"/>
    </xf>
    <xf numFmtId="0" fontId="17" fillId="0" borderId="15" xfId="0" applyFont="1" applyFill="1" applyBorder="1" applyAlignment="1">
      <alignment horizontal="left" vertical="center" wrapText="1"/>
    </xf>
    <xf numFmtId="0" fontId="17" fillId="0" borderId="17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9" fillId="0" borderId="38" xfId="0" applyFont="1" applyFill="1" applyBorder="1" applyAlignment="1">
      <alignment vertical="center" wrapText="1"/>
    </xf>
    <xf numFmtId="0" fontId="19" fillId="0" borderId="21" xfId="0" applyFont="1" applyFill="1" applyBorder="1" applyAlignment="1">
      <alignment horizontal="left" vertical="center" wrapText="1"/>
    </xf>
    <xf numFmtId="0" fontId="19" fillId="0" borderId="21" xfId="0" applyFont="1" applyFill="1" applyBorder="1" applyAlignment="1">
      <alignment vertical="center" wrapText="1"/>
    </xf>
    <xf numFmtId="0" fontId="19" fillId="0" borderId="48" xfId="0" applyFont="1" applyFill="1" applyBorder="1" applyAlignment="1">
      <alignment horizontal="left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21" fillId="2" borderId="0" xfId="0" applyFont="1" applyFill="1" applyBorder="1" applyAlignment="1">
      <alignment horizontal="justify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horizontal="right" vertical="center" wrapText="1"/>
    </xf>
    <xf numFmtId="0" fontId="17" fillId="0" borderId="40" xfId="0" applyFont="1" applyFill="1" applyBorder="1" applyAlignment="1">
      <alignment horizontal="right" vertical="center" wrapText="1"/>
    </xf>
    <xf numFmtId="0" fontId="19" fillId="0" borderId="35" xfId="0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0" borderId="53" xfId="0" applyFont="1" applyFill="1" applyBorder="1" applyAlignment="1">
      <alignment horizontal="left" vertical="center" wrapText="1"/>
    </xf>
    <xf numFmtId="0" fontId="19" fillId="0" borderId="37" xfId="0" applyFont="1" applyFill="1" applyBorder="1" applyAlignment="1">
      <alignment horizontal="left" vertical="center" wrapText="1"/>
    </xf>
    <xf numFmtId="0" fontId="17" fillId="2" borderId="8" xfId="0" applyFont="1" applyFill="1" applyBorder="1" applyAlignment="1">
      <alignment horizontal="right" vertical="center" wrapText="1"/>
    </xf>
    <xf numFmtId="0" fontId="17" fillId="2" borderId="10" xfId="0" applyFont="1" applyFill="1" applyBorder="1" applyAlignment="1">
      <alignment horizontal="right" vertical="center" wrapText="1"/>
    </xf>
    <xf numFmtId="0" fontId="17" fillId="2" borderId="24" xfId="0" applyFont="1" applyFill="1" applyBorder="1" applyAlignment="1">
      <alignment horizontal="right" vertical="center" wrapText="1"/>
    </xf>
    <xf numFmtId="0" fontId="6" fillId="2" borderId="4" xfId="10" applyFont="1" applyFill="1" applyBorder="1" applyAlignment="1">
      <alignment horizontal="center" wrapText="1"/>
    </xf>
    <xf numFmtId="0" fontId="6" fillId="2" borderId="5" xfId="10" applyFont="1" applyFill="1" applyBorder="1" applyAlignment="1">
      <alignment horizontal="center" wrapText="1"/>
    </xf>
    <xf numFmtId="0" fontId="6" fillId="2" borderId="6" xfId="10" applyFont="1" applyFill="1" applyBorder="1" applyAlignment="1">
      <alignment horizontal="center" wrapText="1"/>
    </xf>
    <xf numFmtId="0" fontId="19" fillId="2" borderId="0" xfId="0" applyFont="1" applyFill="1" applyBorder="1" applyAlignment="1">
      <alignment vertical="center" wrapText="1"/>
    </xf>
    <xf numFmtId="0" fontId="17" fillId="0" borderId="49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left" vertical="center" wrapText="1"/>
    </xf>
    <xf numFmtId="0" fontId="19" fillId="0" borderId="31" xfId="0" applyFont="1" applyFill="1" applyBorder="1" applyAlignment="1">
      <alignment horizontal="left" vertical="center" wrapText="1"/>
    </xf>
    <xf numFmtId="0" fontId="17" fillId="0" borderId="38" xfId="0" applyFont="1" applyFill="1" applyBorder="1" applyAlignment="1">
      <alignment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center" vertical="center" wrapText="1"/>
    </xf>
    <xf numFmtId="0" fontId="23" fillId="0" borderId="2" xfId="4" applyFont="1" applyBorder="1" applyAlignment="1">
      <alignment horizontal="center" vertical="center" wrapText="1"/>
    </xf>
    <xf numFmtId="0" fontId="23" fillId="0" borderId="3" xfId="4" applyFont="1" applyBorder="1" applyAlignment="1">
      <alignment horizontal="center" vertical="center" wrapText="1"/>
    </xf>
    <xf numFmtId="0" fontId="25" fillId="2" borderId="0" xfId="23" applyFont="1" applyFill="1" applyAlignment="1">
      <alignment horizontal="right" vertical="center"/>
    </xf>
    <xf numFmtId="0" fontId="11" fillId="0" borderId="78" xfId="24" applyFont="1" applyBorder="1" applyAlignment="1">
      <alignment horizontal="right" vertical="center"/>
    </xf>
    <xf numFmtId="0" fontId="29" fillId="0" borderId="79" xfId="25" applyFont="1" applyBorder="1" applyAlignment="1">
      <alignment horizontal="center" vertical="center"/>
    </xf>
    <xf numFmtId="194" fontId="6" fillId="0" borderId="21" xfId="38" applyNumberFormat="1" applyFont="1" applyFill="1" applyBorder="1" applyAlignment="1">
      <alignment horizontal="right" vertical="center" wrapText="1"/>
    </xf>
    <xf numFmtId="0" fontId="11" fillId="6" borderId="63" xfId="4" applyFont="1" applyFill="1" applyBorder="1" applyAlignment="1">
      <alignment horizontal="left" vertical="center" wrapText="1"/>
    </xf>
    <xf numFmtId="0" fontId="11" fillId="6" borderId="67" xfId="4" applyFont="1" applyFill="1" applyBorder="1" applyAlignment="1">
      <alignment horizontal="left" vertical="center" wrapText="1"/>
    </xf>
    <xf numFmtId="0" fontId="11" fillId="6" borderId="64" xfId="4" applyFont="1" applyFill="1" applyBorder="1" applyAlignment="1">
      <alignment horizontal="left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26" fillId="2" borderId="57" xfId="23" applyFont="1" applyFill="1" applyBorder="1" applyAlignment="1">
      <alignment horizontal="center" vertical="center" wrapText="1"/>
    </xf>
    <xf numFmtId="186" fontId="27" fillId="2" borderId="57" xfId="23" applyNumberFormat="1" applyFont="1" applyFill="1" applyBorder="1" applyAlignment="1">
      <alignment horizontal="center" vertical="center"/>
    </xf>
    <xf numFmtId="2" fontId="27" fillId="2" borderId="57" xfId="23" applyNumberFormat="1" applyFont="1" applyFill="1" applyBorder="1" applyAlignment="1">
      <alignment horizontal="center" vertical="center"/>
    </xf>
    <xf numFmtId="0" fontId="6" fillId="0" borderId="59" xfId="4" applyFont="1" applyBorder="1" applyAlignment="1">
      <alignment horizontal="center" vertical="center" wrapText="1"/>
    </xf>
    <xf numFmtId="0" fontId="6" fillId="0" borderId="60" xfId="4" applyFont="1" applyBorder="1" applyAlignment="1">
      <alignment horizontal="center" vertical="center" wrapText="1"/>
    </xf>
    <xf numFmtId="0" fontId="4" fillId="0" borderId="62" xfId="24" applyFont="1" applyBorder="1" applyAlignment="1">
      <alignment horizontal="center" vertical="center"/>
    </xf>
    <xf numFmtId="0" fontId="4" fillId="0" borderId="65" xfId="24" applyFont="1" applyBorder="1" applyAlignment="1">
      <alignment horizontal="center" vertical="center"/>
    </xf>
    <xf numFmtId="0" fontId="4" fillId="0" borderId="66" xfId="24" applyFont="1" applyBorder="1" applyAlignment="1">
      <alignment horizontal="center" vertical="center"/>
    </xf>
    <xf numFmtId="4" fontId="4" fillId="2" borderId="63" xfId="25" applyNumberFormat="1" applyFont="1" applyFill="1" applyBorder="1" applyAlignment="1">
      <alignment horizontal="center" vertical="center"/>
    </xf>
    <xf numFmtId="4" fontId="4" fillId="2" borderId="64" xfId="25" applyNumberFormat="1" applyFont="1" applyFill="1" applyBorder="1" applyAlignment="1">
      <alignment horizontal="center" vertical="center"/>
    </xf>
    <xf numFmtId="0" fontId="11" fillId="0" borderId="63" xfId="24" applyFont="1" applyBorder="1" applyAlignment="1">
      <alignment horizontal="right" vertical="center"/>
    </xf>
    <xf numFmtId="0" fontId="11" fillId="0" borderId="67" xfId="24" applyFont="1" applyBorder="1" applyAlignment="1">
      <alignment horizontal="right" vertical="center"/>
    </xf>
    <xf numFmtId="0" fontId="11" fillId="0" borderId="64" xfId="24" applyFont="1" applyBorder="1" applyAlignment="1">
      <alignment horizontal="right" vertical="center"/>
    </xf>
    <xf numFmtId="0" fontId="4" fillId="0" borderId="8" xfId="4" applyBorder="1" applyAlignment="1">
      <alignment horizontal="center" vertical="center"/>
    </xf>
    <xf numFmtId="0" fontId="4" fillId="0" borderId="9" xfId="4" applyBorder="1" applyAlignment="1">
      <alignment horizontal="center" vertical="center"/>
    </xf>
    <xf numFmtId="194" fontId="6" fillId="6" borderId="8" xfId="38" applyNumberFormat="1" applyFont="1" applyFill="1" applyBorder="1" applyAlignment="1">
      <alignment horizontal="right" vertical="center" wrapText="1"/>
    </xf>
    <xf numFmtId="194" fontId="6" fillId="6" borderId="10" xfId="38" applyNumberFormat="1" applyFont="1" applyFill="1" applyBorder="1" applyAlignment="1">
      <alignment horizontal="right" vertical="center" wrapText="1"/>
    </xf>
    <xf numFmtId="194" fontId="6" fillId="6" borderId="24" xfId="38" applyNumberFormat="1" applyFont="1" applyFill="1" applyBorder="1" applyAlignment="1">
      <alignment horizontal="right" vertical="center" wrapText="1"/>
    </xf>
    <xf numFmtId="0" fontId="11" fillId="6" borderId="61" xfId="4" applyFont="1" applyFill="1" applyBorder="1" applyAlignment="1">
      <alignment horizontal="left" vertical="center" wrapText="1"/>
    </xf>
    <xf numFmtId="0" fontId="11" fillId="0" borderId="61" xfId="24" applyFont="1" applyBorder="1" applyAlignment="1">
      <alignment horizontal="right" vertical="center"/>
    </xf>
    <xf numFmtId="0" fontId="4" fillId="0" borderId="68" xfId="25" applyFont="1" applyBorder="1" applyAlignment="1">
      <alignment horizontal="center" vertical="center" wrapText="1"/>
    </xf>
    <xf numFmtId="0" fontId="4" fillId="0" borderId="72" xfId="25" applyFont="1" applyBorder="1" applyAlignment="1">
      <alignment horizontal="center" vertical="center" wrapText="1"/>
    </xf>
    <xf numFmtId="0" fontId="4" fillId="0" borderId="75" xfId="25" applyFont="1" applyBorder="1" applyAlignment="1">
      <alignment horizontal="center" vertical="center" wrapText="1"/>
    </xf>
    <xf numFmtId="9" fontId="4" fillId="2" borderId="70" xfId="26" applyFont="1" applyFill="1" applyBorder="1" applyAlignment="1">
      <alignment horizontal="center" vertical="center" wrapText="1"/>
    </xf>
    <xf numFmtId="9" fontId="4" fillId="2" borderId="71" xfId="26" applyFont="1" applyFill="1" applyBorder="1" applyAlignment="1">
      <alignment horizontal="center" vertical="center" wrapText="1"/>
    </xf>
    <xf numFmtId="9" fontId="4" fillId="2" borderId="73" xfId="26" applyFont="1" applyFill="1" applyBorder="1" applyAlignment="1">
      <alignment horizontal="center" vertical="center" wrapText="1"/>
    </xf>
    <xf numFmtId="9" fontId="4" fillId="2" borderId="74" xfId="26" applyFont="1" applyFill="1" applyBorder="1" applyAlignment="1">
      <alignment horizontal="center" vertical="center" wrapText="1"/>
    </xf>
    <xf numFmtId="9" fontId="4" fillId="2" borderId="76" xfId="26" applyFont="1" applyFill="1" applyBorder="1" applyAlignment="1">
      <alignment horizontal="center" vertical="center" wrapText="1"/>
    </xf>
    <xf numFmtId="9" fontId="4" fillId="2" borderId="77" xfId="26" applyFont="1" applyFill="1" applyBorder="1" applyAlignment="1">
      <alignment horizontal="center" vertical="center" wrapText="1"/>
    </xf>
    <xf numFmtId="190" fontId="29" fillId="0" borderId="68" xfId="25" applyNumberFormat="1" applyFont="1" applyBorder="1" applyAlignment="1">
      <alignment horizontal="center" vertical="center"/>
    </xf>
    <xf numFmtId="190" fontId="29" fillId="0" borderId="72" xfId="25" applyNumberFormat="1" applyFont="1" applyBorder="1" applyAlignment="1">
      <alignment horizontal="center" vertical="center"/>
    </xf>
    <xf numFmtId="190" fontId="29" fillId="0" borderId="75" xfId="25" applyNumberFormat="1" applyFont="1" applyBorder="1" applyAlignment="1">
      <alignment horizontal="center" vertical="center"/>
    </xf>
  </cellXfs>
  <cellStyles count="40">
    <cellStyle name="Hipervínculo" xfId="6" builtinId="8"/>
    <cellStyle name="Millares" xfId="17" builtinId="3"/>
    <cellStyle name="Millares [0]" xfId="19" builtinId="6"/>
    <cellStyle name="Millares [0] 2" xfId="37" xr:uid="{00000000-0005-0000-0000-000003000000}"/>
    <cellStyle name="Millares 2" xfId="2" xr:uid="{00000000-0005-0000-0000-000004000000}"/>
    <cellStyle name="Millares 2 2" xfId="8" xr:uid="{00000000-0005-0000-0000-000005000000}"/>
    <cellStyle name="Millares 2 3" xfId="34" xr:uid="{00000000-0005-0000-0000-000006000000}"/>
    <cellStyle name="Millares 3" xfId="39" xr:uid="{00000000-0005-0000-0000-000007000000}"/>
    <cellStyle name="Millares 9" xfId="27" xr:uid="{00000000-0005-0000-0000-000008000000}"/>
    <cellStyle name="Millares 9 2" xfId="35" xr:uid="{00000000-0005-0000-0000-000009000000}"/>
    <cellStyle name="Moneda" xfId="16" builtinId="4"/>
    <cellStyle name="Moneda [0]" xfId="20" builtinId="7"/>
    <cellStyle name="Moneda [0] 2" xfId="21" xr:uid="{00000000-0005-0000-0000-00000C000000}"/>
    <cellStyle name="Moneda [0] 3" xfId="22" xr:uid="{00000000-0005-0000-0000-00000D000000}"/>
    <cellStyle name="Moneda 10" xfId="28" xr:uid="{00000000-0005-0000-0000-00000E000000}"/>
    <cellStyle name="Moneda 10 2" xfId="36" xr:uid="{00000000-0005-0000-0000-00000F000000}"/>
    <cellStyle name="Moneda 2" xfId="9" xr:uid="{00000000-0005-0000-0000-000010000000}"/>
    <cellStyle name="Moneda 2 2" xfId="38" xr:uid="{00000000-0005-0000-0000-000011000000}"/>
    <cellStyle name="Moneda 2 2 2 2 2" xfId="12" xr:uid="{00000000-0005-0000-0000-000012000000}"/>
    <cellStyle name="Normal" xfId="0" builtinId="0"/>
    <cellStyle name="Normal 10" xfId="13" xr:uid="{00000000-0005-0000-0000-000014000000}"/>
    <cellStyle name="Normal 11 2" xfId="24" xr:uid="{00000000-0005-0000-0000-000015000000}"/>
    <cellStyle name="Normal 11 2 2" xfId="25" xr:uid="{00000000-0005-0000-0000-000016000000}"/>
    <cellStyle name="Normal 2" xfId="15" xr:uid="{00000000-0005-0000-0000-000017000000}"/>
    <cellStyle name="Normal 2 10 2 2" xfId="7" xr:uid="{00000000-0005-0000-0000-000018000000}"/>
    <cellStyle name="Normal 2 10 3" xfId="5" xr:uid="{00000000-0005-0000-0000-000019000000}"/>
    <cellStyle name="Normal 2 2" xfId="4" xr:uid="{00000000-0005-0000-0000-00001A000000}"/>
    <cellStyle name="Normal 3" xfId="1" xr:uid="{00000000-0005-0000-0000-00001B000000}"/>
    <cellStyle name="Normal 3 11" xfId="3" xr:uid="{00000000-0005-0000-0000-00001C000000}"/>
    <cellStyle name="Normal 3 2" xfId="10" xr:uid="{00000000-0005-0000-0000-00001D000000}"/>
    <cellStyle name="Normal 3 2 2" xfId="11" xr:uid="{00000000-0005-0000-0000-00001E000000}"/>
    <cellStyle name="Normal 4 2" xfId="14" xr:uid="{00000000-0005-0000-0000-00001F000000}"/>
    <cellStyle name="Normal 5 4 2 2" xfId="29" xr:uid="{00000000-0005-0000-0000-000020000000}"/>
    <cellStyle name="Normal_Libro1" xfId="23" xr:uid="{00000000-0005-0000-0000-000021000000}"/>
    <cellStyle name="Normal_modelo ACTA OBRA y MODIFICACION" xfId="31" xr:uid="{00000000-0005-0000-0000-000022000000}"/>
    <cellStyle name="Porcentaje" xfId="18" builtinId="5"/>
    <cellStyle name="Porcentaje 2" xfId="32" xr:uid="{00000000-0005-0000-0000-000024000000}"/>
    <cellStyle name="Porcentaje 2 2" xfId="26" xr:uid="{00000000-0005-0000-0000-000025000000}"/>
    <cellStyle name="Porcentaje 3 2" xfId="30" xr:uid="{00000000-0005-0000-0000-000026000000}"/>
    <cellStyle name="Porcentaje 3 3" xfId="33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styles" Target="styles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sharedStrings" Target="sharedStrings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2000250</xdr:colOff>
      <xdr:row>2</xdr:row>
      <xdr:rowOff>123825</xdr:rowOff>
    </xdr:from>
    <xdr:to>
      <xdr:col>6</xdr:col>
      <xdr:colOff>2905125</xdr:colOff>
      <xdr:row>5</xdr:row>
      <xdr:rowOff>0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49075" y="5334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2000250</xdr:colOff>
      <xdr:row>3</xdr:row>
      <xdr:rowOff>123825</xdr:rowOff>
    </xdr:from>
    <xdr:to>
      <xdr:col>6</xdr:col>
      <xdr:colOff>2905125</xdr:colOff>
      <xdr:row>5</xdr:row>
      <xdr:rowOff>0</xdr:rowOff>
    </xdr:to>
    <xdr:pic>
      <xdr:nvPicPr>
        <xdr:cNvPr id="3" name="Imagen 2" descr="http://www.presidencia.gov.co/prensa_new/historia/escud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49075" y="733425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144578</xdr:colOff>
      <xdr:row>2</xdr:row>
      <xdr:rowOff>77216</xdr:rowOff>
    </xdr:from>
    <xdr:to>
      <xdr:col>3</xdr:col>
      <xdr:colOff>1377043</xdr:colOff>
      <xdr:row>4</xdr:row>
      <xdr:rowOff>178593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01" b="10701"/>
        <a:stretch/>
      </xdr:blipFill>
      <xdr:spPr bwMode="auto">
        <a:xfrm>
          <a:off x="382703" y="339154"/>
          <a:ext cx="1684903" cy="6252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738755</xdr:colOff>
      <xdr:row>2</xdr:row>
      <xdr:rowOff>66675</xdr:rowOff>
    </xdr:from>
    <xdr:to>
      <xdr:col>12</xdr:col>
      <xdr:colOff>881062</xdr:colOff>
      <xdr:row>4</xdr:row>
      <xdr:rowOff>250030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6005" y1="42391" x2="2872" y2="45652"/>
                      <a14:foregroundMark x1="3133" y1="50000" x2="3655" y2="60870"/>
                      <a14:foregroundMark x1="8094" y1="43478" x2="8616" y2="57609"/>
                      <a14:foregroundMark x1="14621" y1="47826" x2="15144" y2="61957"/>
                      <a14:foregroundMark x1="2350" y1="51087" x2="75979" y2="51087"/>
                      <a14:foregroundMark x1="89817" y1="19565" x2="89817" y2="70652"/>
                      <a14:foregroundMark x1="85117" y1="78261" x2="87728" y2="76087"/>
                      <a14:foregroundMark x1="89034" y1="73913" x2="92428" y2="80435"/>
                      <a14:foregroundMark x1="94778" y1="82609" x2="98172" y2="84783"/>
                      <a14:foregroundMark x1="55091" y1="57609" x2="59269" y2="68478"/>
                      <a14:foregroundMark x1="61358" y1="71739" x2="57702" y2="68478"/>
                      <a14:foregroundMark x1="55875" y1="68478" x2="57441" y2="68478"/>
                      <a14:backgroundMark x1="1305" y1="15217" x2="96867" y2="8696"/>
                      <a14:backgroundMark x1="5222" y1="79348" x2="77285" y2="79348"/>
                      <a14:backgroundMark x1="76501" y1="13043" x2="80418" y2="8804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263880" y="320675"/>
          <a:ext cx="3444307" cy="6913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144199</xdr:colOff>
      <xdr:row>2</xdr:row>
      <xdr:rowOff>38364</xdr:rowOff>
    </xdr:from>
    <xdr:to>
      <xdr:col>2</xdr:col>
      <xdr:colOff>1231291</xdr:colOff>
      <xdr:row>3</xdr:row>
      <xdr:rowOff>29664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01" b="10701"/>
        <a:stretch/>
      </xdr:blipFill>
      <xdr:spPr bwMode="auto">
        <a:xfrm>
          <a:off x="377032" y="345281"/>
          <a:ext cx="1087092" cy="47813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886872</xdr:colOff>
      <xdr:row>2</xdr:row>
      <xdr:rowOff>35819</xdr:rowOff>
    </xdr:from>
    <xdr:to>
      <xdr:col>13</xdr:col>
      <xdr:colOff>826589</xdr:colOff>
      <xdr:row>2</xdr:row>
      <xdr:rowOff>479107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6005" y1="42391" x2="2872" y2="45652"/>
                      <a14:foregroundMark x1="3133" y1="50000" x2="3655" y2="60870"/>
                      <a14:foregroundMark x1="8094" y1="43478" x2="8616" y2="57609"/>
                      <a14:foregroundMark x1="14621" y1="47826" x2="15144" y2="61957"/>
                      <a14:foregroundMark x1="2350" y1="51087" x2="75979" y2="51087"/>
                      <a14:foregroundMark x1="89817" y1="19565" x2="89817" y2="70652"/>
                      <a14:foregroundMark x1="85117" y1="78261" x2="87728" y2="76087"/>
                      <a14:foregroundMark x1="89034" y1="73913" x2="92428" y2="80435"/>
                      <a14:foregroundMark x1="94778" y1="82609" x2="98172" y2="84783"/>
                      <a14:foregroundMark x1="55091" y1="57609" x2="59269" y2="68478"/>
                      <a14:foregroundMark x1="61358" y1="71739" x2="57702" y2="68478"/>
                      <a14:foregroundMark x1="55875" y1="68478" x2="57441" y2="68478"/>
                      <a14:backgroundMark x1="1305" y1="15217" x2="96867" y2="8696"/>
                      <a14:backgroundMark x1="5222" y1="79348" x2="77285" y2="79348"/>
                      <a14:backgroundMark x1="76501" y1="13043" x2="80418" y2="8804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200455" y="342736"/>
          <a:ext cx="2183384" cy="4432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43656</xdr:colOff>
      <xdr:row>1</xdr:row>
      <xdr:rowOff>83242</xdr:rowOff>
    </xdr:from>
    <xdr:to>
      <xdr:col>2</xdr:col>
      <xdr:colOff>577239</xdr:colOff>
      <xdr:row>2</xdr:row>
      <xdr:rowOff>84066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01" b="10701"/>
        <a:stretch/>
      </xdr:blipFill>
      <xdr:spPr bwMode="auto">
        <a:xfrm>
          <a:off x="257969" y="297555"/>
          <a:ext cx="1085239" cy="4889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452954</xdr:colOff>
      <xdr:row>1</xdr:row>
      <xdr:rowOff>95251</xdr:rowOff>
    </xdr:from>
    <xdr:to>
      <xdr:col>12</xdr:col>
      <xdr:colOff>1248067</xdr:colOff>
      <xdr:row>2</xdr:row>
      <xdr:rowOff>61230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6005" y1="42391" x2="2872" y2="45652"/>
                      <a14:foregroundMark x1="3133" y1="50000" x2="3655" y2="60870"/>
                      <a14:foregroundMark x1="8094" y1="43478" x2="8616" y2="57609"/>
                      <a14:foregroundMark x1="14621" y1="47826" x2="15144" y2="61957"/>
                      <a14:foregroundMark x1="2350" y1="51087" x2="75979" y2="51087"/>
                      <a14:foregroundMark x1="89817" y1="19565" x2="89817" y2="70652"/>
                      <a14:foregroundMark x1="85117" y1="78261" x2="87728" y2="76087"/>
                      <a14:foregroundMark x1="89034" y1="73913" x2="92428" y2="80435"/>
                      <a14:foregroundMark x1="94778" y1="82609" x2="98172" y2="84783"/>
                      <a14:foregroundMark x1="55091" y1="57609" x2="59269" y2="68478"/>
                      <a14:foregroundMark x1="61358" y1="71739" x2="57702" y2="68478"/>
                      <a14:foregroundMark x1="55875" y1="68478" x2="57441" y2="68478"/>
                      <a14:backgroundMark x1="1305" y1="15217" x2="96867" y2="8696"/>
                      <a14:backgroundMark x1="5222" y1="79348" x2="77285" y2="79348"/>
                      <a14:backgroundMark x1="76501" y1="13043" x2="80418" y2="8804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131537" y="317501"/>
          <a:ext cx="2192113" cy="4528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1</xdr:row>
      <xdr:rowOff>78441</xdr:rowOff>
    </xdr:from>
    <xdr:to>
      <xdr:col>1</xdr:col>
      <xdr:colOff>394917</xdr:colOff>
      <xdr:row>1</xdr:row>
      <xdr:rowOff>558128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01" b="10701"/>
        <a:stretch/>
      </xdr:blipFill>
      <xdr:spPr bwMode="auto">
        <a:xfrm>
          <a:off x="123265" y="268941"/>
          <a:ext cx="1089681" cy="4796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381000</xdr:colOff>
      <xdr:row>1</xdr:row>
      <xdr:rowOff>123264</xdr:rowOff>
    </xdr:from>
    <xdr:to>
      <xdr:col>7</xdr:col>
      <xdr:colOff>1202107</xdr:colOff>
      <xdr:row>1</xdr:row>
      <xdr:rowOff>568106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6005" y1="42391" x2="2872" y2="45652"/>
                      <a14:foregroundMark x1="3133" y1="50000" x2="3655" y2="60870"/>
                      <a14:foregroundMark x1="8094" y1="43478" x2="8616" y2="57609"/>
                      <a14:foregroundMark x1="14621" y1="47826" x2="15144" y2="61957"/>
                      <a14:foregroundMark x1="2350" y1="51087" x2="75979" y2="51087"/>
                      <a14:foregroundMark x1="89817" y1="19565" x2="89817" y2="70652"/>
                      <a14:foregroundMark x1="85117" y1="78261" x2="87728" y2="76087"/>
                      <a14:foregroundMark x1="89034" y1="73913" x2="92428" y2="80435"/>
                      <a14:foregroundMark x1="94778" y1="82609" x2="98172" y2="84783"/>
                      <a14:foregroundMark x1="55091" y1="57609" x2="59269" y2="68478"/>
                      <a14:foregroundMark x1="61358" y1="71739" x2="57702" y2="68478"/>
                      <a14:foregroundMark x1="55875" y1="68478" x2="57441" y2="68478"/>
                      <a14:backgroundMark x1="1305" y1="15217" x2="96867" y2="8696"/>
                      <a14:backgroundMark x1="5222" y1="79348" x2="77285" y2="79348"/>
                      <a14:backgroundMark x1="76501" y1="13043" x2="80418" y2="8804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569824" y="313764"/>
          <a:ext cx="2199430" cy="4448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/hgg/0bra%20552/PPTO%20ADMINISTRATIVO%2013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x92960517/miguell_2000/DOS/Mis%20documentos/ESTADISPPTALES1990-200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odc1srp0005/Invias/MATRIZ%20DETALLADA%20CONCURSO/15-08-2012/04-07-2012/Nueva%20carpeta%20(2)/Nueva%20carpeta/DOCUMENTOS%20INVIAS%202011/final%20MATRIZ%20DE%20CALIFICACION%20CONCURSO%20DE%20MERITOS%202011%20con%20revision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CARPETA%20USB%20NOV/25-07-11/ARCHIVO%20INVIAS/ARCHIVO%20-2/EVALUACIONES/CM-SGT-SRN-073-2009/CM-PRE-SGT-SRN-073-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Archivos/2011/Carpetas%20Equipo/Evaluaciones/Concurso%20de%20Meritos/CM-SGT-SAT-022-2011/Modulo%201/Matriz%20Respuesta%20a%20Observaciones/MATRIZ%20CALIF%20TEC%20M1%20CM%20022%202011%20ROB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ANTENIMIENTO%20RUTA%201001_MARZO%20DE%202008/Documents%20and%20Settings/PEDRO%20GARCIA%20REALPE/Mis%20documentos/AMV_G1_2006_TUMACO/Actas%20AMV_G1_Tumaco/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odc1srp0005/Invias/CM-SGT-SRN-010-2012/COPIA%20MATRICES/CMA-SGT-SRN-004-2011-EE-M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strid/Desktop/22.%20BOCHALEMA%2020junio2014/matriz%20evaluacion%20tibu%20inter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LATO%20PALERMO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x92960517/presupuesto/EAAB/A&#241;o%202001/Recibidos%20Metas%202001/9000/C9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2012/Procesos/Concursos%20de%20Meritos%20(PRE)/CM-PRE-SGT-SRN-010-2012/Matriz%20RObs/MAT%20TEC%20RObs%20CM-PRE-SGT-SRN-010-201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proyectos_actuales/CONTRATO.FOX/DATOS/Control/Varios/achm/Presup%20Varios/EjemplosII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rojast/A%20Max/Emergencias/INFORMES/PROYECTOS%20FNC/237%20mil/CORDOBA/CAUCACIA%20-%20PLANETA%20RICA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%20VIAL%2003%20-%20CORDOBA/ESTADO%20DE%20RED/2103mar%2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2-BOL/EST.V&#205;A%20CRIT.TECNICO%20AMB-BOL-02/DICIEMBRE-2008/EST.V&#205;A%20CRITERIO%20TECNICO%2090BLB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T.V&#205;A%20CRITERIO%20TECNIC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odc1srp0005/Invias/MATRIZ%20DETALLADA%20CONCURSO/EVALUACION%20SEGUROS/MATRIZ%20DE%20CALIFICACION%20CONCURSO%20DE%20MERITOS%20ABIERTO-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ESCRITORIO/ACTAS%20PARCIALES/RIOHACHA/ACTA%203%20RIOHACHA/3.%20ACTA%20PARCIAL%20N&#186;%20003%2026-11-2015%20RIOHACHA%20(1)%20ajustada%20acumulado%20anterior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codc1srp0005/Invias/CM-SGT-SRN-010-2012/COPIA%20MATRICES/MAT%20TEC%20CM-PRE-SGT-SRN-010-201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codc1srp0005/Invias/CONCURSO%20GRANDES%20PROYECTOS/PRECALIFICACIO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Ant-gotalvaro/Documentos%20c/Mis%20documentos/PLIEGOS-COND/OBRA%20PUBLICA/PROC%20SCV-2002/SCV-060-200203142002111631/SCV-060-Base-CAF-Sisga-Guatequ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cueserver01/vol1/P%20R%20E%20S%20U%20P%20U%20E%20S%20T%20O/PRESUPUESTO%202005/PRESUPUESTO%20DE%20INGRESOS%20Y%20GASTOS/10%20RESOLUCION%200162%20-%20Marzo%2015%20de%20200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ilvia%20Perez%20Perez/Documents/JcBonivento/PAQUETE%20TECNICO%20RIOHACHA/Cantidades/Acero%20de%20Refuerzo.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BMZ/dd/ARCHIIAP/info/Documentos%20Constante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Pc_85/compartida/Cofinanciacion/FICHAS%20Y%20FORMATOS/UNITARIOS%20GENER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rojast/A%20Max/APU/APU%202011/APU%20CON%20PARTICULARES%20OP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80D9F8AB/Base%20de%20Da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TRAYECTO 1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TA DE MODIFICACION  (2)"/>
      <sheetName val="CONT_ADI"/>
      <sheetName val="aCCIDENTES%20DE%201995%20-%2019"/>
      <sheetName val="Datos"/>
      <sheetName val="aCCIDENTES DE 1995 - 1996.xls"/>
      <sheetName val="INDICMICROEMP"/>
      <sheetName val="items"/>
      <sheetName val="#¡REF"/>
      <sheetName val="\a  aaInformación GRUPO 4\A MI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DATOSESTADIST"/>
      <sheetName val="Res99SH"/>
      <sheetName val="Ing99SH"/>
      <sheetName val="Egre99SH"/>
      <sheetName val="Módul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 xml:space="preserve">ESPECIALIZACIÓN </v>
          </cell>
          <cell r="F3" t="str">
            <v>DOCTOR EN ASEGURAMIENTO DE LA CALIDAD</v>
          </cell>
        </row>
        <row r="4">
          <cell r="E4" t="str">
            <v>MAESTRIA</v>
          </cell>
          <cell r="F4" t="str">
            <v>DOCTOR EN ESTRUCTURAS</v>
          </cell>
        </row>
        <row r="5">
          <cell r="E5" t="str">
            <v>OTRO</v>
          </cell>
          <cell r="F5" t="str">
            <v>DOCTOR EN GEOTECNIA</v>
          </cell>
        </row>
        <row r="6">
          <cell r="F6" t="str">
            <v>DOCTOR EN HIDRAULICA</v>
          </cell>
        </row>
        <row r="7">
          <cell r="F7" t="str">
            <v>DOCTOR EN PAVIMENTOS</v>
          </cell>
        </row>
        <row r="8">
          <cell r="F8" t="str">
            <v>ESPECIALISTA EN ADMINISTRACION DE EMPRESAS</v>
          </cell>
        </row>
        <row r="9">
          <cell r="F9" t="str">
            <v>ESPECIALISTA EN ADMINISTRACION DE OBRAS CIVILES</v>
          </cell>
        </row>
        <row r="10">
          <cell r="F10" t="str">
            <v>ESPECIALISTA EN ADMINISTRACION TOTAL DE LA CALIDAD Y PRODUCTIVIDAD</v>
          </cell>
        </row>
        <row r="11">
          <cell r="F11" t="str">
            <v>ESPECIALISTA EN ADMINISTRACION Y GERENCIA DE SISTEMAS DE CALIDAD</v>
          </cell>
        </row>
        <row r="12">
          <cell r="F12" t="str">
            <v>ESPECIALISTA EN ALTA GERENCIA (ENFASIS EN CALIDAD)</v>
          </cell>
        </row>
        <row r="13">
          <cell r="F13" t="str">
            <v>ESPECIALISTA EN AMBIENTAL</v>
          </cell>
        </row>
        <row r="14">
          <cell r="F14" t="str">
            <v>ESPECIALISTA EN ASEGURAMIENTO DE LA CALIDAD</v>
          </cell>
        </row>
        <row r="15">
          <cell r="F15" t="str">
            <v>ESPECIALISTA EN ASEGURAMIENTO DE LA CALIDAD</v>
          </cell>
        </row>
        <row r="16">
          <cell r="F16" t="str">
            <v>ESPECIALISTA EN CONSTRUCCIÓN</v>
          </cell>
        </row>
        <row r="17">
          <cell r="F17" t="str">
            <v>ESPECIALISTA EN DISEÑO DE VIAS URBANAS, TRÁNSITO Y TRANSPORTE</v>
          </cell>
        </row>
        <row r="18">
          <cell r="F18" t="str">
            <v>ESPECIALISTA EN DISEÑO Y CONSERVACION DE VIAS</v>
          </cell>
        </row>
        <row r="19">
          <cell r="F19" t="str">
            <v>ESPECIALISTA EN DISEÑO Y COSNTRUCCION DE PUENTES</v>
          </cell>
        </row>
        <row r="20">
          <cell r="F20" t="str">
            <v>ESPECIALISTA EN ESTRUCTURAS</v>
          </cell>
        </row>
        <row r="21">
          <cell r="F21" t="str">
            <v>ESPECIALISTA EN EVALUACIÓN DE RIESGOS Y PREVENCIÓN DE DESASTRES</v>
          </cell>
        </row>
        <row r="22">
          <cell r="F22" t="str">
            <v>ESPECIALISTA EN EVALUACIÓN Y DESARROLLO DE PROYECTOS</v>
          </cell>
        </row>
        <row r="23">
          <cell r="F23" t="str">
            <v>ESPECIALISTA EN GEOTECNIA</v>
          </cell>
        </row>
        <row r="24">
          <cell r="F24" t="str">
            <v>ESPECIALISTA EN GEOTECNIA VIAL</v>
          </cell>
        </row>
        <row r="25">
          <cell r="F25" t="str">
            <v>ESPECIALISTA EN GERENCIA AMBIENTAL</v>
          </cell>
        </row>
        <row r="26">
          <cell r="F26" t="str">
            <v>ESPECIALISTA EN GERENCIA DE CONSTRUCCIONES</v>
          </cell>
        </row>
        <row r="27">
          <cell r="F27" t="str">
            <v>ESPECIALISTA EN GERENCIA DE EMPRESAS CONSTRUCTORAS</v>
          </cell>
        </row>
        <row r="28">
          <cell r="F28" t="str">
            <v>ESPECIALISTA EN GERENCIA DE LA CALIDAD</v>
          </cell>
        </row>
        <row r="29">
          <cell r="F29" t="str">
            <v>ESPECIALISTA EN GERENCIA DE PROYECTOS</v>
          </cell>
        </row>
        <row r="30">
          <cell r="F30" t="str">
            <v>ESPECIALISTA EN HIDRAULICA</v>
          </cell>
        </row>
        <row r="31">
          <cell r="F31" t="str">
            <v>ESPECIALISTA EN HIDROLOGIA</v>
          </cell>
        </row>
        <row r="32">
          <cell r="F32" t="str">
            <v>ESPECIALISTA EN INFRAESTRUCTURA VIAL</v>
          </cell>
        </row>
        <row r="33">
          <cell r="F33" t="str">
            <v>ESPECIALISTA EN INGENIERIA DE LA CALIDAD Y EL COMPORTAMIENTO</v>
          </cell>
        </row>
        <row r="34">
          <cell r="F34" t="str">
            <v>ESPECIALISTA EN INGENIERIA DE PAVIMENTOS URBANOS</v>
          </cell>
        </row>
        <row r="35">
          <cell r="F35" t="str">
            <v>ESPECIALISTA EN PAVIMENTOS</v>
          </cell>
        </row>
        <row r="36">
          <cell r="F36" t="str">
            <v>ESPECIALISTA EN RELACIONES INDUSTRIALES</v>
          </cell>
        </row>
        <row r="37">
          <cell r="F37" t="str">
            <v>ESPECIALISTA EN SANEAMIENTO AMBIENTAL</v>
          </cell>
        </row>
        <row r="38">
          <cell r="F38" t="str">
            <v>ESPECIALISTA EN SISTEMAS DE CONTROL ORGANIZACIONAL Y CONTROL</v>
          </cell>
        </row>
        <row r="39">
          <cell r="F39" t="str">
            <v>ESPECIALISTA EN SISTEMAS GERENCIALES DE INGENIERIA</v>
          </cell>
        </row>
        <row r="40">
          <cell r="F40" t="str">
            <v>ESPECIALISTA EN TRANSPORTE</v>
          </cell>
        </row>
        <row r="41">
          <cell r="F41" t="str">
            <v>ESPECIALISTA EN VIAS</v>
          </cell>
        </row>
        <row r="42">
          <cell r="F42" t="str">
            <v>ESPECIALISTA EN VIAS TERRESTRES</v>
          </cell>
        </row>
        <row r="43">
          <cell r="F43" t="str">
            <v>ESPECIALISTA EN HIDRAULICA DE RIOS Y COSTAS</v>
          </cell>
        </row>
        <row r="44">
          <cell r="F44" t="str">
            <v>ESPECIALISTA EN RECURSOS HIDRAULICOS</v>
          </cell>
        </row>
        <row r="45">
          <cell r="F45" t="str">
            <v>ESPECIALISTA EN GERENCIA DE PROYECTOS DE INGENIERIA</v>
          </cell>
        </row>
        <row r="46">
          <cell r="F46" t="str">
            <v>MAESTRIA EN ADMINISTRACION</v>
          </cell>
        </row>
        <row r="47">
          <cell r="F47" t="str">
            <v>MAESTRIA EN AMBIENTAL</v>
          </cell>
        </row>
        <row r="48">
          <cell r="F48" t="str">
            <v>MAESTRIA EN ASEGURAMIENTO DE LA CALIDAD</v>
          </cell>
        </row>
        <row r="49">
          <cell r="F49" t="str">
            <v>MAESTRIA EN ESTRUCTURAS</v>
          </cell>
        </row>
        <row r="50">
          <cell r="F50" t="str">
            <v>MAESTRIA EN EVALUACIÓN DE IMPACTO AMBIENTAL</v>
          </cell>
        </row>
        <row r="51">
          <cell r="F51" t="str">
            <v>MAESTRIA EN GEOTECNIA</v>
          </cell>
        </row>
        <row r="52">
          <cell r="F52" t="str">
            <v>MAESTRIA EN GESTIÓN AMBIENTAL</v>
          </cell>
        </row>
        <row r="53">
          <cell r="F53" t="str">
            <v>MAESTRIA EN HIDRAULICA</v>
          </cell>
        </row>
        <row r="54">
          <cell r="F54" t="str">
            <v>MAESTRIA EN INFRAESTRUCTURA VIAL</v>
          </cell>
        </row>
        <row r="55">
          <cell r="F55" t="str">
            <v>MAESTRIA EN INGENIERIA CIVIL</v>
          </cell>
        </row>
        <row r="56">
          <cell r="F56" t="str">
            <v>MAESTRIA EN INGENIERIA DE TRANSITO</v>
          </cell>
        </row>
        <row r="57">
          <cell r="F57" t="str">
            <v>MAESTRIA EN INGENIERIA DE TRANSPORTES</v>
          </cell>
        </row>
        <row r="58">
          <cell r="F58" t="str">
            <v>MAESTRIA EN INGENIERIA DE VIAS TERRESTRES</v>
          </cell>
        </row>
        <row r="59">
          <cell r="F59" t="str">
            <v>MAESTRIA EN MECANICA DE SUELOS</v>
          </cell>
        </row>
        <row r="60">
          <cell r="F60" t="str">
            <v>MAESTRIA EN PAVIMENTOS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METODOLOGIA"/>
      <sheetName val="APOYO A IND. NAL."/>
      <sheetName val="RESUMEN"/>
      <sheetName val="ELEGIBILIDAD"/>
      <sheetName val="datos"/>
      <sheetName val="DEPENDENCIAS"/>
      <sheetName val="Resumen de profesionales"/>
      <sheetName val="SMLM"/>
    </sheetNames>
    <sheetDataSet>
      <sheetData sheetId="0" refreshError="1">
        <row r="14">
          <cell r="B14" t="str">
            <v>DIRECTOR</v>
          </cell>
        </row>
        <row r="15">
          <cell r="B15" t="str">
            <v>RESIDENTE</v>
          </cell>
        </row>
        <row r="36">
          <cell r="C36">
            <v>125</v>
          </cell>
        </row>
        <row r="37">
          <cell r="C37">
            <v>145</v>
          </cell>
        </row>
        <row r="39">
          <cell r="C39">
            <v>125</v>
          </cell>
        </row>
        <row r="40">
          <cell r="C40">
            <v>145</v>
          </cell>
        </row>
        <row r="44">
          <cell r="C44">
            <v>130</v>
          </cell>
        </row>
        <row r="45">
          <cell r="C45">
            <v>150</v>
          </cell>
        </row>
        <row r="46">
          <cell r="C46">
            <v>130</v>
          </cell>
        </row>
        <row r="47">
          <cell r="C47">
            <v>150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E2" t="str">
            <v>PREGRADO</v>
          </cell>
        </row>
        <row r="3">
          <cell r="E3" t="str">
            <v>ESPECIALIZACIÓN - POSTGRADO</v>
          </cell>
        </row>
        <row r="4">
          <cell r="E4" t="str">
            <v>MAESTRIA, DOCTORADO O SUPERIOR</v>
          </cell>
        </row>
        <row r="5">
          <cell r="E5" t="str">
            <v>OTRO</v>
          </cell>
        </row>
      </sheetData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>
        <row r="3">
          <cell r="B3" t="str">
            <v>SECRETARIA GENERAL TECNICA - SUBDIRECCION DE APOYO TECNICO</v>
          </cell>
        </row>
        <row r="6">
          <cell r="B6" t="str">
            <v>CM-SGT-SAT-022-2011</v>
          </cell>
        </row>
        <row r="7">
          <cell r="B7" t="str">
            <v>ESTUDIO DE MEJORAMIENTO DE LA CARRETERA LA VEGA - SANTA ROSA, SECTOR SANTIAGO - SANTA ROSA, DEPARTAMENTO DEL CAUCA, CÓDIGO 25CC15-1</v>
          </cell>
        </row>
        <row r="10">
          <cell r="B10">
            <v>40730</v>
          </cell>
        </row>
        <row r="11">
          <cell r="B11">
            <v>40847</v>
          </cell>
        </row>
        <row r="14">
          <cell r="C14">
            <v>96</v>
          </cell>
          <cell r="D14">
            <v>60</v>
          </cell>
        </row>
        <row r="15">
          <cell r="C15">
            <v>96</v>
          </cell>
          <cell r="D15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ISITOS"/>
      <sheetName val="PROPONENTES"/>
      <sheetName val="EXP_ESP_VIAS"/>
      <sheetName val="RES.EXP_ESP_VIAS"/>
      <sheetName val="PROFESIONAL_CAL"/>
      <sheetName val="DESCUENTOS"/>
      <sheetName val="APOYO A IND. NAL."/>
      <sheetName val="RESUMEN"/>
      <sheetName val="ELEGIBILIDAD"/>
      <sheetName val="DEPENDENCIAS"/>
      <sheetName val="Resumen de profesionales"/>
      <sheetName val="SMLM"/>
    </sheetNames>
    <sheetDataSet>
      <sheetData sheetId="0">
        <row r="14">
          <cell r="B14">
            <v>9</v>
          </cell>
        </row>
        <row r="18">
          <cell r="H18">
            <v>35065</v>
          </cell>
        </row>
        <row r="25">
          <cell r="D25">
            <v>8</v>
          </cell>
          <cell r="E25">
            <v>12</v>
          </cell>
          <cell r="F25">
            <v>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E2" t="str">
            <v>100% NACIONALES</v>
          </cell>
          <cell r="F2" t="str">
            <v>HÁBIL</v>
          </cell>
        </row>
        <row r="3">
          <cell r="E3" t="str">
            <v>NACIONAL Y EXTRANJERO</v>
          </cell>
          <cell r="F3" t="str">
            <v>NO HÁBIL</v>
          </cell>
        </row>
        <row r="4">
          <cell r="E4" t="str">
            <v>100% EXTRANJEROS</v>
          </cell>
        </row>
        <row r="5">
          <cell r="E5" t="str">
            <v>NO PONDERABLE</v>
          </cell>
        </row>
      </sheetData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CTA DE MODIFICACION  (2)"/>
      <sheetName val="a%20%20aaInformaci%C3%B3n%20GRU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PROCESO"/>
      <sheetName val="PRESUPUESTOS"/>
      <sheetName val="LISTA "/>
      <sheetName val="INTEGRANTES"/>
      <sheetName val="EXPER. ESPECIFICA"/>
      <sheetName val="PROFESIONAL_CAL"/>
      <sheetName val="APOYO A IND. NAL."/>
      <sheetName val="RESUMEN"/>
      <sheetName val="ELEGIBILIDAD"/>
      <sheetName val="DATOS"/>
      <sheetName val="SMLM"/>
      <sheetName val="SMMLV"/>
      <sheetName val="Hoja1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 TOTAL (2) 2001"/>
      <sheetName val="PAC TOTAL (2) 2000"/>
      <sheetName val="PAC TOTAL"/>
      <sheetName val="RESUMEN"/>
      <sheetName val="ejec ppto 2000"/>
      <sheetName val="ejec ppto 2001"/>
      <sheetName val="RELACION VIG-FUTURA"/>
      <sheetName val="PLAN UDC"/>
      <sheetName val="PLAN DU"/>
      <sheetName val="PLAN DUE"/>
      <sheetName val="PLAN DGC"/>
      <sheetName val="Anexo Reasentami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F2" t="str">
            <v>PENDIENTE</v>
          </cell>
        </row>
      </sheetData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"/>
      <sheetName val="Resumen Pres. Obra"/>
      <sheetName val="Pres. Obra"/>
      <sheetName val="APU Bas"/>
      <sheetName val="APU Gen"/>
      <sheetName val="Precios E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  <sheetName val="items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CO"/>
      <sheetName val="EXPER.GRAL-PRECAL"/>
      <sheetName val="RESUMEN EXP. GENERAL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>ESPECIALIZACIÓN - POSTGRADO</v>
          </cell>
          <cell r="F3" t="str">
            <v>DOCTOR EN ASEGURAMIENTO DE LA CALIDAD</v>
          </cell>
        </row>
        <row r="5">
          <cell r="E5" t="str">
            <v>MAESTRIA</v>
          </cell>
          <cell r="F5" t="str">
            <v>DOCTOR EN ESTRUCTURAS</v>
          </cell>
        </row>
        <row r="6">
          <cell r="E6" t="str">
            <v>DOCTORADO O SUPERIOR</v>
          </cell>
        </row>
        <row r="7">
          <cell r="E7" t="str">
            <v>OTRO</v>
          </cell>
          <cell r="F7" t="str">
            <v>DOCTOR EN GEOTECNIA</v>
          </cell>
        </row>
        <row r="8">
          <cell r="F8" t="str">
            <v>DOCTOR EN HIDRAULICA</v>
          </cell>
        </row>
        <row r="9">
          <cell r="F9" t="str">
            <v>DOCTOR EN PAVIMENTOS</v>
          </cell>
        </row>
        <row r="10">
          <cell r="F10" t="str">
            <v>ESPECIALISTA EN ADMINISTRACION DE EMPRESAS</v>
          </cell>
        </row>
        <row r="11">
          <cell r="F11" t="str">
            <v>ESPECIALISTA EN ADMINISTRACION DE OBRAS CIVILES</v>
          </cell>
        </row>
        <row r="12">
          <cell r="F12" t="str">
            <v>ESPECIALISTA EN ADMINISTRACION TOTAL DE LA CALIDAD Y PRODUCTIVIDAD</v>
          </cell>
        </row>
        <row r="13">
          <cell r="F13" t="str">
            <v>ESPECIALISTA EN ADMINISTRACION Y GERENCIA DE SISTEMAS DE CALIDAD</v>
          </cell>
        </row>
        <row r="14">
          <cell r="F14" t="str">
            <v>ESPECIALISTA EN ALTA GERENCIA (ENFASIS EN CALIDAD)</v>
          </cell>
        </row>
        <row r="15">
          <cell r="F15" t="str">
            <v>ESPECIALISTA EN AMBIENTAL</v>
          </cell>
        </row>
        <row r="16">
          <cell r="F16" t="str">
            <v>ESPECIALISTA EN ASEGURAMIENTO DE LA CALIDAD</v>
          </cell>
        </row>
        <row r="17">
          <cell r="F17" t="str">
            <v>ESPECIALISTA EN ASFALTOS PARA PAVIMENTOS</v>
          </cell>
        </row>
        <row r="18">
          <cell r="F18" t="str">
            <v>ESPECIALISTA EN GERENCIA DE OBRA</v>
          </cell>
        </row>
        <row r="19">
          <cell r="F19" t="str">
            <v>ESPECIALISTA EN CONSTRUCCIÓN</v>
          </cell>
        </row>
        <row r="20">
          <cell r="F20" t="str">
            <v>ESPECIALISTA EN DISEÑO DE VIAS URBANAS, TRÁNSITO Y TRANSPORTE</v>
          </cell>
        </row>
        <row r="21">
          <cell r="F21" t="str">
            <v>ESPECIALISTA EN DISEÑO Y CONSERVACION DE VIAS</v>
          </cell>
        </row>
        <row r="22">
          <cell r="F22" t="str">
            <v>ESPECIALISTA EN DISEÑO Y CONSTRUCCION DE VIAS Y AEROPISTAS</v>
          </cell>
        </row>
        <row r="23">
          <cell r="F23" t="str">
            <v>ESPECIALISTA EN DISEÑO Y CONSTRUCCION DE PUENTES</v>
          </cell>
        </row>
        <row r="24">
          <cell r="F24" t="str">
            <v>ESPECIALISTA EN ESTRUCTURAS</v>
          </cell>
        </row>
        <row r="25">
          <cell r="F25" t="str">
            <v>ESPECIALISTA EN ESTUDIOS Y EVALUACION DEL IMPACTO AMBIENTAL</v>
          </cell>
        </row>
        <row r="26">
          <cell r="F26" t="str">
            <v>ESPECIALISTA EN EVALUACIÓN DE RIESGOS Y PREVENCIÓN DE DESASTRES</v>
          </cell>
        </row>
        <row r="27">
          <cell r="F27" t="str">
            <v>ESPECIALISTA EN EVALUACIÓN Y DESARROLLO DE PROYECTOS</v>
          </cell>
        </row>
        <row r="28">
          <cell r="F28" t="str">
            <v>ESPECIALISTA EN FOTOINTERPRETACIÓNAPLICADA A LA INGENIERIA CIVIL</v>
          </cell>
        </row>
        <row r="29">
          <cell r="F29" t="str">
            <v>ESPECIALISTA EN GEOTECNIA</v>
          </cell>
        </row>
        <row r="30">
          <cell r="F30" t="str">
            <v>ESPECIALISTA EN GEOTECNIA VIAL</v>
          </cell>
        </row>
        <row r="31">
          <cell r="F31" t="str">
            <v>ESPECIALISTA EN GERENCIA AMBIENTAL</v>
          </cell>
        </row>
        <row r="32">
          <cell r="F32" t="str">
            <v>ESPECIALISTA EN GERENCIA DE CONSTRUCCIONES</v>
          </cell>
        </row>
        <row r="33">
          <cell r="F33" t="str">
            <v>ESPECIALISTA EN GERENCIA DE EMPRESAS CONSTRUCTORAS</v>
          </cell>
        </row>
        <row r="34">
          <cell r="F34" t="str">
            <v>ESPECIALISTA EN GERENCIA DE LA CALIDAD</v>
          </cell>
        </row>
        <row r="35">
          <cell r="F35" t="str">
            <v>ESPECIALISTA EN GERENCIA DE PROYECTOS</v>
          </cell>
        </row>
        <row r="36">
          <cell r="F36" t="str">
            <v>ESPECIALISTA EN GERENCIA DE PROYECTOS DE CONSTRUCCIÓN</v>
          </cell>
        </row>
        <row r="37">
          <cell r="F37" t="str">
            <v>ESPECIALISTA EN GERENCIA E INTERVENTORÍA DE OBRAS CIVILES</v>
          </cell>
        </row>
        <row r="38">
          <cell r="F38" t="str">
            <v>ESPECIALISTA EN HIDRAULICA</v>
          </cell>
        </row>
        <row r="39">
          <cell r="F39" t="str">
            <v>ESPECIALISTA EN HIDROLOGIA</v>
          </cell>
        </row>
        <row r="40">
          <cell r="F40" t="str">
            <v>ESPECIALISTA EN INFRAESTRUCTURA VIAL</v>
          </cell>
        </row>
        <row r="41">
          <cell r="F41" t="str">
            <v>ESPECIALISTA EN INGENIERIA DE LA CALIDAD Y EL COMPORTAMIENTO</v>
          </cell>
        </row>
        <row r="42">
          <cell r="F42" t="str">
            <v>ESPECIALISTA EN INGENIERIA DE PAVIMENTOS</v>
          </cell>
        </row>
        <row r="43">
          <cell r="F43" t="str">
            <v>ESPECIALISTA EN INGENIERIA DE PAVIMENTOS URBANOS</v>
          </cell>
        </row>
        <row r="44">
          <cell r="F44" t="str">
            <v>ESPECIALISTA EN INGENIERIA AMBIENTAL</v>
          </cell>
        </row>
        <row r="45">
          <cell r="F45" t="str">
            <v>ESPECIALISTA EN PAVIMENTOS</v>
          </cell>
        </row>
        <row r="46">
          <cell r="F46" t="str">
            <v>ESPECIALISTA EN RELACIONES INDUSTRIALES</v>
          </cell>
        </row>
        <row r="47">
          <cell r="F47" t="str">
            <v>ESPECIALISTA EN SANEAMIENTO AMBIENTAL</v>
          </cell>
        </row>
        <row r="48">
          <cell r="F48" t="str">
            <v>ESPECIALISTA EN SISTEMAS DE CONTROL ORGANIZACIONAL Y CONTROL</v>
          </cell>
        </row>
        <row r="49">
          <cell r="F49" t="str">
            <v>ESPECIALISTA EN SISTEMAS GERENCIALES DE INGENIERIA</v>
          </cell>
        </row>
        <row r="50">
          <cell r="F50" t="str">
            <v>ESPECIALISTA EN TRANSPORTE</v>
          </cell>
        </row>
        <row r="51">
          <cell r="F51" t="str">
            <v>ESPECIALISTA EN VIAS</v>
          </cell>
        </row>
        <row r="52">
          <cell r="F52" t="str">
            <v>ESPECIALISTA EN VIAS TERRESTRES</v>
          </cell>
        </row>
        <row r="53">
          <cell r="F53" t="str">
            <v>ESPECIALISTA EN VIAS Y TRANSPORTE</v>
          </cell>
        </row>
        <row r="54">
          <cell r="F54" t="str">
            <v>MAESTRIA EN ADMINISTRACION</v>
          </cell>
        </row>
        <row r="55">
          <cell r="F55" t="str">
            <v>MAESTRIA EN AMBIENTAL</v>
          </cell>
        </row>
        <row r="56">
          <cell r="F56" t="str">
            <v>MAESTRIA EN ASEGURAMIENTO DE LA CALIDAD</v>
          </cell>
        </row>
        <row r="57">
          <cell r="F57" t="str">
            <v>MAESTRIA EN CIENCIAS DE LA INGENIERIA. ESPECIALIDAD TRANSPORTES</v>
          </cell>
        </row>
        <row r="58">
          <cell r="F58" t="str">
            <v>MAESTRIA EN ESTRUCTURAS</v>
          </cell>
        </row>
        <row r="59">
          <cell r="F59" t="str">
            <v>MAESTRIA EN EVALUACIÓN DE IMPACTO AMBIENTAL</v>
          </cell>
        </row>
        <row r="60">
          <cell r="F60" t="str">
            <v>MAESTRIA EN GEOTECNIA</v>
          </cell>
        </row>
        <row r="61">
          <cell r="F61" t="str">
            <v>MAESTRIA EN GESTIÓN AMBIENTAL</v>
          </cell>
        </row>
        <row r="62">
          <cell r="F62" t="str">
            <v>MAESTRIA EN HIDRAULICA</v>
          </cell>
        </row>
        <row r="63">
          <cell r="F63" t="str">
            <v>MAESTRIA EN INFRAESTRUCTURA VIAL</v>
          </cell>
        </row>
        <row r="64">
          <cell r="F64" t="str">
            <v>MAESTRIA EN INGENIERIA CIVIL</v>
          </cell>
        </row>
        <row r="65">
          <cell r="F65" t="str">
            <v>MAESTRIA EN INGENIERIA DE TRANSITO</v>
          </cell>
        </row>
        <row r="66">
          <cell r="F66" t="str">
            <v>MAESTRIA EN INGENIERIA DE TRANSPORTES</v>
          </cell>
        </row>
        <row r="67">
          <cell r="F67" t="str">
            <v>MAESTRIA EN INGENIERIA DE VIAS TERRESTRES</v>
          </cell>
        </row>
        <row r="68">
          <cell r="F68" t="str">
            <v>MAESTRIA EN MECANICA DE SUELOS</v>
          </cell>
        </row>
        <row r="69">
          <cell r="F69" t="str">
            <v>MAESTRIA EN PAVIMENTOS</v>
          </cell>
        </row>
        <row r="70">
          <cell r="F70" t="str">
            <v>MAESTRIA EN PROCESOS CONTAMINATES Y DEFENSA DEL MEDIO NATURAL</v>
          </cell>
        </row>
        <row r="71">
          <cell r="F71" t="str">
            <v>MAESTRIA EN SANEAMIENTO Y DESARROLLO AMBIENTAL,</v>
          </cell>
        </row>
        <row r="72">
          <cell r="F72" t="str">
            <v>POSGRADO EN ADMINISTRACIÓN DE EMPRESAS Y FINANZAS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PARCIAL 2"/>
      <sheetName val="ACTA PARCIAL 3"/>
      <sheetName val="2,5"/>
      <sheetName val="2,6"/>
      <sheetName val="3,3,2"/>
      <sheetName val="3,3,3"/>
      <sheetName val="3,4,1"/>
      <sheetName val="4,2,1"/>
      <sheetName val="4,2,2"/>
      <sheetName val="5,3,1"/>
      <sheetName val="5,3,2"/>
      <sheetName val="5,3,3"/>
      <sheetName val="5,3,4"/>
      <sheetName val="5,3,5"/>
      <sheetName val="5,3,6"/>
      <sheetName val="5,3,7"/>
      <sheetName val="5,3,8"/>
      <sheetName val="5,3,9"/>
      <sheetName val="5,3,10"/>
      <sheetName val="5,6,1"/>
      <sheetName val="5,6,2"/>
      <sheetName val="5,6,3"/>
      <sheetName val="5,6,4"/>
      <sheetName val="5,6,5"/>
      <sheetName val="5,6,6"/>
      <sheetName val="5,6,7"/>
      <sheetName val="5,6,8"/>
      <sheetName val="Números a Let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>
        <row r="10">
          <cell r="F10">
            <v>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G2" t="str">
            <v>COLOMBIA</v>
          </cell>
        </row>
        <row r="3">
          <cell r="G3" t="str">
            <v>EXTRANJERO</v>
          </cell>
        </row>
      </sheetData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24904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5340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35004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42134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51242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341.1</v>
          </cell>
          <cell r="B25" t="str">
            <v>Base estabilidasa con cemento</v>
          </cell>
          <cell r="C25" t="str">
            <v>m3</v>
          </cell>
          <cell r="L25">
            <v>45878</v>
          </cell>
        </row>
        <row r="26">
          <cell r="A26">
            <v>341.2</v>
          </cell>
          <cell r="B26" t="str">
            <v>Cemento</v>
          </cell>
          <cell r="C26" t="str">
            <v>kg</v>
          </cell>
          <cell r="L26">
            <v>699</v>
          </cell>
        </row>
        <row r="27">
          <cell r="A27">
            <v>341.3</v>
          </cell>
          <cell r="B27" t="str">
            <v>BASE ESTAB. FRES-CEM(3%) BASE GRANULAR(10%)</v>
          </cell>
          <cell r="C27" t="str">
            <v>M3</v>
          </cell>
          <cell r="D27">
            <v>57558</v>
          </cell>
          <cell r="E27">
            <v>60524</v>
          </cell>
          <cell r="F27">
            <v>79127</v>
          </cell>
          <cell r="G27">
            <v>87039.700000000012</v>
          </cell>
          <cell r="H27">
            <v>73164</v>
          </cell>
          <cell r="I27">
            <v>51061</v>
          </cell>
          <cell r="J27">
            <v>63752</v>
          </cell>
          <cell r="K27">
            <v>47808</v>
          </cell>
        </row>
        <row r="28">
          <cell r="A28">
            <v>411.2</v>
          </cell>
          <cell r="B28" t="str">
            <v>EMULSION ASFALTICA DE ROTURA LENTA CRL-1</v>
          </cell>
          <cell r="C28" t="str">
            <v>LT</v>
          </cell>
          <cell r="F28">
            <v>0</v>
          </cell>
          <cell r="G28">
            <v>0</v>
          </cell>
          <cell r="J28">
            <v>420</v>
          </cell>
        </row>
        <row r="29">
          <cell r="A29">
            <v>413.1</v>
          </cell>
          <cell r="B29" t="str">
            <v>EXCAVACION PARA REPARACION PAV. EXISTEN.</v>
          </cell>
          <cell r="C29" t="str">
            <v>M3</v>
          </cell>
          <cell r="D29">
            <v>19965</v>
          </cell>
          <cell r="E29">
            <v>20613</v>
          </cell>
          <cell r="F29">
            <v>20078.3</v>
          </cell>
          <cell r="G29">
            <v>22086.13</v>
          </cell>
          <cell r="H29">
            <v>20657</v>
          </cell>
          <cell r="I29">
            <v>16873</v>
          </cell>
          <cell r="J29">
            <v>19954</v>
          </cell>
          <cell r="K29">
            <v>19906</v>
          </cell>
          <cell r="L29">
            <v>23732</v>
          </cell>
        </row>
        <row r="30">
          <cell r="A30">
            <v>420</v>
          </cell>
          <cell r="B30" t="str">
            <v>IMPRIMACION (EMULSION)</v>
          </cell>
          <cell r="C30" t="str">
            <v>M2</v>
          </cell>
          <cell r="D30">
            <v>646</v>
          </cell>
          <cell r="E30">
            <v>1222</v>
          </cell>
          <cell r="F30">
            <v>887.7</v>
          </cell>
          <cell r="G30">
            <v>976.47000000000014</v>
          </cell>
          <cell r="H30">
            <v>580</v>
          </cell>
          <cell r="I30">
            <v>473</v>
          </cell>
          <cell r="J30">
            <v>560</v>
          </cell>
          <cell r="K30">
            <v>477</v>
          </cell>
          <cell r="L30">
            <v>466</v>
          </cell>
        </row>
        <row r="31">
          <cell r="A31">
            <v>421</v>
          </cell>
          <cell r="B31" t="str">
            <v>RIEGO DE LIGA</v>
          </cell>
          <cell r="C31" t="str">
            <v>M2</v>
          </cell>
          <cell r="D31">
            <v>332</v>
          </cell>
          <cell r="E31">
            <v>426</v>
          </cell>
          <cell r="F31">
            <v>314.60000000000002</v>
          </cell>
          <cell r="G31">
            <v>346.06000000000006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  <cell r="L31">
            <v>875</v>
          </cell>
          <cell r="M31">
            <v>570</v>
          </cell>
        </row>
        <row r="32">
          <cell r="A32">
            <v>421.1</v>
          </cell>
          <cell r="B32" t="str">
            <v>RIEGO DE LIGA (CEMENTO ASFALTICO)</v>
          </cell>
          <cell r="C32" t="str">
            <v>M2</v>
          </cell>
          <cell r="D32">
            <v>332</v>
          </cell>
          <cell r="E32">
            <v>426</v>
          </cell>
          <cell r="F32">
            <v>314.60000000000002</v>
          </cell>
          <cell r="G32">
            <v>346.06000000000006</v>
          </cell>
          <cell r="H32">
            <v>377</v>
          </cell>
          <cell r="I32">
            <v>475</v>
          </cell>
          <cell r="J32">
            <v>381</v>
          </cell>
          <cell r="K32">
            <v>242</v>
          </cell>
        </row>
        <row r="33">
          <cell r="A33">
            <v>421.2</v>
          </cell>
          <cell r="B33" t="str">
            <v>RIEGO DE LIGA (EMULSION)</v>
          </cell>
          <cell r="C33" t="str">
            <v>M2</v>
          </cell>
          <cell r="D33">
            <v>430</v>
          </cell>
          <cell r="E33">
            <v>758</v>
          </cell>
          <cell r="F33">
            <v>565.4</v>
          </cell>
          <cell r="G33">
            <v>621.94000000000005</v>
          </cell>
          <cell r="H33">
            <v>397</v>
          </cell>
          <cell r="I33">
            <v>341</v>
          </cell>
          <cell r="J33">
            <v>400</v>
          </cell>
          <cell r="K33">
            <v>346</v>
          </cell>
        </row>
        <row r="34">
          <cell r="A34">
            <v>430</v>
          </cell>
          <cell r="B34" t="str">
            <v>TRATAMIENTO SUPERFICIAL SIMPLE</v>
          </cell>
          <cell r="C34" t="str">
            <v>M2</v>
          </cell>
          <cell r="D34">
            <v>2947</v>
          </cell>
          <cell r="E34">
            <v>3903</v>
          </cell>
          <cell r="F34">
            <v>3339.6</v>
          </cell>
          <cell r="G34">
            <v>3673.5600000000004</v>
          </cell>
          <cell r="H34">
            <v>2661</v>
          </cell>
          <cell r="I34">
            <v>2467</v>
          </cell>
          <cell r="J34">
            <v>2626</v>
          </cell>
          <cell r="K34">
            <v>2262</v>
          </cell>
        </row>
        <row r="35">
          <cell r="A35">
            <v>431</v>
          </cell>
          <cell r="B35" t="str">
            <v>TRATAMIENTO SUPERFICIAL DOBLE</v>
          </cell>
          <cell r="C35" t="str">
            <v>M2</v>
          </cell>
          <cell r="D35">
            <v>4729</v>
          </cell>
          <cell r="E35">
            <v>6887</v>
          </cell>
          <cell r="F35">
            <v>5562.7</v>
          </cell>
          <cell r="G35">
            <v>6118.97</v>
          </cell>
          <cell r="H35">
            <v>4141</v>
          </cell>
          <cell r="I35">
            <v>3778</v>
          </cell>
          <cell r="J35">
            <v>4047</v>
          </cell>
          <cell r="K35">
            <v>3345</v>
          </cell>
        </row>
        <row r="36">
          <cell r="A36">
            <v>432</v>
          </cell>
          <cell r="B36" t="str">
            <v>SELLO ARENA - EMULSION</v>
          </cell>
          <cell r="C36" t="str">
            <v>M2</v>
          </cell>
          <cell r="D36">
            <v>1834</v>
          </cell>
          <cell r="E36">
            <v>2133</v>
          </cell>
          <cell r="F36">
            <v>1920.6</v>
          </cell>
          <cell r="G36">
            <v>2112.66</v>
          </cell>
          <cell r="H36">
            <v>1507</v>
          </cell>
          <cell r="I36">
            <v>1360</v>
          </cell>
          <cell r="J36">
            <v>1620</v>
          </cell>
          <cell r="K36">
            <v>1364</v>
          </cell>
        </row>
        <row r="37">
          <cell r="A37">
            <v>432.1</v>
          </cell>
          <cell r="B37" t="str">
            <v>SELLO EMULSION CRML, rompimiento lento</v>
          </cell>
          <cell r="C37" t="str">
            <v>M2</v>
          </cell>
          <cell r="D37">
            <v>1834</v>
          </cell>
          <cell r="E37">
            <v>2133</v>
          </cell>
          <cell r="F37">
            <v>1920.6</v>
          </cell>
          <cell r="G37">
            <v>2112.66</v>
          </cell>
          <cell r="H37">
            <v>1507</v>
          </cell>
          <cell r="I37">
            <v>1360</v>
          </cell>
          <cell r="J37">
            <v>1620</v>
          </cell>
          <cell r="K37">
            <v>1364</v>
          </cell>
        </row>
        <row r="38">
          <cell r="A38">
            <v>433</v>
          </cell>
          <cell r="B38" t="str">
            <v>LECHADA ASFALTICA</v>
          </cell>
          <cell r="C38" t="str">
            <v>M2</v>
          </cell>
          <cell r="D38">
            <v>6299</v>
          </cell>
          <cell r="E38">
            <v>6634</v>
          </cell>
          <cell r="F38">
            <v>6972.9</v>
          </cell>
          <cell r="G38">
            <v>7670.1900000000005</v>
          </cell>
          <cell r="H38">
            <v>5708</v>
          </cell>
          <cell r="I38">
            <v>5428</v>
          </cell>
          <cell r="J38">
            <v>5517</v>
          </cell>
          <cell r="K38">
            <v>4134</v>
          </cell>
        </row>
        <row r="39">
          <cell r="A39">
            <v>440.1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440.2</v>
          </cell>
          <cell r="B40" t="str">
            <v>MEZCLA DENSA EN FRIO</v>
          </cell>
          <cell r="C40" t="str">
            <v>M3</v>
          </cell>
          <cell r="D40">
            <v>176355</v>
          </cell>
          <cell r="E40">
            <v>200444</v>
          </cell>
          <cell r="F40">
            <v>202221.8</v>
          </cell>
          <cell r="G40">
            <v>222443.98</v>
          </cell>
          <cell r="H40">
            <v>199896</v>
          </cell>
          <cell r="I40">
            <v>199779</v>
          </cell>
          <cell r="J40">
            <v>208671</v>
          </cell>
          <cell r="K40">
            <v>143585</v>
          </cell>
        </row>
        <row r="41">
          <cell r="A41">
            <v>440.3</v>
          </cell>
          <cell r="B41" t="str">
            <v>MEZCLA DENSA EN FRIO</v>
          </cell>
          <cell r="C41" t="str">
            <v>M3</v>
          </cell>
          <cell r="D41">
            <v>176355</v>
          </cell>
          <cell r="E41">
            <v>200444</v>
          </cell>
          <cell r="F41">
            <v>202221.8</v>
          </cell>
          <cell r="G41">
            <v>222443.98</v>
          </cell>
          <cell r="H41">
            <v>199896</v>
          </cell>
          <cell r="I41">
            <v>199779</v>
          </cell>
          <cell r="J41">
            <v>208671</v>
          </cell>
          <cell r="K41">
            <v>143585</v>
          </cell>
        </row>
        <row r="42">
          <cell r="A42">
            <v>440.5</v>
          </cell>
          <cell r="B42" t="str">
            <v>MEZCLA DENSA EN FRIO PARA BACHEO</v>
          </cell>
          <cell r="C42" t="str">
            <v>M3</v>
          </cell>
          <cell r="D42">
            <v>180881</v>
          </cell>
          <cell r="E42">
            <v>204166</v>
          </cell>
          <cell r="F42">
            <v>206720.8</v>
          </cell>
          <cell r="G42">
            <v>227392.88</v>
          </cell>
          <cell r="H42">
            <v>203841</v>
          </cell>
          <cell r="I42">
            <v>202683</v>
          </cell>
          <cell r="J42">
            <v>213759</v>
          </cell>
          <cell r="K42">
            <v>147358</v>
          </cell>
        </row>
        <row r="43">
          <cell r="A43">
            <v>450.5</v>
          </cell>
          <cell r="B43" t="str">
            <v>PARCHEO CON 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</row>
        <row r="44">
          <cell r="A44">
            <v>450.6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  <cell r="M44">
            <v>209300</v>
          </cell>
        </row>
        <row r="45">
          <cell r="A45">
            <v>450.7</v>
          </cell>
          <cell r="B45" t="str">
            <v>MEZCLA DENSA EN CALIENTE</v>
          </cell>
          <cell r="C45" t="str">
            <v>M3</v>
          </cell>
          <cell r="D45">
            <v>192930</v>
          </cell>
          <cell r="E45">
            <v>200444</v>
          </cell>
          <cell r="F45">
            <v>211516.79999999999</v>
          </cell>
          <cell r="G45">
            <v>232668.48</v>
          </cell>
          <cell r="H45">
            <v>207696</v>
          </cell>
          <cell r="I45">
            <v>242679</v>
          </cell>
          <cell r="J45">
            <v>231746</v>
          </cell>
          <cell r="K45">
            <v>145860</v>
          </cell>
          <cell r="M45">
            <v>205600</v>
          </cell>
        </row>
        <row r="46">
          <cell r="A46">
            <v>450.8</v>
          </cell>
          <cell r="B46" t="str">
            <v>MEZCLA DENSA EN CALIENTE</v>
          </cell>
          <cell r="C46" t="str">
            <v>M3</v>
          </cell>
          <cell r="D46">
            <v>192930</v>
          </cell>
          <cell r="E46">
            <v>200444</v>
          </cell>
          <cell r="F46">
            <v>211516.79999999999</v>
          </cell>
          <cell r="G46">
            <v>232668.48</v>
          </cell>
          <cell r="H46">
            <v>207696</v>
          </cell>
          <cell r="I46">
            <v>242679</v>
          </cell>
          <cell r="J46">
            <v>231746</v>
          </cell>
          <cell r="K46">
            <v>145860</v>
          </cell>
        </row>
        <row r="47">
          <cell r="A47">
            <v>450.11</v>
          </cell>
          <cell r="B47" t="str">
            <v>MEZCLA DENSA EN CALIENTE PARA BACHEO</v>
          </cell>
          <cell r="C47" t="str">
            <v>M3</v>
          </cell>
          <cell r="D47">
            <v>198283</v>
          </cell>
          <cell r="E47">
            <v>206058</v>
          </cell>
          <cell r="F47">
            <v>217730.7</v>
          </cell>
          <cell r="G47">
            <v>239503.77000000002</v>
          </cell>
          <cell r="H47">
            <v>214079</v>
          </cell>
          <cell r="I47">
            <v>250271</v>
          </cell>
          <cell r="J47">
            <v>239028</v>
          </cell>
          <cell r="K47">
            <v>149205</v>
          </cell>
        </row>
        <row r="48">
          <cell r="A48">
            <v>450.12</v>
          </cell>
          <cell r="B48" t="str">
            <v>MEZCLA DENSA EN CALIENTE PARA BACHEO</v>
          </cell>
          <cell r="C48" t="str">
            <v>M3</v>
          </cell>
          <cell r="D48">
            <v>198283</v>
          </cell>
          <cell r="E48">
            <v>206058</v>
          </cell>
          <cell r="F48">
            <v>217730.7</v>
          </cell>
          <cell r="G48">
            <v>239503.77000000002</v>
          </cell>
          <cell r="H48">
            <v>214079</v>
          </cell>
          <cell r="I48">
            <v>250271</v>
          </cell>
          <cell r="J48">
            <v>239028</v>
          </cell>
          <cell r="K48">
            <v>149205</v>
          </cell>
        </row>
        <row r="49">
          <cell r="A49">
            <v>450.13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450.14</v>
          </cell>
          <cell r="B50" t="str">
            <v>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450.15</v>
          </cell>
          <cell r="B51" t="str">
            <v>MEZCLA DENSA EN CALIENTE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450.16</v>
          </cell>
          <cell r="B52" t="str">
            <v>PARCHEO CON MEZCLA DENSA EN CALIENTE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450.17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  <cell r="L53">
            <v>256491</v>
          </cell>
        </row>
        <row r="54">
          <cell r="A54">
            <v>450.18</v>
          </cell>
          <cell r="B54" t="str">
            <v>MEZCLA DENSA EN CALIENTE MDC-2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450.19</v>
          </cell>
          <cell r="B55" t="str">
            <v>MEZCLA DENSA EN CALIENTE MDC-2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450.21</v>
          </cell>
          <cell r="B56" t="str">
            <v>MEZCLA DENSA EN CALIENTE MDC-3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450.22</v>
          </cell>
          <cell r="B57" t="str">
            <v>PARCHEO CON MEZCLA DENSA EN CALIENTE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450.23</v>
          </cell>
          <cell r="B58" t="str">
            <v>MEZCLA DENSA EN CALIENTE MDC-1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  <cell r="L58">
            <v>296364</v>
          </cell>
        </row>
        <row r="59">
          <cell r="A59">
            <v>450.24</v>
          </cell>
          <cell r="B59" t="str">
            <v>MEZCLA DENSA EN CALIENTE MDC-2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299613</v>
          </cell>
        </row>
        <row r="60">
          <cell r="A60">
            <v>450.25</v>
          </cell>
          <cell r="B60" t="str">
            <v>PARCHEO CON MEZCLA DENSA EN CALIENTE MDC-2</v>
          </cell>
          <cell r="L60">
            <v>273731</v>
          </cell>
        </row>
        <row r="61">
          <cell r="A61">
            <v>450.26</v>
          </cell>
          <cell r="B61" t="str">
            <v>MEZCLA DENSA EN CALIENTE MDC-2 PARA BACHEO</v>
          </cell>
          <cell r="C61" t="str">
            <v>M3</v>
          </cell>
          <cell r="D61">
            <v>192930</v>
          </cell>
          <cell r="E61">
            <v>200444</v>
          </cell>
          <cell r="F61">
            <v>211516.79999999999</v>
          </cell>
          <cell r="G61">
            <v>232668.48</v>
          </cell>
          <cell r="H61">
            <v>207696</v>
          </cell>
          <cell r="I61">
            <v>242679</v>
          </cell>
          <cell r="J61">
            <v>231746</v>
          </cell>
          <cell r="K61">
            <v>145860</v>
          </cell>
        </row>
        <row r="62">
          <cell r="A62">
            <v>450.27</v>
          </cell>
          <cell r="B62" t="str">
            <v>MEZCLA DENSA EN CALIENTE MDC-1</v>
          </cell>
          <cell r="C62" t="str">
            <v>M3</v>
          </cell>
          <cell r="D62">
            <v>192930</v>
          </cell>
          <cell r="E62">
            <v>200444</v>
          </cell>
          <cell r="F62">
            <v>211516.79999999999</v>
          </cell>
          <cell r="G62">
            <v>232668.48</v>
          </cell>
          <cell r="H62">
            <v>207696</v>
          </cell>
          <cell r="I62">
            <v>242679</v>
          </cell>
          <cell r="J62">
            <v>231746</v>
          </cell>
          <cell r="K62">
            <v>145860</v>
          </cell>
        </row>
        <row r="63">
          <cell r="A63">
            <v>450.28</v>
          </cell>
          <cell r="B63" t="str">
            <v>MEZCLA DENSA EN CALIENTE MDC-3</v>
          </cell>
          <cell r="L63">
            <v>299900</v>
          </cell>
        </row>
        <row r="64">
          <cell r="A64">
            <v>460</v>
          </cell>
          <cell r="B64" t="str">
            <v>FRESADO DE PAVIMENTO ASFALTICO (H= 0.20)</v>
          </cell>
          <cell r="C64" t="str">
            <v>M2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  <cell r="M64">
            <v>2950</v>
          </cell>
        </row>
        <row r="65">
          <cell r="A65">
            <v>460.1</v>
          </cell>
          <cell r="B65" t="str">
            <v>FRESADO DE PAVIMENTO ASFALTICO (H= 0.20)</v>
          </cell>
          <cell r="C65" t="str">
            <v>M3</v>
          </cell>
          <cell r="D65">
            <v>33800</v>
          </cell>
          <cell r="E65">
            <v>41250</v>
          </cell>
          <cell r="F65">
            <v>45001</v>
          </cell>
          <cell r="G65">
            <v>49501.100000000006</v>
          </cell>
          <cell r="H65">
            <v>40695</v>
          </cell>
          <cell r="I65">
            <v>38870</v>
          </cell>
          <cell r="J65">
            <v>40760</v>
          </cell>
          <cell r="K65">
            <v>39460</v>
          </cell>
          <cell r="L65">
            <v>42413</v>
          </cell>
        </row>
        <row r="66">
          <cell r="A66">
            <v>460.3</v>
          </cell>
          <cell r="B66" t="str">
            <v>FRESADO DE PAVIMENTO ASFALTICO, M3 CON TRANS</v>
          </cell>
          <cell r="C66" t="str">
            <v>M3</v>
          </cell>
          <cell r="D66">
            <v>6760</v>
          </cell>
          <cell r="E66">
            <v>8250</v>
          </cell>
          <cell r="F66">
            <v>9000.2000000000007</v>
          </cell>
          <cell r="G66">
            <v>9900.2200000000012</v>
          </cell>
          <cell r="H66">
            <v>8139</v>
          </cell>
          <cell r="I66">
            <v>7774</v>
          </cell>
          <cell r="J66">
            <v>8152</v>
          </cell>
          <cell r="K66">
            <v>7892</v>
          </cell>
          <cell r="L66">
            <v>0</v>
          </cell>
        </row>
        <row r="67">
          <cell r="A67">
            <v>460.2</v>
          </cell>
          <cell r="B67" t="str">
            <v>FRESADO DE PAVIMENTO ASFALTICO, M3 SIN TRANS</v>
          </cell>
          <cell r="C67" t="str">
            <v>M3</v>
          </cell>
          <cell r="D67">
            <v>6760</v>
          </cell>
          <cell r="E67">
            <v>8250</v>
          </cell>
          <cell r="F67">
            <v>9000.2000000000007</v>
          </cell>
          <cell r="G67">
            <v>9900.2200000000012</v>
          </cell>
          <cell r="H67">
            <v>8139</v>
          </cell>
          <cell r="I67">
            <v>7774</v>
          </cell>
          <cell r="J67">
            <v>8152</v>
          </cell>
          <cell r="K67">
            <v>7892</v>
          </cell>
        </row>
        <row r="68">
          <cell r="A68">
            <v>461.1</v>
          </cell>
          <cell r="B68" t="str">
            <v>PAVIMENTO ASFALTICO RECICLADO EN FRIO</v>
          </cell>
          <cell r="C68" t="str">
            <v>M3</v>
          </cell>
          <cell r="D68">
            <v>41246</v>
          </cell>
          <cell r="E68">
            <v>42740</v>
          </cell>
          <cell r="F68">
            <v>43111.199999999997</v>
          </cell>
          <cell r="G68">
            <v>47422.32</v>
          </cell>
          <cell r="H68">
            <v>38775</v>
          </cell>
          <cell r="I68">
            <v>40002</v>
          </cell>
          <cell r="J68">
            <v>42089</v>
          </cell>
          <cell r="K68">
            <v>37835</v>
          </cell>
        </row>
        <row r="69">
          <cell r="A69">
            <v>461.2</v>
          </cell>
          <cell r="B69" t="str">
            <v>PAVIMENTO ASFALTICO RECICLADO EN FRIO</v>
          </cell>
          <cell r="C69" t="str">
            <v>M3</v>
          </cell>
          <cell r="D69">
            <v>41246</v>
          </cell>
          <cell r="E69">
            <v>42740</v>
          </cell>
          <cell r="F69">
            <v>43111.199999999997</v>
          </cell>
          <cell r="G69">
            <v>47422.32</v>
          </cell>
          <cell r="H69">
            <v>38775</v>
          </cell>
          <cell r="I69">
            <v>40002</v>
          </cell>
          <cell r="J69">
            <v>42089</v>
          </cell>
          <cell r="K69">
            <v>37835</v>
          </cell>
        </row>
        <row r="70">
          <cell r="A70">
            <v>461.3</v>
          </cell>
          <cell r="B70" t="str">
            <v>PAVIMENTO ASFALTICO RECICLADO EN FRIO</v>
          </cell>
          <cell r="C70" t="str">
            <v>M3</v>
          </cell>
          <cell r="D70">
            <v>41246</v>
          </cell>
          <cell r="E70">
            <v>42740</v>
          </cell>
          <cell r="F70">
            <v>43111.199999999997</v>
          </cell>
          <cell r="G70">
            <v>47422.32</v>
          </cell>
          <cell r="H70">
            <v>38775</v>
          </cell>
          <cell r="I70">
            <v>40002</v>
          </cell>
          <cell r="J70">
            <v>42089</v>
          </cell>
          <cell r="K70">
            <v>37835</v>
          </cell>
        </row>
        <row r="71">
          <cell r="A71">
            <v>462.1</v>
          </cell>
          <cell r="B71" t="str">
            <v>PAVIM ASF RECICLADO EN CALIENT</v>
          </cell>
          <cell r="C71" t="str">
            <v>M3</v>
          </cell>
          <cell r="D71">
            <v>51974</v>
          </cell>
          <cell r="E71">
            <v>54317</v>
          </cell>
          <cell r="F71">
            <v>57229.7</v>
          </cell>
          <cell r="G71">
            <v>62952.67</v>
          </cell>
          <cell r="H71">
            <v>54688</v>
          </cell>
          <cell r="I71">
            <v>59810</v>
          </cell>
          <cell r="J71">
            <v>59686</v>
          </cell>
          <cell r="K71">
            <v>44898</v>
          </cell>
        </row>
        <row r="72">
          <cell r="A72">
            <v>462.2</v>
          </cell>
          <cell r="B72" t="str">
            <v>PAVIM ASF RECICLADO EN CALIENT</v>
          </cell>
          <cell r="C72" t="str">
            <v>M3</v>
          </cell>
          <cell r="D72">
            <v>51974</v>
          </cell>
          <cell r="E72">
            <v>54317</v>
          </cell>
          <cell r="F72">
            <v>57229.7</v>
          </cell>
          <cell r="G72">
            <v>62952.67</v>
          </cell>
          <cell r="H72">
            <v>54688</v>
          </cell>
          <cell r="I72">
            <v>59810</v>
          </cell>
          <cell r="J72">
            <v>59686</v>
          </cell>
          <cell r="K72">
            <v>44898</v>
          </cell>
        </row>
        <row r="73">
          <cell r="A73">
            <v>462.3</v>
          </cell>
          <cell r="B73" t="str">
            <v>PAVIM ASF RECICLADO EN CALIENT</v>
          </cell>
          <cell r="C73" t="str">
            <v>M3</v>
          </cell>
          <cell r="D73">
            <v>51974</v>
          </cell>
          <cell r="E73">
            <v>54317</v>
          </cell>
          <cell r="F73">
            <v>57229.7</v>
          </cell>
          <cell r="G73">
            <v>62952.67</v>
          </cell>
          <cell r="H73">
            <v>54688</v>
          </cell>
          <cell r="I73">
            <v>59810</v>
          </cell>
          <cell r="J73">
            <v>59686</v>
          </cell>
          <cell r="K73">
            <v>44898</v>
          </cell>
        </row>
        <row r="74">
          <cell r="A74">
            <v>462.4</v>
          </cell>
          <cell r="B74" t="str">
            <v>PAVIM ASFALT RECICL. EN CALIENTE/BACHEO</v>
          </cell>
          <cell r="C74" t="str">
            <v>M3</v>
          </cell>
          <cell r="D74">
            <v>59712</v>
          </cell>
          <cell r="E74">
            <v>63531</v>
          </cell>
          <cell r="F74">
            <v>67435.5</v>
          </cell>
          <cell r="G74">
            <v>74179.05</v>
          </cell>
          <cell r="H74">
            <v>64121</v>
          </cell>
          <cell r="I74">
            <v>67941</v>
          </cell>
          <cell r="J74">
            <v>69250</v>
          </cell>
          <cell r="K74">
            <v>53307</v>
          </cell>
        </row>
        <row r="75">
          <cell r="A75">
            <v>600.20000000000005</v>
          </cell>
          <cell r="B75" t="str">
            <v>EXCAVACION VARIAS EN ROCA EN SECO</v>
          </cell>
          <cell r="C75" t="str">
            <v>M3</v>
          </cell>
          <cell r="D75">
            <v>26299</v>
          </cell>
          <cell r="E75">
            <v>24249</v>
          </cell>
          <cell r="F75">
            <v>24152.7</v>
          </cell>
          <cell r="G75">
            <v>26567.97</v>
          </cell>
          <cell r="H75">
            <v>26614</v>
          </cell>
          <cell r="I75">
            <v>23163</v>
          </cell>
          <cell r="J75">
            <v>27920</v>
          </cell>
          <cell r="K75">
            <v>23839</v>
          </cell>
        </row>
        <row r="76">
          <cell r="A76">
            <v>600.29999999999995</v>
          </cell>
          <cell r="B76" t="str">
            <v>EXCAVACION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600.6</v>
          </cell>
          <cell r="B77" t="str">
            <v>EXCAVACION VARIAS SIN CLASIFICAR</v>
          </cell>
          <cell r="C77" t="str">
            <v>M3</v>
          </cell>
          <cell r="D77">
            <v>24079</v>
          </cell>
          <cell r="E77">
            <v>32998</v>
          </cell>
          <cell r="F77">
            <v>29815.5</v>
          </cell>
          <cell r="G77">
            <v>32797.050000000003</v>
          </cell>
          <cell r="H77">
            <v>25041</v>
          </cell>
          <cell r="I77">
            <v>21146</v>
          </cell>
          <cell r="J77">
            <v>24588</v>
          </cell>
          <cell r="K77">
            <v>22877</v>
          </cell>
          <cell r="L77">
            <v>15236</v>
          </cell>
        </row>
        <row r="78">
          <cell r="A78">
            <v>600.70000000000005</v>
          </cell>
          <cell r="B78" t="str">
            <v>EXCAVACION VARIAS MATERIAL COMUN EN SECO</v>
          </cell>
          <cell r="C78" t="str">
            <v>M3</v>
          </cell>
          <cell r="D78">
            <v>20506</v>
          </cell>
          <cell r="E78">
            <v>27959</v>
          </cell>
          <cell r="F78">
            <v>25264.799999999999</v>
          </cell>
          <cell r="G78">
            <v>27791.280000000002</v>
          </cell>
          <cell r="H78">
            <v>21311</v>
          </cell>
          <cell r="I78">
            <v>17988</v>
          </cell>
          <cell r="J78">
            <v>20890</v>
          </cell>
          <cell r="K78">
            <v>19430</v>
          </cell>
        </row>
        <row r="79">
          <cell r="A79">
            <v>600.79999999999995</v>
          </cell>
          <cell r="B79" t="str">
            <v>EXCAVACION VARIAS MAT. COMUN BAJO AGUA</v>
          </cell>
          <cell r="C79" t="str">
            <v>M3</v>
          </cell>
          <cell r="D79">
            <v>26161</v>
          </cell>
          <cell r="E79">
            <v>35331</v>
          </cell>
          <cell r="F79">
            <v>33086.9</v>
          </cell>
          <cell r="G79">
            <v>36395.590000000004</v>
          </cell>
          <cell r="H79">
            <v>27617</v>
          </cell>
          <cell r="I79">
            <v>24050</v>
          </cell>
          <cell r="J79">
            <v>26875</v>
          </cell>
          <cell r="K79">
            <v>23622</v>
          </cell>
        </row>
        <row r="80">
          <cell r="A80">
            <v>600.9</v>
          </cell>
          <cell r="B80" t="str">
            <v>EXCAVACIONES VARIAS EN ROCA BAJO AGUA</v>
          </cell>
          <cell r="C80" t="str">
            <v>M3</v>
          </cell>
          <cell r="D80">
            <v>32559</v>
          </cell>
          <cell r="E80">
            <v>31815</v>
          </cell>
          <cell r="F80">
            <v>32217.9</v>
          </cell>
          <cell r="G80">
            <v>35439.69</v>
          </cell>
          <cell r="H80">
            <v>34535</v>
          </cell>
          <cell r="I80">
            <v>27959</v>
          </cell>
          <cell r="J80">
            <v>34077</v>
          </cell>
          <cell r="K80">
            <v>32598</v>
          </cell>
        </row>
        <row r="81">
          <cell r="A81">
            <v>610.1</v>
          </cell>
          <cell r="B81" t="str">
            <v>RELLENO PARA ESTRUCTURAS</v>
          </cell>
          <cell r="C81" t="str">
            <v>M3</v>
          </cell>
          <cell r="D81">
            <v>19312</v>
          </cell>
          <cell r="E81">
            <v>17272</v>
          </cell>
          <cell r="F81">
            <v>21201.4</v>
          </cell>
          <cell r="G81">
            <v>23321.540000000005</v>
          </cell>
          <cell r="H81">
            <v>24786</v>
          </cell>
          <cell r="I81">
            <v>31143</v>
          </cell>
          <cell r="J81">
            <v>17365</v>
          </cell>
          <cell r="K81">
            <v>19312</v>
          </cell>
          <cell r="L81">
            <v>32409</v>
          </cell>
        </row>
        <row r="82">
          <cell r="A82">
            <v>623.1</v>
          </cell>
          <cell r="B82" t="str">
            <v>SUMINISTRO E HINCAMIENTO DE RIELES</v>
          </cell>
          <cell r="C82" t="str">
            <v>M3</v>
          </cell>
          <cell r="D82">
            <v>59266</v>
          </cell>
          <cell r="E82">
            <v>59266</v>
          </cell>
          <cell r="F82">
            <v>65192.6</v>
          </cell>
          <cell r="G82">
            <v>71711.86</v>
          </cell>
          <cell r="H82">
            <v>59266</v>
          </cell>
          <cell r="I82">
            <v>59266</v>
          </cell>
          <cell r="J82">
            <v>59266</v>
          </cell>
          <cell r="K82">
            <v>59266</v>
          </cell>
        </row>
        <row r="83">
          <cell r="A83">
            <v>623.20000000000005</v>
          </cell>
          <cell r="B83" t="str">
            <v>SUMINISTRO E INSTALACION DE RIELES</v>
          </cell>
          <cell r="C83" t="str">
            <v>M3</v>
          </cell>
          <cell r="D83">
            <v>49871</v>
          </cell>
          <cell r="E83">
            <v>49871</v>
          </cell>
          <cell r="F83">
            <v>54858.1</v>
          </cell>
          <cell r="G83">
            <v>60343.91</v>
          </cell>
          <cell r="H83">
            <v>49871</v>
          </cell>
          <cell r="I83">
            <v>49871</v>
          </cell>
          <cell r="J83">
            <v>49871</v>
          </cell>
          <cell r="K83">
            <v>49871</v>
          </cell>
        </row>
        <row r="84">
          <cell r="A84">
            <v>630.29999999999995</v>
          </cell>
          <cell r="B84" t="str">
            <v>CONCRETO CLASE C</v>
          </cell>
          <cell r="C84" t="str">
            <v>M3</v>
          </cell>
          <cell r="D84">
            <v>279236</v>
          </cell>
          <cell r="E84">
            <v>294531</v>
          </cell>
          <cell r="F84">
            <v>289946.8</v>
          </cell>
          <cell r="G84">
            <v>318941.48000000004</v>
          </cell>
          <cell r="H84">
            <v>285754</v>
          </cell>
          <cell r="I84">
            <v>267211</v>
          </cell>
          <cell r="J84">
            <v>270488</v>
          </cell>
          <cell r="K84">
            <v>213438</v>
          </cell>
        </row>
        <row r="85">
          <cell r="A85">
            <v>630.4</v>
          </cell>
          <cell r="B85" t="str">
            <v>CONCRETO CLASE D</v>
          </cell>
          <cell r="C85" t="str">
            <v>M3</v>
          </cell>
          <cell r="D85">
            <v>261647</v>
          </cell>
          <cell r="E85">
            <v>281102</v>
          </cell>
          <cell r="F85">
            <v>268925.8</v>
          </cell>
          <cell r="G85">
            <v>295818.38</v>
          </cell>
          <cell r="H85">
            <v>265299</v>
          </cell>
          <cell r="I85">
            <v>250493</v>
          </cell>
          <cell r="J85">
            <v>252334</v>
          </cell>
          <cell r="K85">
            <v>197162</v>
          </cell>
          <cell r="L85">
            <v>355438</v>
          </cell>
        </row>
        <row r="86">
          <cell r="A86">
            <v>630.5</v>
          </cell>
          <cell r="B86" t="str">
            <v>CONCRETO CLASE E</v>
          </cell>
          <cell r="C86" t="str">
            <v>M3</v>
          </cell>
          <cell r="D86">
            <v>239651</v>
          </cell>
          <cell r="E86">
            <v>260692</v>
          </cell>
          <cell r="F86">
            <v>242756.8</v>
          </cell>
          <cell r="G86">
            <v>267032.48</v>
          </cell>
          <cell r="H86">
            <v>237037</v>
          </cell>
          <cell r="I86">
            <v>229927</v>
          </cell>
          <cell r="J86">
            <v>227491</v>
          </cell>
          <cell r="K86">
            <v>175738</v>
          </cell>
        </row>
        <row r="87">
          <cell r="A87">
            <v>630.6</v>
          </cell>
          <cell r="B87" t="str">
            <v>CONCRETO CLASE F</v>
          </cell>
          <cell r="C87" t="str">
            <v>M3</v>
          </cell>
          <cell r="D87">
            <v>214526</v>
          </cell>
          <cell r="E87">
            <v>219476</v>
          </cell>
          <cell r="F87">
            <v>218079.4</v>
          </cell>
          <cell r="G87">
            <v>239887.34000000003</v>
          </cell>
          <cell r="H87">
            <v>213901</v>
          </cell>
          <cell r="I87">
            <v>200318</v>
          </cell>
          <cell r="J87">
            <v>202628</v>
          </cell>
          <cell r="K87">
            <v>155789</v>
          </cell>
        </row>
        <row r="88">
          <cell r="A88">
            <v>630.70000000000005</v>
          </cell>
          <cell r="B88" t="str">
            <v xml:space="preserve">CONCRETO CLASE G 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630.12</v>
          </cell>
          <cell r="B89" t="str">
            <v>CONCRETO CLASE G (BASES)</v>
          </cell>
          <cell r="C89" t="str">
            <v>M3</v>
          </cell>
          <cell r="D89">
            <v>190278</v>
          </cell>
          <cell r="E89">
            <v>213015</v>
          </cell>
          <cell r="F89">
            <v>194562.5</v>
          </cell>
          <cell r="G89">
            <v>214018.75000000003</v>
          </cell>
          <cell r="H89">
            <v>180440</v>
          </cell>
          <cell r="I89">
            <v>188474</v>
          </cell>
          <cell r="J89">
            <v>175647</v>
          </cell>
          <cell r="K89">
            <v>130090</v>
          </cell>
        </row>
        <row r="90">
          <cell r="A90">
            <v>630.13</v>
          </cell>
          <cell r="B90" t="str">
            <v>CONCRETO CLASE G (ELEVACIONES)</v>
          </cell>
          <cell r="C90" t="str">
            <v>M3</v>
          </cell>
          <cell r="D90">
            <v>203415</v>
          </cell>
          <cell r="E90">
            <v>232154</v>
          </cell>
          <cell r="F90">
            <v>207572.2</v>
          </cell>
          <cell r="G90">
            <v>228329.42000000004</v>
          </cell>
          <cell r="H90">
            <v>191391</v>
          </cell>
          <cell r="I90">
            <v>202790</v>
          </cell>
          <cell r="J90">
            <v>186902</v>
          </cell>
          <cell r="K90">
            <v>137452</v>
          </cell>
        </row>
        <row r="91">
          <cell r="A91">
            <v>630.15</v>
          </cell>
          <cell r="B91" t="str">
            <v>Sum y coloc bolsacretos clase E y hierro 1/2</v>
          </cell>
          <cell r="C91" t="str">
            <v>M3</v>
          </cell>
          <cell r="D91">
            <v>203415</v>
          </cell>
          <cell r="E91">
            <v>232154</v>
          </cell>
          <cell r="F91">
            <v>207572.2</v>
          </cell>
          <cell r="G91">
            <v>228329.42000000004</v>
          </cell>
          <cell r="H91">
            <v>191391</v>
          </cell>
          <cell r="I91">
            <v>202790</v>
          </cell>
          <cell r="J91">
            <v>186902</v>
          </cell>
          <cell r="K91">
            <v>137452</v>
          </cell>
        </row>
        <row r="92">
          <cell r="A92">
            <v>630.16</v>
          </cell>
          <cell r="B92" t="str">
            <v>Sum y coloc pentápodos clase E</v>
          </cell>
          <cell r="C92" t="str">
            <v>M3</v>
          </cell>
          <cell r="D92">
            <v>203415</v>
          </cell>
          <cell r="E92">
            <v>232154</v>
          </cell>
          <cell r="F92">
            <v>207572.2</v>
          </cell>
          <cell r="G92">
            <v>228329.42000000004</v>
          </cell>
          <cell r="H92">
            <v>191391</v>
          </cell>
          <cell r="I92">
            <v>202790</v>
          </cell>
          <cell r="J92">
            <v>186902</v>
          </cell>
          <cell r="K92">
            <v>137452</v>
          </cell>
        </row>
        <row r="93">
          <cell r="A93">
            <v>632</v>
          </cell>
          <cell r="B93" t="str">
            <v>BARANDA EN CONCRETO</v>
          </cell>
          <cell r="C93" t="str">
            <v>ML</v>
          </cell>
          <cell r="D93">
            <v>149763</v>
          </cell>
          <cell r="F93">
            <v>0</v>
          </cell>
          <cell r="G93">
            <v>0</v>
          </cell>
        </row>
        <row r="94">
          <cell r="A94">
            <v>632.20000000000005</v>
          </cell>
          <cell r="B94" t="str">
            <v>Desisntalación BARANDA EN CONCRETO</v>
          </cell>
          <cell r="C94" t="str">
            <v>ML</v>
          </cell>
          <cell r="D94">
            <v>149763</v>
          </cell>
          <cell r="F94">
            <v>0</v>
          </cell>
          <cell r="G94">
            <v>0</v>
          </cell>
        </row>
        <row r="95">
          <cell r="A95">
            <v>640.1</v>
          </cell>
          <cell r="B95" t="str">
            <v>ACERO DE REFUERZO GRADO 37</v>
          </cell>
          <cell r="C95" t="str">
            <v>KG</v>
          </cell>
          <cell r="D95">
            <v>2449</v>
          </cell>
          <cell r="E95">
            <v>1517</v>
          </cell>
          <cell r="F95">
            <v>1977.8</v>
          </cell>
          <cell r="G95">
            <v>2175.58</v>
          </cell>
          <cell r="H95">
            <v>1717</v>
          </cell>
          <cell r="I95">
            <v>2006</v>
          </cell>
          <cell r="J95">
            <v>2261</v>
          </cell>
          <cell r="K95">
            <v>1461</v>
          </cell>
        </row>
        <row r="96">
          <cell r="A96">
            <v>640.29999999999995</v>
          </cell>
          <cell r="B96" t="str">
            <v>ACERO DE REFUERZO GRADO 60</v>
          </cell>
          <cell r="C96" t="str">
            <v>KG</v>
          </cell>
          <cell r="D96">
            <v>2586</v>
          </cell>
          <cell r="E96">
            <v>1517</v>
          </cell>
          <cell r="F96">
            <v>2427.6999999999998</v>
          </cell>
          <cell r="G96">
            <v>2670.47</v>
          </cell>
          <cell r="H96">
            <v>1957</v>
          </cell>
          <cell r="I96">
            <v>2142</v>
          </cell>
          <cell r="J96">
            <v>2534</v>
          </cell>
          <cell r="K96">
            <v>1461</v>
          </cell>
          <cell r="L96">
            <v>2829</v>
          </cell>
        </row>
        <row r="97">
          <cell r="A97">
            <v>646</v>
          </cell>
          <cell r="B97" t="str">
            <v>ANCLAJES O TIEBACKS</v>
          </cell>
          <cell r="C97" t="str">
            <v>ML</v>
          </cell>
          <cell r="D97">
            <v>170000</v>
          </cell>
          <cell r="E97">
            <v>170000</v>
          </cell>
          <cell r="F97">
            <v>187000</v>
          </cell>
          <cell r="G97">
            <v>205700.00000000003</v>
          </cell>
          <cell r="H97">
            <v>170000</v>
          </cell>
          <cell r="I97">
            <v>170000</v>
          </cell>
          <cell r="J97">
            <v>170000</v>
          </cell>
          <cell r="K97">
            <v>170000</v>
          </cell>
        </row>
        <row r="98">
          <cell r="A98">
            <v>660.2</v>
          </cell>
          <cell r="B98" t="str">
            <v>TUBERIA DE CONCRETO SIMPLE DIAM = 600 mm</v>
          </cell>
          <cell r="C98" t="str">
            <v>M</v>
          </cell>
          <cell r="D98">
            <v>128505</v>
          </cell>
          <cell r="E98">
            <v>167497</v>
          </cell>
          <cell r="F98">
            <v>182777.1</v>
          </cell>
          <cell r="G98">
            <v>201054.81000000003</v>
          </cell>
          <cell r="H98">
            <v>176424</v>
          </cell>
          <cell r="I98">
            <v>171799</v>
          </cell>
          <cell r="J98">
            <v>153108</v>
          </cell>
          <cell r="K98">
            <v>112584</v>
          </cell>
        </row>
        <row r="99">
          <cell r="A99">
            <v>661</v>
          </cell>
          <cell r="B99" t="str">
            <v>TUBERIA CONCRETO REFORZADO DIAM = 900 mm</v>
          </cell>
          <cell r="C99" t="str">
            <v>M</v>
          </cell>
          <cell r="D99">
            <v>146874</v>
          </cell>
          <cell r="E99">
            <v>172251</v>
          </cell>
          <cell r="F99">
            <v>190800.5</v>
          </cell>
          <cell r="G99">
            <v>209880.55000000002</v>
          </cell>
          <cell r="H99">
            <v>190497</v>
          </cell>
          <cell r="I99">
            <v>219374</v>
          </cell>
          <cell r="J99">
            <v>233284</v>
          </cell>
          <cell r="K99">
            <v>150657</v>
          </cell>
        </row>
        <row r="100">
          <cell r="A100">
            <v>670.2</v>
          </cell>
          <cell r="B100" t="str">
            <v>DISIPADORES DE ENERGIA EN CONCRETO CICLP</v>
          </cell>
          <cell r="C100" t="str">
            <v>M3</v>
          </cell>
          <cell r="D100">
            <v>214496</v>
          </cell>
          <cell r="E100">
            <v>245929</v>
          </cell>
          <cell r="F100">
            <v>223802.7</v>
          </cell>
          <cell r="G100">
            <v>246182.97000000003</v>
          </cell>
          <cell r="H100">
            <v>201408</v>
          </cell>
          <cell r="I100">
            <v>206788</v>
          </cell>
          <cell r="J100">
            <v>189996</v>
          </cell>
          <cell r="K100">
            <v>154080</v>
          </cell>
        </row>
        <row r="101">
          <cell r="A101">
            <v>671</v>
          </cell>
          <cell r="B101" t="str">
            <v>CUNETAS REVESTIDAS EN EN CONCRETO</v>
          </cell>
          <cell r="C101" t="str">
            <v>M3</v>
          </cell>
          <cell r="D101">
            <v>237792</v>
          </cell>
          <cell r="E101">
            <v>251430</v>
          </cell>
          <cell r="F101">
            <v>253119.9</v>
          </cell>
          <cell r="G101">
            <v>278431.89</v>
          </cell>
          <cell r="H101">
            <v>239418</v>
          </cell>
          <cell r="I101">
            <v>218622</v>
          </cell>
          <cell r="J101">
            <v>229263</v>
          </cell>
          <cell r="K101">
            <v>183771</v>
          </cell>
          <cell r="L101">
            <v>301555</v>
          </cell>
        </row>
        <row r="102">
          <cell r="A102">
            <v>672</v>
          </cell>
          <cell r="B102" t="str">
            <v>BORDILLOS (H=0.40 m)</v>
          </cell>
          <cell r="C102" t="str">
            <v>M</v>
          </cell>
          <cell r="D102">
            <v>19432</v>
          </cell>
          <cell r="E102">
            <v>20543</v>
          </cell>
          <cell r="F102">
            <v>19295.099999999999</v>
          </cell>
          <cell r="G102">
            <v>21224.61</v>
          </cell>
          <cell r="H102">
            <v>18902</v>
          </cell>
          <cell r="I102">
            <v>18426</v>
          </cell>
          <cell r="J102">
            <v>17502</v>
          </cell>
          <cell r="K102">
            <v>13841</v>
          </cell>
        </row>
        <row r="103">
          <cell r="A103">
            <v>673</v>
          </cell>
          <cell r="B103" t="str">
            <v>MATERIAL FILTRANTE</v>
          </cell>
          <cell r="C103" t="str">
            <v>M3</v>
          </cell>
          <cell r="D103">
            <v>53643</v>
          </cell>
          <cell r="E103">
            <v>28752</v>
          </cell>
          <cell r="F103">
            <v>45012</v>
          </cell>
          <cell r="G103">
            <v>49513.200000000004</v>
          </cell>
          <cell r="H103">
            <v>47076</v>
          </cell>
          <cell r="I103">
            <v>42042</v>
          </cell>
          <cell r="J103">
            <v>44295</v>
          </cell>
          <cell r="K103">
            <v>26138</v>
          </cell>
          <cell r="L103">
            <v>52137</v>
          </cell>
        </row>
        <row r="104">
          <cell r="A104">
            <v>673.1</v>
          </cell>
          <cell r="B104" t="str">
            <v>DREN HORIZONTAL DE 1 A 10 M</v>
          </cell>
          <cell r="C104" t="str">
            <v>ML</v>
          </cell>
          <cell r="D104">
            <v>10100</v>
          </cell>
          <cell r="E104">
            <v>10100</v>
          </cell>
          <cell r="F104">
            <v>11110</v>
          </cell>
          <cell r="G104">
            <v>12221.000000000002</v>
          </cell>
          <cell r="H104">
            <v>10100</v>
          </cell>
          <cell r="I104">
            <v>10100</v>
          </cell>
          <cell r="J104">
            <v>10100</v>
          </cell>
          <cell r="K104">
            <v>10100</v>
          </cell>
        </row>
        <row r="105">
          <cell r="A105">
            <v>674.1</v>
          </cell>
          <cell r="B105" t="str">
            <v>Nivelación y reconstrucción de pozos de inspección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674.2</v>
          </cell>
          <cell r="B106" t="str">
            <v>Nivelación y reconstrucción de sumideros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674.3</v>
          </cell>
          <cell r="B107" t="str">
            <v>Nivelación y reconstrucción de cajas de válvulas de la EAAB</v>
          </cell>
          <cell r="C107" t="str">
            <v>U</v>
          </cell>
          <cell r="G107">
            <v>0</v>
          </cell>
          <cell r="K107">
            <v>0</v>
          </cell>
        </row>
        <row r="108">
          <cell r="A108">
            <v>674.4</v>
          </cell>
          <cell r="B108" t="str">
            <v>Nivelación y reconstrucción de cajas de energía de CODENSA</v>
          </cell>
          <cell r="C108" t="str">
            <v>U</v>
          </cell>
          <cell r="G108">
            <v>0</v>
          </cell>
          <cell r="K108">
            <v>0</v>
          </cell>
        </row>
        <row r="109">
          <cell r="A109">
            <v>674.5</v>
          </cell>
          <cell r="B109" t="str">
            <v>Nivelación y reconstrucción de cajas de la ETB</v>
          </cell>
          <cell r="C109" t="str">
            <v>U</v>
          </cell>
          <cell r="G109">
            <v>0</v>
          </cell>
          <cell r="K109">
            <v>0</v>
          </cell>
        </row>
        <row r="110">
          <cell r="A110">
            <v>674.6</v>
          </cell>
          <cell r="B110" t="str">
            <v>Reubicación de postes de CODENSA</v>
          </cell>
          <cell r="C110" t="str">
            <v>U</v>
          </cell>
          <cell r="G110">
            <v>0</v>
          </cell>
        </row>
        <row r="111">
          <cell r="A111">
            <v>681.1</v>
          </cell>
          <cell r="B111" t="str">
            <v>GAVIONES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  <cell r="L111">
            <v>69159</v>
          </cell>
        </row>
        <row r="112">
          <cell r="A112">
            <v>681.2</v>
          </cell>
          <cell r="B112" t="str">
            <v>GAVIONES malla calibre 12</v>
          </cell>
          <cell r="C112" t="str">
            <v>M3</v>
          </cell>
          <cell r="D112">
            <v>64592</v>
          </cell>
          <cell r="E112">
            <v>62409</v>
          </cell>
          <cell r="F112">
            <v>64017.8</v>
          </cell>
          <cell r="G112">
            <v>70419.58</v>
          </cell>
          <cell r="H112">
            <v>59158</v>
          </cell>
          <cell r="I112">
            <v>59474</v>
          </cell>
          <cell r="J112">
            <v>61987</v>
          </cell>
          <cell r="K112">
            <v>56797</v>
          </cell>
          <cell r="L112">
            <v>99500</v>
          </cell>
        </row>
        <row r="113">
          <cell r="A113">
            <v>681.3</v>
          </cell>
          <cell r="B113" t="str">
            <v>Retiro de gaviones fallados</v>
          </cell>
          <cell r="C113" t="str">
            <v>m3</v>
          </cell>
          <cell r="L113">
            <v>8707</v>
          </cell>
        </row>
        <row r="114">
          <cell r="A114">
            <v>683</v>
          </cell>
          <cell r="B114" t="str">
            <v>Bolsacretos</v>
          </cell>
          <cell r="C114" t="str">
            <v>M3</v>
          </cell>
          <cell r="D114">
            <v>64592</v>
          </cell>
          <cell r="E114">
            <v>62409</v>
          </cell>
          <cell r="F114">
            <v>64017.8</v>
          </cell>
          <cell r="G114">
            <v>70419.58</v>
          </cell>
          <cell r="H114">
            <v>59158</v>
          </cell>
          <cell r="I114">
            <v>59474</v>
          </cell>
          <cell r="J114">
            <v>61987</v>
          </cell>
          <cell r="K114">
            <v>56797</v>
          </cell>
          <cell r="L114">
            <v>270212</v>
          </cell>
        </row>
        <row r="115">
          <cell r="A115">
            <v>683.2</v>
          </cell>
          <cell r="B115" t="str">
            <v>Bolsacretos Clase E</v>
          </cell>
          <cell r="C115" t="str">
            <v>M3</v>
          </cell>
          <cell r="D115">
            <v>64592</v>
          </cell>
          <cell r="E115">
            <v>62409</v>
          </cell>
          <cell r="F115">
            <v>64017.8</v>
          </cell>
          <cell r="G115">
            <v>70419.58</v>
          </cell>
          <cell r="H115">
            <v>59158</v>
          </cell>
          <cell r="I115">
            <v>59474</v>
          </cell>
          <cell r="J115">
            <v>61987</v>
          </cell>
          <cell r="K115">
            <v>56797</v>
          </cell>
        </row>
        <row r="116">
          <cell r="A116">
            <v>700.1</v>
          </cell>
          <cell r="B116" t="str">
            <v>LINEA DE DEMARCACION</v>
          </cell>
          <cell r="C116" t="str">
            <v>M</v>
          </cell>
          <cell r="D116">
            <v>620</v>
          </cell>
          <cell r="E116">
            <v>758</v>
          </cell>
          <cell r="F116">
            <v>629.20000000000005</v>
          </cell>
          <cell r="G116">
            <v>692.12000000000012</v>
          </cell>
          <cell r="H116">
            <v>688</v>
          </cell>
          <cell r="I116">
            <v>650</v>
          </cell>
          <cell r="J116">
            <v>706</v>
          </cell>
          <cell r="K116">
            <v>797</v>
          </cell>
        </row>
        <row r="117">
          <cell r="A117">
            <v>700.2</v>
          </cell>
          <cell r="B117" t="str">
            <v>MARCA VIAL</v>
          </cell>
          <cell r="C117" t="str">
            <v>M2</v>
          </cell>
          <cell r="D117">
            <v>10602</v>
          </cell>
          <cell r="E117">
            <v>13055</v>
          </cell>
          <cell r="F117">
            <v>11539</v>
          </cell>
          <cell r="G117">
            <v>12692.900000000001</v>
          </cell>
          <cell r="H117">
            <v>10656</v>
          </cell>
          <cell r="I117">
            <v>9929</v>
          </cell>
          <cell r="J117">
            <v>11011</v>
          </cell>
          <cell r="K117">
            <v>11092</v>
          </cell>
        </row>
        <row r="118">
          <cell r="A118">
            <v>701</v>
          </cell>
          <cell r="B118" t="str">
            <v>TACHA REFLECTIVA</v>
          </cell>
          <cell r="C118" t="str">
            <v>U</v>
          </cell>
          <cell r="D118">
            <v>10871</v>
          </cell>
          <cell r="E118">
            <v>10214</v>
          </cell>
          <cell r="F118">
            <v>9696.5</v>
          </cell>
          <cell r="G118">
            <v>10666.150000000001</v>
          </cell>
          <cell r="H118">
            <v>8087</v>
          </cell>
          <cell r="I118">
            <v>8758</v>
          </cell>
          <cell r="J118">
            <v>9450</v>
          </cell>
          <cell r="K118">
            <v>10274</v>
          </cell>
        </row>
        <row r="119">
          <cell r="A119">
            <v>710.1</v>
          </cell>
          <cell r="B119" t="str">
            <v>SEÑAL DE TRANSITO</v>
          </cell>
          <cell r="C119" t="str">
            <v>U</v>
          </cell>
          <cell r="D119">
            <v>136206</v>
          </cell>
          <cell r="E119">
            <v>108973</v>
          </cell>
          <cell r="F119">
            <v>90410.1</v>
          </cell>
          <cell r="G119">
            <v>99451.110000000015</v>
          </cell>
          <cell r="H119">
            <v>115436</v>
          </cell>
          <cell r="I119">
            <v>135715</v>
          </cell>
          <cell r="J119">
            <v>116936</v>
          </cell>
          <cell r="K119">
            <v>121453</v>
          </cell>
        </row>
        <row r="120">
          <cell r="A120">
            <v>720</v>
          </cell>
          <cell r="B120" t="str">
            <v>POSTE DE KILOMETRAJE (MOJON)</v>
          </cell>
          <cell r="C120" t="str">
            <v>U</v>
          </cell>
          <cell r="D120">
            <v>67523</v>
          </cell>
          <cell r="E120">
            <v>71059</v>
          </cell>
          <cell r="F120">
            <v>58834.6</v>
          </cell>
          <cell r="G120">
            <v>64718.060000000005</v>
          </cell>
          <cell r="H120">
            <v>55920</v>
          </cell>
          <cell r="I120">
            <v>56476</v>
          </cell>
          <cell r="J120">
            <v>55156</v>
          </cell>
          <cell r="K120">
            <v>53075</v>
          </cell>
        </row>
        <row r="121">
          <cell r="A121">
            <v>730.1</v>
          </cell>
          <cell r="B121" t="str">
            <v>DEFENSA METALICA - CORREA SIMPLE</v>
          </cell>
          <cell r="C121" t="str">
            <v>M</v>
          </cell>
          <cell r="D121">
            <v>115865</v>
          </cell>
          <cell r="E121">
            <v>89369</v>
          </cell>
          <cell r="F121">
            <v>81757.5</v>
          </cell>
          <cell r="G121">
            <v>89933.25</v>
          </cell>
          <cell r="H121">
            <v>104683</v>
          </cell>
          <cell r="I121">
            <v>101349</v>
          </cell>
          <cell r="J121">
            <v>81770</v>
          </cell>
          <cell r="K121">
            <v>102996</v>
          </cell>
          <cell r="L121">
            <v>88000</v>
          </cell>
        </row>
        <row r="122">
          <cell r="A122">
            <v>730.2</v>
          </cell>
          <cell r="B122" t="str">
            <v>SECCION FINAL - DEFENSA METALICA</v>
          </cell>
          <cell r="C122" t="str">
            <v>U</v>
          </cell>
          <cell r="D122">
            <v>54925</v>
          </cell>
          <cell r="E122">
            <v>37375</v>
          </cell>
          <cell r="F122">
            <v>52731.8</v>
          </cell>
          <cell r="G122">
            <v>58004.98000000001</v>
          </cell>
          <cell r="H122">
            <v>36238</v>
          </cell>
          <cell r="I122">
            <v>37375</v>
          </cell>
          <cell r="J122">
            <v>36400</v>
          </cell>
          <cell r="K122">
            <v>30550</v>
          </cell>
        </row>
        <row r="123">
          <cell r="A123">
            <v>740</v>
          </cell>
          <cell r="B123" t="str">
            <v>CAPTAFAROS</v>
          </cell>
          <cell r="C123" t="str">
            <v>U</v>
          </cell>
          <cell r="D123">
            <v>9672</v>
          </cell>
          <cell r="E123">
            <v>9491</v>
          </cell>
          <cell r="F123">
            <v>7003.7</v>
          </cell>
          <cell r="G123">
            <v>7704.0700000000006</v>
          </cell>
          <cell r="H123">
            <v>6062</v>
          </cell>
          <cell r="I123">
            <v>7374</v>
          </cell>
          <cell r="J123">
            <v>8657</v>
          </cell>
          <cell r="K123">
            <v>7202</v>
          </cell>
        </row>
        <row r="124">
          <cell r="A124">
            <v>741</v>
          </cell>
          <cell r="B124" t="str">
            <v>PINTURA DE MUROS</v>
          </cell>
          <cell r="C124" t="str">
            <v>M2</v>
          </cell>
          <cell r="F124">
            <v>0</v>
          </cell>
          <cell r="G124">
            <v>0</v>
          </cell>
        </row>
        <row r="125">
          <cell r="A125">
            <v>810.3</v>
          </cell>
          <cell r="B125" t="str">
            <v>EMPRADIZACION CON BLOQUES DE CESPED</v>
          </cell>
          <cell r="C125" t="str">
            <v>M2</v>
          </cell>
          <cell r="D125">
            <v>4758</v>
          </cell>
          <cell r="E125">
            <v>6691</v>
          </cell>
          <cell r="F125">
            <v>6091.8</v>
          </cell>
          <cell r="G125">
            <v>6700.9800000000005</v>
          </cell>
          <cell r="H125">
            <v>6703</v>
          </cell>
          <cell r="I125">
            <v>7365</v>
          </cell>
          <cell r="J125">
            <v>6507</v>
          </cell>
          <cell r="K125">
            <v>5300</v>
          </cell>
        </row>
        <row r="126">
          <cell r="A126">
            <v>810.4</v>
          </cell>
          <cell r="B126" t="str">
            <v>EMPRADIZACION CON TIERRA ORG Y SEMILLAS</v>
          </cell>
          <cell r="C126" t="str">
            <v>M2</v>
          </cell>
          <cell r="D126">
            <v>6176</v>
          </cell>
          <cell r="E126">
            <v>6592</v>
          </cell>
          <cell r="F126">
            <v>6978.4</v>
          </cell>
          <cell r="G126">
            <v>7676.24</v>
          </cell>
          <cell r="H126">
            <v>6553</v>
          </cell>
          <cell r="I126">
            <v>4957</v>
          </cell>
          <cell r="J126">
            <v>7748</v>
          </cell>
          <cell r="K126">
            <v>11570</v>
          </cell>
        </row>
        <row r="127">
          <cell r="A127">
            <v>820.1</v>
          </cell>
          <cell r="B127" t="str">
            <v>GEOTEXTIL PARA FILTROS</v>
          </cell>
          <cell r="C127" t="str">
            <v>M2</v>
          </cell>
          <cell r="D127">
            <v>3799</v>
          </cell>
          <cell r="E127">
            <v>1863</v>
          </cell>
          <cell r="F127">
            <v>3935.8</v>
          </cell>
          <cell r="G127">
            <v>4329.38</v>
          </cell>
          <cell r="H127">
            <v>2656</v>
          </cell>
          <cell r="I127">
            <v>2596</v>
          </cell>
          <cell r="J127">
            <v>3578</v>
          </cell>
          <cell r="K127">
            <v>1963</v>
          </cell>
          <cell r="L127">
            <v>4312</v>
          </cell>
        </row>
        <row r="128">
          <cell r="A128">
            <v>820.3</v>
          </cell>
          <cell r="B128" t="str">
            <v>GEOMALLA BX 1100</v>
          </cell>
          <cell r="L128">
            <v>16264</v>
          </cell>
        </row>
        <row r="129">
          <cell r="A129">
            <v>900.1</v>
          </cell>
          <cell r="B129" t="str">
            <v>TRANS MAT - EXPLAN (100 - 1000M)</v>
          </cell>
          <cell r="C129" t="str">
            <v>M3xES</v>
          </cell>
          <cell r="D129">
            <v>650</v>
          </cell>
          <cell r="E129">
            <v>628</v>
          </cell>
          <cell r="F129">
            <v>572</v>
          </cell>
          <cell r="G129">
            <v>629.20000000000005</v>
          </cell>
          <cell r="H129">
            <v>650</v>
          </cell>
          <cell r="I129">
            <v>533</v>
          </cell>
          <cell r="J129">
            <v>572</v>
          </cell>
          <cell r="K129">
            <v>520</v>
          </cell>
        </row>
        <row r="130">
          <cell r="A130">
            <v>900.2</v>
          </cell>
          <cell r="B130" t="str">
            <v>TRANS MAT - EXPLAN (MAS DE - 1000M)</v>
          </cell>
          <cell r="C130" t="str">
            <v>M3xKM</v>
          </cell>
          <cell r="D130">
            <v>723</v>
          </cell>
          <cell r="E130">
            <v>698</v>
          </cell>
          <cell r="F130">
            <v>634.70000000000005</v>
          </cell>
          <cell r="G130">
            <v>698.17000000000007</v>
          </cell>
          <cell r="H130">
            <v>723</v>
          </cell>
          <cell r="I130">
            <v>593</v>
          </cell>
          <cell r="J130">
            <v>636</v>
          </cell>
          <cell r="K130">
            <v>577</v>
          </cell>
          <cell r="L130">
            <v>756</v>
          </cell>
        </row>
        <row r="131">
          <cell r="A131">
            <v>900.3</v>
          </cell>
          <cell r="B131" t="str">
            <v>TRANS MATERIALES PROV. DE DERRUMBES</v>
          </cell>
          <cell r="C131" t="str">
            <v>M3xKM</v>
          </cell>
          <cell r="D131">
            <v>723</v>
          </cell>
          <cell r="E131">
            <v>698</v>
          </cell>
          <cell r="F131">
            <v>634.70000000000005</v>
          </cell>
          <cell r="G131">
            <v>698.17000000000007</v>
          </cell>
          <cell r="H131">
            <v>723</v>
          </cell>
          <cell r="I131">
            <v>593</v>
          </cell>
          <cell r="J131">
            <v>636</v>
          </cell>
          <cell r="K131">
            <v>577</v>
          </cell>
          <cell r="L131">
            <v>813</v>
          </cell>
        </row>
        <row r="132">
          <cell r="F132">
            <v>0</v>
          </cell>
          <cell r="G132">
            <v>0</v>
          </cell>
        </row>
        <row r="133">
          <cell r="A133">
            <v>2000</v>
          </cell>
          <cell r="B133" t="str">
            <v>LIMPIEZA CALZADA EXISTENTE</v>
          </cell>
          <cell r="C133" t="str">
            <v>HA</v>
          </cell>
          <cell r="D133">
            <v>32468</v>
          </cell>
          <cell r="E133">
            <v>37271</v>
          </cell>
          <cell r="F133">
            <v>38209.599999999999</v>
          </cell>
          <cell r="G133">
            <v>42030.560000000005</v>
          </cell>
          <cell r="H133">
            <v>35556</v>
          </cell>
          <cell r="I133">
            <v>28812</v>
          </cell>
          <cell r="J133">
            <v>31985</v>
          </cell>
          <cell r="K133">
            <v>35718</v>
          </cell>
        </row>
        <row r="134">
          <cell r="A134">
            <v>2021</v>
          </cell>
          <cell r="B134" t="str">
            <v>DEMOLICIONES CONCRETO CICLOPEO</v>
          </cell>
          <cell r="C134" t="str">
            <v>M3</v>
          </cell>
          <cell r="D134">
            <v>18834</v>
          </cell>
          <cell r="E134">
            <v>16485</v>
          </cell>
          <cell r="F134">
            <v>16424.099999999999</v>
          </cell>
          <cell r="G134">
            <v>18066.509999999998</v>
          </cell>
          <cell r="H134">
            <v>19404</v>
          </cell>
          <cell r="I134">
            <v>15544</v>
          </cell>
          <cell r="J134">
            <v>18268</v>
          </cell>
          <cell r="K134">
            <v>17859</v>
          </cell>
        </row>
        <row r="135">
          <cell r="A135">
            <v>2022</v>
          </cell>
          <cell r="B135" t="str">
            <v>DEMOLICIONES DE MAMPOSTERIA</v>
          </cell>
          <cell r="C135" t="str">
            <v>M3</v>
          </cell>
          <cell r="D135">
            <v>18287</v>
          </cell>
          <cell r="E135">
            <v>24322</v>
          </cell>
          <cell r="F135">
            <v>21754.7</v>
          </cell>
          <cell r="G135">
            <v>23930.170000000002</v>
          </cell>
          <cell r="H135">
            <v>17644</v>
          </cell>
          <cell r="I135">
            <v>15690</v>
          </cell>
          <cell r="J135">
            <v>15707</v>
          </cell>
          <cell r="K135">
            <v>17203</v>
          </cell>
        </row>
        <row r="136">
          <cell r="A136">
            <v>2490</v>
          </cell>
          <cell r="B136" t="str">
            <v>EXT. COMP. CAPA ROD. - ASFALTO NATURAL</v>
          </cell>
          <cell r="C136" t="str">
            <v>M3</v>
          </cell>
          <cell r="D136">
            <v>128184</v>
          </cell>
          <cell r="F136">
            <v>123653.2</v>
          </cell>
          <cell r="G136">
            <v>136018.52000000002</v>
          </cell>
          <cell r="I136">
            <v>186061</v>
          </cell>
          <cell r="J136">
            <v>97000</v>
          </cell>
        </row>
        <row r="137">
          <cell r="A137">
            <v>2600</v>
          </cell>
          <cell r="B137" t="str">
            <v>RIEGO DE SELLO - ASFALTO LIQUIDO</v>
          </cell>
          <cell r="C137" t="str">
            <v>M2</v>
          </cell>
          <cell r="D137">
            <v>954</v>
          </cell>
          <cell r="E137">
            <v>878</v>
          </cell>
          <cell r="F137">
            <v>742.5</v>
          </cell>
          <cell r="G137">
            <v>816.75000000000011</v>
          </cell>
          <cell r="H137">
            <v>758</v>
          </cell>
          <cell r="I137">
            <v>698</v>
          </cell>
          <cell r="J137">
            <v>883</v>
          </cell>
          <cell r="K137">
            <v>655</v>
          </cell>
        </row>
        <row r="138">
          <cell r="A138">
            <v>2610</v>
          </cell>
          <cell r="B138" t="str">
            <v>RIEGO SELLO - EMULSION</v>
          </cell>
          <cell r="C138" t="str">
            <v>M2</v>
          </cell>
          <cell r="D138">
            <v>1119</v>
          </cell>
          <cell r="E138">
            <v>1573</v>
          </cell>
          <cell r="F138">
            <v>1312.3</v>
          </cell>
          <cell r="G138">
            <v>1443.53</v>
          </cell>
          <cell r="H138">
            <v>907</v>
          </cell>
          <cell r="I138">
            <v>776</v>
          </cell>
          <cell r="J138">
            <v>844</v>
          </cell>
          <cell r="K138">
            <v>680</v>
          </cell>
        </row>
        <row r="139">
          <cell r="A139">
            <v>2630</v>
          </cell>
          <cell r="B139" t="str">
            <v>SELLO FISURAS &gt; 3MM - EMULSION Y ARENA</v>
          </cell>
          <cell r="C139" t="str">
            <v>M</v>
          </cell>
          <cell r="D139">
            <v>153</v>
          </cell>
          <cell r="E139">
            <v>120</v>
          </cell>
          <cell r="F139">
            <v>143</v>
          </cell>
          <cell r="G139">
            <v>157.30000000000001</v>
          </cell>
          <cell r="H139">
            <v>113</v>
          </cell>
          <cell r="I139">
            <v>104</v>
          </cell>
          <cell r="J139">
            <v>96</v>
          </cell>
          <cell r="K139">
            <v>81</v>
          </cell>
        </row>
        <row r="140">
          <cell r="A140">
            <v>2640</v>
          </cell>
          <cell r="B140" t="str">
            <v>SELLO FISURAS &gt;3MM - EMULSION ASFALTIC</v>
          </cell>
          <cell r="C140" t="str">
            <v>M</v>
          </cell>
          <cell r="D140">
            <v>117</v>
          </cell>
          <cell r="E140">
            <v>181</v>
          </cell>
          <cell r="F140">
            <v>154</v>
          </cell>
          <cell r="G140">
            <v>169.4</v>
          </cell>
          <cell r="H140">
            <v>111</v>
          </cell>
          <cell r="I140">
            <v>98</v>
          </cell>
          <cell r="J140">
            <v>99</v>
          </cell>
          <cell r="K140">
            <v>111</v>
          </cell>
        </row>
        <row r="141">
          <cell r="A141">
            <v>3111</v>
          </cell>
          <cell r="B141" t="str">
            <v>BACHEO - CARRETERAS EN AFIRMADO</v>
          </cell>
          <cell r="C141" t="str">
            <v>M3</v>
          </cell>
          <cell r="D141">
            <v>28373</v>
          </cell>
          <cell r="E141">
            <v>50981</v>
          </cell>
          <cell r="F141">
            <v>41206</v>
          </cell>
          <cell r="G141">
            <v>45326.600000000006</v>
          </cell>
          <cell r="H141">
            <v>50801</v>
          </cell>
          <cell r="I141">
            <v>44896</v>
          </cell>
          <cell r="J141">
            <v>31470</v>
          </cell>
          <cell r="K141">
            <v>33248</v>
          </cell>
        </row>
        <row r="142">
          <cell r="A142">
            <v>3340</v>
          </cell>
          <cell r="B142" t="str">
            <v>SELLO FISURAS &lt; 3MM - EMULSION ASFALTIC</v>
          </cell>
          <cell r="C142" t="str">
            <v>M</v>
          </cell>
          <cell r="D142">
            <v>75</v>
          </cell>
          <cell r="E142">
            <v>94</v>
          </cell>
          <cell r="F142">
            <v>82.5</v>
          </cell>
          <cell r="G142">
            <v>90.750000000000014</v>
          </cell>
          <cell r="H142">
            <v>74</v>
          </cell>
          <cell r="I142">
            <v>60</v>
          </cell>
          <cell r="J142">
            <v>72</v>
          </cell>
          <cell r="K142">
            <v>72</v>
          </cell>
        </row>
        <row r="143">
          <cell r="A143">
            <v>4180</v>
          </cell>
          <cell r="B143" t="str">
            <v>CONFORMACION MANUAL CUNETAS</v>
          </cell>
          <cell r="C143" t="str">
            <v>M</v>
          </cell>
          <cell r="D143">
            <v>515</v>
          </cell>
          <cell r="E143">
            <v>763</v>
          </cell>
          <cell r="F143">
            <v>679.8</v>
          </cell>
          <cell r="G143">
            <v>747.78</v>
          </cell>
          <cell r="H143">
            <v>489</v>
          </cell>
          <cell r="I143">
            <v>450</v>
          </cell>
          <cell r="J143">
            <v>438</v>
          </cell>
          <cell r="K143">
            <v>515</v>
          </cell>
        </row>
        <row r="144">
          <cell r="A144">
            <v>4260</v>
          </cell>
          <cell r="B144" t="str">
            <v>LIMPIEZA CUNETA CON MOTONIVELADORA</v>
          </cell>
          <cell r="C144" t="str">
            <v>M</v>
          </cell>
          <cell r="D144">
            <v>98</v>
          </cell>
          <cell r="E144">
            <v>108</v>
          </cell>
          <cell r="F144">
            <v>113.3</v>
          </cell>
          <cell r="G144">
            <v>124.63000000000001</v>
          </cell>
          <cell r="H144">
            <v>108</v>
          </cell>
          <cell r="I144">
            <v>87</v>
          </cell>
          <cell r="J144">
            <v>98</v>
          </cell>
          <cell r="K144">
            <v>108</v>
          </cell>
        </row>
        <row r="145">
          <cell r="A145">
            <v>4300</v>
          </cell>
          <cell r="B145" t="str">
            <v>ZANJAS CORONACION EN CONCRETO</v>
          </cell>
          <cell r="C145" t="str">
            <v>M3</v>
          </cell>
          <cell r="D145">
            <v>209346</v>
          </cell>
          <cell r="E145">
            <v>212238</v>
          </cell>
          <cell r="F145">
            <v>221831.5</v>
          </cell>
          <cell r="G145">
            <v>244014.65000000002</v>
          </cell>
          <cell r="H145">
            <v>213935</v>
          </cell>
          <cell r="I145">
            <v>187175</v>
          </cell>
          <cell r="J145">
            <v>196443</v>
          </cell>
          <cell r="K145">
            <v>169120</v>
          </cell>
        </row>
        <row r="146">
          <cell r="A146">
            <v>4310</v>
          </cell>
          <cell r="B146" t="str">
            <v>ZANJAS DE CORONACION EN MAMPOSTERIA</v>
          </cell>
          <cell r="C146" t="str">
            <v>M3</v>
          </cell>
          <cell r="D146">
            <v>123666</v>
          </cell>
          <cell r="E146">
            <v>121546</v>
          </cell>
          <cell r="F146">
            <v>144047.20000000001</v>
          </cell>
          <cell r="G146">
            <v>158451.92000000001</v>
          </cell>
          <cell r="H146">
            <v>125529</v>
          </cell>
          <cell r="I146">
            <v>111691</v>
          </cell>
          <cell r="J146">
            <v>117728</v>
          </cell>
          <cell r="K146">
            <v>102892</v>
          </cell>
        </row>
        <row r="147">
          <cell r="A147">
            <v>4360</v>
          </cell>
          <cell r="B147" t="str">
            <v>LIMPIEZA CANALES EN TIERRA</v>
          </cell>
          <cell r="C147" t="str">
            <v>M</v>
          </cell>
          <cell r="D147">
            <v>1030</v>
          </cell>
          <cell r="E147">
            <v>1528</v>
          </cell>
          <cell r="F147">
            <v>1358.5</v>
          </cell>
          <cell r="G147">
            <v>1494.3500000000001</v>
          </cell>
          <cell r="H147">
            <v>978</v>
          </cell>
          <cell r="I147">
            <v>900</v>
          </cell>
          <cell r="J147">
            <v>875</v>
          </cell>
          <cell r="K147">
            <v>1030</v>
          </cell>
        </row>
        <row r="148">
          <cell r="A148">
            <v>4560</v>
          </cell>
          <cell r="B148" t="str">
            <v>DRENES HORIZONTALES TUBERIA 2"</v>
          </cell>
          <cell r="C148" t="str">
            <v>M</v>
          </cell>
          <cell r="D148">
            <v>63144</v>
          </cell>
          <cell r="E148">
            <v>66400</v>
          </cell>
          <cell r="F148">
            <v>73068.600000000006</v>
          </cell>
          <cell r="G148">
            <v>80375.460000000006</v>
          </cell>
          <cell r="H148">
            <v>67144</v>
          </cell>
          <cell r="I148">
            <v>64475</v>
          </cell>
          <cell r="J148">
            <v>63826</v>
          </cell>
          <cell r="K148">
            <v>62975</v>
          </cell>
        </row>
        <row r="149">
          <cell r="A149">
            <v>4860</v>
          </cell>
          <cell r="B149" t="str">
            <v>SUPERESTRUCTURAS PONTONES</v>
          </cell>
          <cell r="C149" t="str">
            <v>M3</v>
          </cell>
          <cell r="D149">
            <v>538616</v>
          </cell>
          <cell r="E149">
            <v>608491</v>
          </cell>
          <cell r="F149">
            <v>580783.5</v>
          </cell>
          <cell r="G149">
            <v>638861.85000000009</v>
          </cell>
          <cell r="H149">
            <v>503646</v>
          </cell>
          <cell r="I149">
            <v>685118</v>
          </cell>
          <cell r="J149">
            <v>511905</v>
          </cell>
          <cell r="K149">
            <v>335221</v>
          </cell>
        </row>
        <row r="150">
          <cell r="A150">
            <v>4880</v>
          </cell>
          <cell r="B150" t="str">
            <v>ALCANTARILLA DE CAJON</v>
          </cell>
          <cell r="C150" t="str">
            <v>M3</v>
          </cell>
          <cell r="D150">
            <v>318682</v>
          </cell>
          <cell r="E150">
            <v>364536</v>
          </cell>
          <cell r="F150">
            <v>321745.59999999998</v>
          </cell>
          <cell r="G150">
            <v>353920.16</v>
          </cell>
          <cell r="H150">
            <v>310804</v>
          </cell>
          <cell r="I150">
            <v>314379</v>
          </cell>
          <cell r="J150">
            <v>298178</v>
          </cell>
          <cell r="K150">
            <v>227071</v>
          </cell>
        </row>
        <row r="151">
          <cell r="A151">
            <v>4960</v>
          </cell>
          <cell r="B151" t="str">
            <v>LIMPIEZA OBRAS AREA &lt; = 0.62 M2</v>
          </cell>
          <cell r="C151" t="str">
            <v>M</v>
          </cell>
          <cell r="D151">
            <v>3432</v>
          </cell>
          <cell r="E151">
            <v>5090</v>
          </cell>
          <cell r="F151">
            <v>4529.8</v>
          </cell>
          <cell r="G151">
            <v>4982.7800000000007</v>
          </cell>
          <cell r="H151">
            <v>3260</v>
          </cell>
          <cell r="I151">
            <v>2999</v>
          </cell>
          <cell r="J151">
            <v>2917</v>
          </cell>
          <cell r="K151">
            <v>3432</v>
          </cell>
        </row>
        <row r="152">
          <cell r="A152">
            <v>4970</v>
          </cell>
          <cell r="B152" t="str">
            <v>LIMPIEZA OBRAS AREA &gt; 0.60 M2</v>
          </cell>
          <cell r="C152" t="str">
            <v>M3</v>
          </cell>
          <cell r="D152">
            <v>5148</v>
          </cell>
          <cell r="E152">
            <v>7635</v>
          </cell>
          <cell r="F152">
            <v>6795.8</v>
          </cell>
          <cell r="G152">
            <v>7475.380000000001</v>
          </cell>
          <cell r="H152">
            <v>4891</v>
          </cell>
          <cell r="I152">
            <v>4499</v>
          </cell>
          <cell r="J152">
            <v>4376</v>
          </cell>
          <cell r="K152">
            <v>5148</v>
          </cell>
        </row>
        <row r="153">
          <cell r="A153">
            <v>6006</v>
          </cell>
          <cell r="B153" t="str">
            <v>EXCAVACION MECANICA DESCOLES</v>
          </cell>
          <cell r="C153" t="str">
            <v>M3</v>
          </cell>
          <cell r="D153">
            <v>2470</v>
          </cell>
          <cell r="E153">
            <v>2275</v>
          </cell>
          <cell r="F153">
            <v>2502.5</v>
          </cell>
          <cell r="G153">
            <v>2752.75</v>
          </cell>
          <cell r="H153">
            <v>2275</v>
          </cell>
          <cell r="I153">
            <v>2275</v>
          </cell>
          <cell r="J153">
            <v>2275</v>
          </cell>
          <cell r="K153">
            <v>2925</v>
          </cell>
        </row>
        <row r="154">
          <cell r="A154">
            <v>7108</v>
          </cell>
          <cell r="B154" t="str">
            <v>SEÑALIZACION TEMPORAL</v>
          </cell>
          <cell r="C154" t="str">
            <v>SEÑAL</v>
          </cell>
          <cell r="D154">
            <v>108388</v>
          </cell>
          <cell r="E154">
            <v>98043</v>
          </cell>
          <cell r="F154">
            <v>90412.3</v>
          </cell>
          <cell r="G154">
            <v>99453.530000000013</v>
          </cell>
          <cell r="H154">
            <v>102627</v>
          </cell>
          <cell r="I154">
            <v>105278</v>
          </cell>
          <cell r="J154">
            <v>148143</v>
          </cell>
          <cell r="K154">
            <v>128213</v>
          </cell>
        </row>
        <row r="155">
          <cell r="A155">
            <v>7150</v>
          </cell>
          <cell r="B155" t="str">
            <v>CORTE TALUDES PARA AMPLIACION</v>
          </cell>
          <cell r="C155" t="str">
            <v>M3</v>
          </cell>
          <cell r="D155">
            <v>1268</v>
          </cell>
          <cell r="E155">
            <v>1754</v>
          </cell>
          <cell r="F155">
            <v>1844.7</v>
          </cell>
          <cell r="G155">
            <v>2029.1700000000003</v>
          </cell>
          <cell r="H155">
            <v>1522</v>
          </cell>
          <cell r="I155">
            <v>1451</v>
          </cell>
          <cell r="J155">
            <v>1643</v>
          </cell>
          <cell r="K155">
            <v>1658</v>
          </cell>
        </row>
        <row r="156">
          <cell r="A156">
            <v>7210</v>
          </cell>
          <cell r="B156" t="str">
            <v>RELLENO DE SOCAVACIONES EN TERRAPLENES</v>
          </cell>
          <cell r="C156" t="str">
            <v>M3</v>
          </cell>
          <cell r="D156">
            <v>20549</v>
          </cell>
          <cell r="E156">
            <v>18870</v>
          </cell>
          <cell r="F156">
            <v>22547.8</v>
          </cell>
          <cell r="G156">
            <v>24802.58</v>
          </cell>
          <cell r="H156">
            <v>25871</v>
          </cell>
          <cell r="I156">
            <v>32163</v>
          </cell>
          <cell r="J156">
            <v>18474</v>
          </cell>
          <cell r="K156">
            <v>20549</v>
          </cell>
        </row>
        <row r="157">
          <cell r="A157">
            <v>7304</v>
          </cell>
          <cell r="B157" t="str">
            <v>DEFENSA METALICA - CORREA DOBLE</v>
          </cell>
          <cell r="C157" t="str">
            <v>M</v>
          </cell>
          <cell r="D157">
            <v>203941</v>
          </cell>
          <cell r="E157">
            <v>153282</v>
          </cell>
          <cell r="F157">
            <v>132926.20000000001</v>
          </cell>
          <cell r="G157">
            <v>146218.82000000004</v>
          </cell>
          <cell r="H157">
            <v>186820</v>
          </cell>
          <cell r="I157">
            <v>179382</v>
          </cell>
          <cell r="J157">
            <v>144516</v>
          </cell>
          <cell r="K157">
            <v>184660</v>
          </cell>
        </row>
        <row r="158">
          <cell r="A158">
            <v>7360</v>
          </cell>
          <cell r="B158" t="str">
            <v>ROCERIA Y DESMONTE MANUAL</v>
          </cell>
          <cell r="C158" t="str">
            <v>Ha</v>
          </cell>
          <cell r="D158">
            <v>233188</v>
          </cell>
          <cell r="E158">
            <v>305418</v>
          </cell>
          <cell r="F158">
            <v>286608.3</v>
          </cell>
          <cell r="G158">
            <v>315269.13</v>
          </cell>
          <cell r="H158">
            <v>229151</v>
          </cell>
          <cell r="I158">
            <v>203055</v>
          </cell>
          <cell r="J158">
            <v>225388</v>
          </cell>
          <cell r="K158">
            <v>213460</v>
          </cell>
        </row>
        <row r="159">
          <cell r="A159">
            <v>7370</v>
          </cell>
          <cell r="B159" t="str">
            <v>ROCERIA Y DESMONTE MECANICO</v>
          </cell>
          <cell r="C159" t="str">
            <v>Ha</v>
          </cell>
          <cell r="D159">
            <v>175500</v>
          </cell>
          <cell r="E159">
            <v>170658</v>
          </cell>
          <cell r="F159">
            <v>163735</v>
          </cell>
          <cell r="G159">
            <v>180108.5</v>
          </cell>
          <cell r="H159">
            <v>174038</v>
          </cell>
          <cell r="I159">
            <v>139315</v>
          </cell>
          <cell r="J159">
            <v>151613</v>
          </cell>
          <cell r="K159">
            <v>143000</v>
          </cell>
        </row>
        <row r="160">
          <cell r="A160">
            <v>7390</v>
          </cell>
          <cell r="B160" t="str">
            <v>PODA,CORTE,RETIRO DE ARBOLES</v>
          </cell>
          <cell r="C160" t="str">
            <v>U</v>
          </cell>
          <cell r="D160">
            <v>17537</v>
          </cell>
          <cell r="E160">
            <v>17615</v>
          </cell>
          <cell r="F160">
            <v>15998.4</v>
          </cell>
          <cell r="G160">
            <v>17598.240000000002</v>
          </cell>
          <cell r="H160">
            <v>17473</v>
          </cell>
          <cell r="I160">
            <v>14450</v>
          </cell>
          <cell r="J160">
            <v>15395</v>
          </cell>
          <cell r="K160">
            <v>14287</v>
          </cell>
        </row>
        <row r="161">
          <cell r="A161">
            <v>7700</v>
          </cell>
          <cell r="B161" t="str">
            <v>INDICADORES ALINEAMINETO</v>
          </cell>
          <cell r="C161" t="str">
            <v>U</v>
          </cell>
          <cell r="D161">
            <v>85053</v>
          </cell>
          <cell r="E161">
            <v>110063</v>
          </cell>
          <cell r="F161">
            <v>100381.6</v>
          </cell>
          <cell r="G161">
            <v>110419.76000000001</v>
          </cell>
          <cell r="H161">
            <v>119113</v>
          </cell>
          <cell r="I161">
            <v>125761</v>
          </cell>
          <cell r="J161">
            <v>118613</v>
          </cell>
          <cell r="K161">
            <v>117410</v>
          </cell>
        </row>
        <row r="162">
          <cell r="A162">
            <v>7750</v>
          </cell>
          <cell r="B162" t="str">
            <v>PINTURA - RENOVACION INDICACIONES MOJON</v>
          </cell>
          <cell r="C162" t="str">
            <v>U</v>
          </cell>
          <cell r="D162">
            <v>7076</v>
          </cell>
          <cell r="E162">
            <v>9991</v>
          </cell>
          <cell r="F162">
            <v>6774.9</v>
          </cell>
          <cell r="G162">
            <v>7452.39</v>
          </cell>
          <cell r="H162">
            <v>8524</v>
          </cell>
          <cell r="I162">
            <v>9902</v>
          </cell>
          <cell r="J162">
            <v>9442</v>
          </cell>
          <cell r="K162">
            <v>7398</v>
          </cell>
        </row>
        <row r="163">
          <cell r="A163">
            <v>7780</v>
          </cell>
          <cell r="B163" t="str">
            <v>LIMPIEZA DE SEÑALES Y MOJONES</v>
          </cell>
          <cell r="C163" t="str">
            <v>U</v>
          </cell>
          <cell r="D163">
            <v>4585</v>
          </cell>
          <cell r="E163">
            <v>6665</v>
          </cell>
          <cell r="F163">
            <v>5041.3</v>
          </cell>
          <cell r="G163">
            <v>5545.43</v>
          </cell>
          <cell r="H163">
            <v>4913</v>
          </cell>
          <cell r="I163">
            <v>5273</v>
          </cell>
          <cell r="J163">
            <v>3825</v>
          </cell>
          <cell r="K163">
            <v>4623</v>
          </cell>
        </row>
        <row r="164">
          <cell r="A164">
            <v>7860</v>
          </cell>
          <cell r="B164" t="str">
            <v>LIMPIEZA DEFENSA METALICA</v>
          </cell>
          <cell r="C164" t="str">
            <v>M</v>
          </cell>
          <cell r="D164">
            <v>2188</v>
          </cell>
          <cell r="E164">
            <v>1875</v>
          </cell>
          <cell r="F164">
            <v>1552.1</v>
          </cell>
          <cell r="G164">
            <v>1707.31</v>
          </cell>
          <cell r="H164">
            <v>1538</v>
          </cell>
          <cell r="I164">
            <v>1663</v>
          </cell>
          <cell r="J164">
            <v>1183</v>
          </cell>
          <cell r="K164">
            <v>1752</v>
          </cell>
        </row>
        <row r="165">
          <cell r="A165">
            <v>7900</v>
          </cell>
          <cell r="B165" t="str">
            <v>RETIRO CERCAS - ZONAS LATERALES</v>
          </cell>
          <cell r="C165" t="str">
            <v>M</v>
          </cell>
          <cell r="D165">
            <v>772</v>
          </cell>
          <cell r="E165">
            <v>1145</v>
          </cell>
          <cell r="F165">
            <v>1019.7</v>
          </cell>
          <cell r="G165">
            <v>1121.67</v>
          </cell>
          <cell r="H165">
            <v>733</v>
          </cell>
          <cell r="I165">
            <v>675</v>
          </cell>
          <cell r="J165">
            <v>657</v>
          </cell>
          <cell r="K165">
            <v>772</v>
          </cell>
        </row>
        <row r="166">
          <cell r="A166">
            <v>8150</v>
          </cell>
          <cell r="B166" t="str">
            <v>ARBORIZACION</v>
          </cell>
          <cell r="C166" t="str">
            <v>U</v>
          </cell>
          <cell r="D166">
            <v>10644</v>
          </cell>
          <cell r="E166">
            <v>12715</v>
          </cell>
          <cell r="F166">
            <v>13470.6</v>
          </cell>
          <cell r="G166">
            <v>14817.660000000002</v>
          </cell>
          <cell r="H166">
            <v>10158</v>
          </cell>
          <cell r="I166">
            <v>8702</v>
          </cell>
          <cell r="J166">
            <v>10568</v>
          </cell>
          <cell r="K166">
            <v>8288</v>
          </cell>
        </row>
        <row r="167">
          <cell r="A167">
            <v>9400</v>
          </cell>
          <cell r="B167" t="str">
            <v>INSPECCION VISUAL CARRETERAS</v>
          </cell>
          <cell r="C167" t="str">
            <v>KM</v>
          </cell>
          <cell r="D167">
            <v>33735</v>
          </cell>
          <cell r="E167">
            <v>29205</v>
          </cell>
          <cell r="F167">
            <v>22951.5</v>
          </cell>
          <cell r="G167">
            <v>25246.65</v>
          </cell>
          <cell r="H167">
            <v>21970</v>
          </cell>
          <cell r="I167">
            <v>24912</v>
          </cell>
          <cell r="J167">
            <v>32825</v>
          </cell>
          <cell r="K167">
            <v>19825</v>
          </cell>
        </row>
      </sheetData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menu"/>
      <sheetName val="Rsm_Pac"/>
      <sheetName val="Td_pac"/>
      <sheetName val="Mov_pac"/>
      <sheetName val="Td_Pto"/>
      <sheetName val="Mov_Ppto"/>
      <sheetName val="Hoja1"/>
      <sheetName val="CCR_Pac"/>
      <sheetName val="CR_Pac"/>
      <sheetName val="PAC"/>
      <sheetName val="CCR_Ppto"/>
      <sheetName val="CR_Ppto"/>
      <sheetName val="Hoja5"/>
      <sheetName val="PPTO"/>
      <sheetName val="DPF"/>
      <sheetName val="PPTO_GASTOS"/>
      <sheetName val="RSM_GTS"/>
      <sheetName val="PPTO_INGRESOS"/>
      <sheetName val="RSM_ING"/>
      <sheetName val="GESTORES"/>
      <sheetName val="PosFin_CSH"/>
      <sheetName val="FUENTES"/>
      <sheetName val="PAC_TES."/>
      <sheetName val="PAC_F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ES NOMINALES"/>
      <sheetName val="ACERO ZAPATAS"/>
      <sheetName val="ACERO VIGA CIMENTACION"/>
      <sheetName val="ACERO COLUMNAS"/>
      <sheetName val="ACERO VIGA AEREA ENTREPISO"/>
      <sheetName val="ACERO VIGUETA ENTREPISO"/>
      <sheetName val="ACERO VIGA AEREA CUBIERTA"/>
      <sheetName val="ACERO VIGUETA CUBIERTA"/>
      <sheetName val="ACERO ESCALERAS-MURO CONTENCION"/>
      <sheetName val="ACERO COLUMNETAS"/>
      <sheetName val="ACERO TANQUE SUBTERRANEO"/>
      <sheetName val="TOTAL CANTIDADES"/>
    </sheetNames>
    <sheetDataSet>
      <sheetData sheetId="0" refreshError="1">
        <row r="2">
          <cell r="A2" t="str">
            <v>DIMENSIONES NOMINALES DE LAS BARRAS DE REFUERZO</v>
          </cell>
        </row>
        <row r="3">
          <cell r="A3" t="str">
            <v>DIÁMETROS BASADOS EN PULGADAS</v>
          </cell>
        </row>
        <row r="5">
          <cell r="A5" t="str">
            <v>DESIGNACIÓN DE LA BARRA</v>
          </cell>
          <cell r="B5" t="str">
            <v>DIÁMETRO EN PULGADAS</v>
          </cell>
          <cell r="C5" t="str">
            <v>DIMENSIONES NOMINALES</v>
          </cell>
          <cell r="F5" t="str">
            <v>MASA KG/M</v>
          </cell>
        </row>
        <row r="6">
          <cell r="C6" t="str">
            <v>DIÁMETRO (mm)</v>
          </cell>
          <cell r="D6" t="str">
            <v>ÁREA (mm²)</v>
          </cell>
          <cell r="E6" t="str">
            <v>PERÍMETRO (mm)</v>
          </cell>
        </row>
        <row r="8">
          <cell r="A8" t="str">
            <v>No2</v>
          </cell>
          <cell r="B8" t="str">
            <v>Varillas 1/4"</v>
          </cell>
          <cell r="C8">
            <v>6.4</v>
          </cell>
          <cell r="D8">
            <v>32</v>
          </cell>
          <cell r="E8">
            <v>20</v>
          </cell>
          <cell r="F8">
            <v>0.25</v>
          </cell>
        </row>
        <row r="9">
          <cell r="A9" t="str">
            <v>No3</v>
          </cell>
          <cell r="B9" t="str">
            <v>Varillas 3/8"</v>
          </cell>
          <cell r="C9">
            <v>9.5</v>
          </cell>
          <cell r="D9">
            <v>71</v>
          </cell>
          <cell r="E9">
            <v>30</v>
          </cell>
          <cell r="F9">
            <v>0.56000000000000005</v>
          </cell>
        </row>
        <row r="10">
          <cell r="A10" t="str">
            <v>No4</v>
          </cell>
          <cell r="B10" t="str">
            <v>Varillas 1/2"</v>
          </cell>
          <cell r="C10">
            <v>12.7</v>
          </cell>
          <cell r="D10">
            <v>127</v>
          </cell>
          <cell r="E10">
            <v>40</v>
          </cell>
          <cell r="F10">
            <v>1</v>
          </cell>
        </row>
        <row r="11">
          <cell r="A11" t="str">
            <v>No5</v>
          </cell>
          <cell r="B11" t="str">
            <v>Varillas 5/8"</v>
          </cell>
          <cell r="C11">
            <v>15.9</v>
          </cell>
          <cell r="D11">
            <v>199</v>
          </cell>
          <cell r="E11">
            <v>50</v>
          </cell>
          <cell r="F11">
            <v>1.552</v>
          </cell>
        </row>
        <row r="12">
          <cell r="A12" t="str">
            <v>No6</v>
          </cell>
          <cell r="B12" t="str">
            <v>Varillas 3/4"</v>
          </cell>
          <cell r="C12">
            <v>19.100000000000001</v>
          </cell>
          <cell r="D12">
            <v>284</v>
          </cell>
          <cell r="E12">
            <v>60</v>
          </cell>
          <cell r="F12">
            <v>2.2349999999999999</v>
          </cell>
        </row>
        <row r="13">
          <cell r="A13" t="str">
            <v>No7</v>
          </cell>
          <cell r="B13" t="str">
            <v>Varillas 7/8"</v>
          </cell>
          <cell r="C13">
            <v>22.2</v>
          </cell>
          <cell r="D13">
            <v>387</v>
          </cell>
          <cell r="E13">
            <v>70</v>
          </cell>
          <cell r="F13">
            <v>3.0419999999999998</v>
          </cell>
        </row>
        <row r="14">
          <cell r="A14" t="str">
            <v>No8</v>
          </cell>
          <cell r="B14" t="str">
            <v>Varillas 1"</v>
          </cell>
          <cell r="C14">
            <v>25.4</v>
          </cell>
          <cell r="D14">
            <v>510</v>
          </cell>
          <cell r="E14">
            <v>80</v>
          </cell>
          <cell r="F14">
            <v>3.9729999999999999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ÉGICA"/>
      <sheetName val="EJECUCIÓN"/>
      <sheetName val="CDP"/>
      <sheetName val="REGISTRO PRESUPUESTAL"/>
      <sheetName val="RESOLUCIÓN DE PAGO"/>
    </sheetNames>
    <sheetDataSet>
      <sheetData sheetId="0"/>
      <sheetData sheetId="1">
        <row r="19">
          <cell r="G19">
            <v>551</v>
          </cell>
          <cell r="J19">
            <v>45642378</v>
          </cell>
        </row>
        <row r="20">
          <cell r="G20">
            <v>552</v>
          </cell>
          <cell r="J20">
            <v>-2000000</v>
          </cell>
        </row>
        <row r="21">
          <cell r="G21">
            <v>553</v>
          </cell>
          <cell r="J21">
            <v>-11000000</v>
          </cell>
        </row>
        <row r="22">
          <cell r="G22">
            <v>554</v>
          </cell>
          <cell r="J22">
            <v>-3000000</v>
          </cell>
        </row>
        <row r="23">
          <cell r="G23">
            <v>555</v>
          </cell>
          <cell r="J23">
            <v>-2000000</v>
          </cell>
        </row>
        <row r="24">
          <cell r="J24">
            <v>-8000000</v>
          </cell>
        </row>
        <row r="25">
          <cell r="J25">
            <v>22000000</v>
          </cell>
        </row>
        <row r="26">
          <cell r="J26">
            <v>22000000</v>
          </cell>
        </row>
        <row r="27">
          <cell r="G27">
            <v>556</v>
          </cell>
          <cell r="J27">
            <v>-8000000</v>
          </cell>
        </row>
        <row r="28">
          <cell r="G28">
            <v>557</v>
          </cell>
          <cell r="J28">
            <v>-2000000</v>
          </cell>
        </row>
        <row r="29">
          <cell r="G29">
            <v>558</v>
          </cell>
          <cell r="J29">
            <v>-2000000</v>
          </cell>
        </row>
        <row r="30">
          <cell r="G30">
            <v>559</v>
          </cell>
          <cell r="J30">
            <v>-2000000</v>
          </cell>
        </row>
        <row r="31">
          <cell r="G31">
            <v>560</v>
          </cell>
          <cell r="J31">
            <v>-2000000</v>
          </cell>
        </row>
        <row r="32">
          <cell r="J32">
            <v>-2000000</v>
          </cell>
        </row>
        <row r="33">
          <cell r="J33">
            <v>-8000000</v>
          </cell>
        </row>
        <row r="34">
          <cell r="J34">
            <v>9950000</v>
          </cell>
        </row>
        <row r="35">
          <cell r="G35">
            <v>561</v>
          </cell>
          <cell r="J35">
            <v>9950000</v>
          </cell>
        </row>
        <row r="36">
          <cell r="G36">
            <v>562</v>
          </cell>
          <cell r="J36">
            <v>-8000000</v>
          </cell>
        </row>
        <row r="37">
          <cell r="G37">
            <v>563</v>
          </cell>
          <cell r="J37">
            <v>-2050000</v>
          </cell>
        </row>
        <row r="38">
          <cell r="G38">
            <v>564</v>
          </cell>
          <cell r="J38">
            <v>-2000000</v>
          </cell>
        </row>
        <row r="39">
          <cell r="G39">
            <v>565</v>
          </cell>
          <cell r="J39">
            <v>-2000000</v>
          </cell>
        </row>
        <row r="40">
          <cell r="G40">
            <v>566</v>
          </cell>
          <cell r="J40">
            <v>-2000000</v>
          </cell>
        </row>
        <row r="41">
          <cell r="J41">
            <v>33000000</v>
          </cell>
        </row>
        <row r="42">
          <cell r="J42">
            <v>33000000</v>
          </cell>
        </row>
        <row r="43">
          <cell r="J43">
            <v>-8000000</v>
          </cell>
        </row>
        <row r="44">
          <cell r="J44">
            <v>0</v>
          </cell>
        </row>
        <row r="45">
          <cell r="J45">
            <v>-3000000</v>
          </cell>
        </row>
        <row r="46">
          <cell r="G46">
            <v>567</v>
          </cell>
          <cell r="J46">
            <v>-1000000</v>
          </cell>
        </row>
        <row r="47">
          <cell r="G47">
            <v>568</v>
          </cell>
          <cell r="J47">
            <v>-1000000</v>
          </cell>
        </row>
        <row r="48">
          <cell r="G48">
            <v>569</v>
          </cell>
          <cell r="J48">
            <v>-1000000</v>
          </cell>
        </row>
        <row r="49">
          <cell r="G49">
            <v>570</v>
          </cell>
          <cell r="J49">
            <v>-1000000</v>
          </cell>
        </row>
        <row r="50">
          <cell r="G50">
            <v>571</v>
          </cell>
          <cell r="J50">
            <v>-8000000</v>
          </cell>
        </row>
        <row r="51">
          <cell r="G51">
            <v>572</v>
          </cell>
          <cell r="J51">
            <v>55000000</v>
          </cell>
        </row>
        <row r="52">
          <cell r="J52">
            <v>55000000</v>
          </cell>
        </row>
        <row r="53">
          <cell r="J53">
            <v>-8000000</v>
          </cell>
        </row>
        <row r="54">
          <cell r="J54">
            <v>-1000000</v>
          </cell>
        </row>
        <row r="55">
          <cell r="G55">
            <v>573</v>
          </cell>
          <cell r="J55">
            <v>-1000000</v>
          </cell>
        </row>
        <row r="56">
          <cell r="G56">
            <v>574</v>
          </cell>
          <cell r="J56">
            <v>-1000000</v>
          </cell>
        </row>
        <row r="57">
          <cell r="G57">
            <v>575</v>
          </cell>
          <cell r="J57">
            <v>-1000000</v>
          </cell>
        </row>
        <row r="58">
          <cell r="G58">
            <v>576</v>
          </cell>
          <cell r="J58">
            <v>-1000000</v>
          </cell>
        </row>
        <row r="59">
          <cell r="G59">
            <v>577</v>
          </cell>
          <cell r="J59">
            <v>-1000000</v>
          </cell>
        </row>
        <row r="60">
          <cell r="G60">
            <v>578</v>
          </cell>
          <cell r="J60">
            <v>-1000000</v>
          </cell>
        </row>
        <row r="61">
          <cell r="G61">
            <v>579</v>
          </cell>
          <cell r="J61">
            <v>-1000000</v>
          </cell>
        </row>
        <row r="62">
          <cell r="G62">
            <v>580</v>
          </cell>
          <cell r="J62">
            <v>-1000000</v>
          </cell>
        </row>
        <row r="63">
          <cell r="G63">
            <v>581</v>
          </cell>
          <cell r="J63">
            <v>120300000</v>
          </cell>
        </row>
        <row r="64">
          <cell r="J64">
            <v>120300000</v>
          </cell>
        </row>
        <row r="65">
          <cell r="J65">
            <v>-8000000</v>
          </cell>
        </row>
        <row r="66">
          <cell r="J66">
            <v>120300000</v>
          </cell>
        </row>
        <row r="67">
          <cell r="J67">
            <v>120300000</v>
          </cell>
        </row>
        <row r="68">
          <cell r="J68">
            <v>-8000000</v>
          </cell>
        </row>
        <row r="69">
          <cell r="J69">
            <v>120300000</v>
          </cell>
        </row>
        <row r="70">
          <cell r="J70">
            <v>120300000</v>
          </cell>
        </row>
        <row r="71">
          <cell r="J71">
            <v>-8000000</v>
          </cell>
        </row>
        <row r="72">
          <cell r="J72">
            <v>1000000</v>
          </cell>
        </row>
        <row r="73">
          <cell r="G73">
            <v>583</v>
          </cell>
          <cell r="J73">
            <v>1000000</v>
          </cell>
        </row>
        <row r="74">
          <cell r="G74">
            <v>584</v>
          </cell>
          <cell r="J74">
            <v>1000000</v>
          </cell>
        </row>
        <row r="75">
          <cell r="G75">
            <v>585</v>
          </cell>
          <cell r="J75">
            <v>1000000</v>
          </cell>
        </row>
        <row r="76">
          <cell r="G76">
            <v>586</v>
          </cell>
          <cell r="J76">
            <v>-2000000</v>
          </cell>
        </row>
        <row r="77">
          <cell r="G77">
            <v>587</v>
          </cell>
          <cell r="J77">
            <v>1000000</v>
          </cell>
        </row>
        <row r="78">
          <cell r="G78">
            <v>588</v>
          </cell>
          <cell r="J78">
            <v>1000000</v>
          </cell>
        </row>
        <row r="79">
          <cell r="G79">
            <v>589</v>
          </cell>
          <cell r="J79">
            <v>-7700000</v>
          </cell>
        </row>
        <row r="80">
          <cell r="G80">
            <v>590</v>
          </cell>
          <cell r="J80">
            <v>1000000</v>
          </cell>
        </row>
        <row r="81">
          <cell r="G81">
            <v>591</v>
          </cell>
          <cell r="J81">
            <v>1000000</v>
          </cell>
        </row>
        <row r="82">
          <cell r="G82">
            <v>592</v>
          </cell>
          <cell r="J82">
            <v>-3000000</v>
          </cell>
        </row>
        <row r="83">
          <cell r="G83">
            <v>593</v>
          </cell>
          <cell r="J83">
            <v>1000000</v>
          </cell>
        </row>
        <row r="84">
          <cell r="G84">
            <v>594</v>
          </cell>
          <cell r="J84">
            <v>1000000</v>
          </cell>
        </row>
        <row r="85">
          <cell r="G85">
            <v>595</v>
          </cell>
          <cell r="J85">
            <v>1000000</v>
          </cell>
        </row>
        <row r="86">
          <cell r="G86">
            <v>596</v>
          </cell>
          <cell r="J86">
            <v>1000000</v>
          </cell>
        </row>
        <row r="87">
          <cell r="G87">
            <v>597</v>
          </cell>
          <cell r="J87">
            <v>1000000</v>
          </cell>
        </row>
        <row r="88">
          <cell r="G88">
            <v>598</v>
          </cell>
          <cell r="J88">
            <v>-8000000</v>
          </cell>
        </row>
        <row r="89">
          <cell r="J89">
            <v>-8000000</v>
          </cell>
        </row>
        <row r="90">
          <cell r="J90">
            <v>-8000000</v>
          </cell>
        </row>
        <row r="91">
          <cell r="J91">
            <v>-8000000</v>
          </cell>
        </row>
        <row r="92">
          <cell r="G92">
            <v>599</v>
          </cell>
          <cell r="J92">
            <v>-8000000</v>
          </cell>
        </row>
        <row r="93">
          <cell r="G93">
            <v>600</v>
          </cell>
          <cell r="J93">
            <v>-8000000</v>
          </cell>
        </row>
        <row r="94">
          <cell r="G94">
            <v>601</v>
          </cell>
          <cell r="J94">
            <v>-8000000</v>
          </cell>
        </row>
        <row r="95">
          <cell r="G95">
            <v>602</v>
          </cell>
          <cell r="J95">
            <v>-8000000</v>
          </cell>
        </row>
        <row r="96">
          <cell r="G96">
            <v>603</v>
          </cell>
          <cell r="J96">
            <v>-8000000</v>
          </cell>
        </row>
        <row r="97">
          <cell r="G97">
            <v>604</v>
          </cell>
          <cell r="J97">
            <v>-8000000</v>
          </cell>
        </row>
        <row r="98">
          <cell r="G98">
            <v>605</v>
          </cell>
          <cell r="J98">
            <v>-8000000</v>
          </cell>
        </row>
        <row r="99">
          <cell r="G99">
            <v>606</v>
          </cell>
          <cell r="J99">
            <v>-8000000</v>
          </cell>
        </row>
        <row r="100">
          <cell r="G100">
            <v>607</v>
          </cell>
          <cell r="J100">
            <v>-8000000</v>
          </cell>
        </row>
        <row r="101">
          <cell r="G101">
            <v>608</v>
          </cell>
          <cell r="J101">
            <v>-8000000</v>
          </cell>
        </row>
        <row r="102">
          <cell r="G102">
            <v>609</v>
          </cell>
          <cell r="J102">
            <v>-8000000</v>
          </cell>
        </row>
        <row r="103">
          <cell r="G103">
            <v>610</v>
          </cell>
          <cell r="J103">
            <v>-8000000</v>
          </cell>
        </row>
        <row r="104">
          <cell r="G104">
            <v>611</v>
          </cell>
          <cell r="J104">
            <v>-8000000</v>
          </cell>
        </row>
        <row r="105">
          <cell r="G105">
            <v>612</v>
          </cell>
          <cell r="J105">
            <v>-8000000</v>
          </cell>
        </row>
        <row r="106">
          <cell r="J106">
            <v>-8000000</v>
          </cell>
        </row>
        <row r="107">
          <cell r="J107">
            <v>-8000000</v>
          </cell>
        </row>
        <row r="108">
          <cell r="J108">
            <v>-8000000</v>
          </cell>
        </row>
        <row r="109">
          <cell r="J109">
            <v>-8000000</v>
          </cell>
        </row>
        <row r="110">
          <cell r="J110">
            <v>-8000000</v>
          </cell>
        </row>
        <row r="111">
          <cell r="J111">
            <v>-8000000</v>
          </cell>
        </row>
        <row r="112">
          <cell r="G112">
            <v>615</v>
          </cell>
          <cell r="J112">
            <v>-8000000</v>
          </cell>
        </row>
        <row r="113">
          <cell r="G113">
            <v>616</v>
          </cell>
          <cell r="J113">
            <v>-8000000</v>
          </cell>
        </row>
        <row r="114">
          <cell r="G114">
            <v>617</v>
          </cell>
          <cell r="J114">
            <v>-8000000</v>
          </cell>
        </row>
        <row r="115">
          <cell r="G115">
            <v>618</v>
          </cell>
          <cell r="J115">
            <v>-8000000</v>
          </cell>
        </row>
        <row r="116">
          <cell r="G116">
            <v>619</v>
          </cell>
          <cell r="J116">
            <v>-8000000</v>
          </cell>
        </row>
        <row r="117">
          <cell r="G117">
            <v>620</v>
          </cell>
          <cell r="J117">
            <v>-8000000</v>
          </cell>
        </row>
        <row r="118">
          <cell r="G118">
            <v>621</v>
          </cell>
          <cell r="J118">
            <v>-8000000</v>
          </cell>
        </row>
        <row r="119">
          <cell r="G119">
            <v>622</v>
          </cell>
          <cell r="J119">
            <v>-8000000</v>
          </cell>
        </row>
        <row r="120">
          <cell r="G120">
            <v>623</v>
          </cell>
          <cell r="J120">
            <v>-8000000</v>
          </cell>
        </row>
        <row r="121">
          <cell r="G121">
            <v>624</v>
          </cell>
          <cell r="J121">
            <v>-8000000</v>
          </cell>
        </row>
        <row r="122">
          <cell r="G122">
            <v>625</v>
          </cell>
          <cell r="J122">
            <v>-8000000</v>
          </cell>
        </row>
        <row r="123">
          <cell r="J123">
            <v>-8000000</v>
          </cell>
        </row>
        <row r="124">
          <cell r="J124">
            <v>-8000000</v>
          </cell>
        </row>
        <row r="125">
          <cell r="J125">
            <v>-8000000</v>
          </cell>
        </row>
        <row r="126">
          <cell r="G126">
            <v>631</v>
          </cell>
          <cell r="J126">
            <v>-8000000</v>
          </cell>
        </row>
        <row r="127">
          <cell r="G127">
            <v>632</v>
          </cell>
          <cell r="J127">
            <v>-8000000</v>
          </cell>
        </row>
        <row r="128">
          <cell r="G128">
            <v>633</v>
          </cell>
          <cell r="J128">
            <v>-8000000</v>
          </cell>
        </row>
        <row r="129">
          <cell r="G129">
            <v>634</v>
          </cell>
          <cell r="J129">
            <v>-8000000</v>
          </cell>
        </row>
        <row r="130">
          <cell r="G130">
            <v>635</v>
          </cell>
          <cell r="J130">
            <v>-8000000</v>
          </cell>
        </row>
        <row r="131">
          <cell r="G131">
            <v>636</v>
          </cell>
          <cell r="J131">
            <v>-8000000</v>
          </cell>
        </row>
        <row r="132">
          <cell r="G132">
            <v>637</v>
          </cell>
          <cell r="J132">
            <v>-8000000</v>
          </cell>
        </row>
        <row r="133">
          <cell r="G133">
            <v>638</v>
          </cell>
          <cell r="J133">
            <v>-8000000</v>
          </cell>
        </row>
        <row r="134">
          <cell r="G134">
            <v>639</v>
          </cell>
          <cell r="J134">
            <v>-8000000</v>
          </cell>
        </row>
        <row r="135">
          <cell r="G135">
            <v>640</v>
          </cell>
          <cell r="J135">
            <v>-8000000</v>
          </cell>
        </row>
        <row r="136">
          <cell r="G136">
            <v>641</v>
          </cell>
          <cell r="J136">
            <v>-8000000</v>
          </cell>
        </row>
        <row r="137">
          <cell r="J137">
            <v>-8000000</v>
          </cell>
        </row>
        <row r="138">
          <cell r="J138">
            <v>-8000000</v>
          </cell>
        </row>
        <row r="139">
          <cell r="J139">
            <v>-8000000</v>
          </cell>
        </row>
        <row r="140">
          <cell r="G140">
            <v>647</v>
          </cell>
          <cell r="J140">
            <v>-8000000</v>
          </cell>
        </row>
        <row r="141">
          <cell r="J141">
            <v>-8000000</v>
          </cell>
        </row>
        <row r="142">
          <cell r="J142">
            <v>-8000000</v>
          </cell>
        </row>
        <row r="143">
          <cell r="J143">
            <v>-8000000</v>
          </cell>
        </row>
        <row r="144">
          <cell r="G144">
            <v>648</v>
          </cell>
          <cell r="J144">
            <v>-8000000</v>
          </cell>
        </row>
        <row r="145">
          <cell r="G145">
            <v>649</v>
          </cell>
          <cell r="J145">
            <v>-8000000</v>
          </cell>
        </row>
        <row r="146">
          <cell r="J146">
            <v>-8000000</v>
          </cell>
        </row>
        <row r="147">
          <cell r="J147">
            <v>-8000000</v>
          </cell>
        </row>
        <row r="148">
          <cell r="J148">
            <v>-8000000</v>
          </cell>
        </row>
        <row r="149">
          <cell r="G149">
            <v>663</v>
          </cell>
          <cell r="J149">
            <v>-8000000</v>
          </cell>
        </row>
        <row r="150">
          <cell r="G150">
            <v>664</v>
          </cell>
          <cell r="J150">
            <v>-8000000</v>
          </cell>
        </row>
        <row r="151">
          <cell r="G151">
            <v>665</v>
          </cell>
          <cell r="J151">
            <v>-8000000</v>
          </cell>
        </row>
        <row r="152">
          <cell r="G152">
            <v>666</v>
          </cell>
          <cell r="J152">
            <v>-8000000</v>
          </cell>
        </row>
        <row r="153">
          <cell r="G153">
            <v>667</v>
          </cell>
          <cell r="J153">
            <v>-8000000</v>
          </cell>
        </row>
        <row r="154">
          <cell r="G154">
            <v>668</v>
          </cell>
          <cell r="J154">
            <v>-8000000</v>
          </cell>
        </row>
        <row r="155">
          <cell r="G155">
            <v>669</v>
          </cell>
          <cell r="J155">
            <v>-8000000</v>
          </cell>
        </row>
        <row r="156">
          <cell r="G156">
            <v>670</v>
          </cell>
          <cell r="J156">
            <v>-8000000</v>
          </cell>
        </row>
        <row r="157">
          <cell r="G157">
            <v>671</v>
          </cell>
          <cell r="J157">
            <v>-8000000</v>
          </cell>
        </row>
        <row r="158">
          <cell r="G158">
            <v>672</v>
          </cell>
          <cell r="J158">
            <v>-8000000</v>
          </cell>
        </row>
        <row r="159">
          <cell r="J159">
            <v>-8000000</v>
          </cell>
        </row>
        <row r="160">
          <cell r="J160">
            <v>-8000000</v>
          </cell>
        </row>
        <row r="161">
          <cell r="J161">
            <v>-8000000</v>
          </cell>
        </row>
        <row r="162">
          <cell r="G162">
            <v>650</v>
          </cell>
          <cell r="J162">
            <v>-8000000</v>
          </cell>
        </row>
        <row r="163">
          <cell r="J163">
            <v>-8000000</v>
          </cell>
        </row>
        <row r="164">
          <cell r="J164">
            <v>-8000000</v>
          </cell>
        </row>
        <row r="165">
          <cell r="J165">
            <v>-8000000</v>
          </cell>
        </row>
        <row r="166">
          <cell r="G166">
            <v>679</v>
          </cell>
          <cell r="J166">
            <v>-8000000</v>
          </cell>
        </row>
        <row r="167">
          <cell r="G167">
            <v>680</v>
          </cell>
          <cell r="J167">
            <v>-8000000</v>
          </cell>
        </row>
        <row r="168">
          <cell r="G168">
            <v>681</v>
          </cell>
          <cell r="J168">
            <v>-8000000</v>
          </cell>
        </row>
        <row r="169">
          <cell r="G169">
            <v>682</v>
          </cell>
          <cell r="J169">
            <v>-8000000</v>
          </cell>
        </row>
        <row r="170">
          <cell r="G170">
            <v>683</v>
          </cell>
          <cell r="J170">
            <v>-8000000</v>
          </cell>
        </row>
        <row r="171">
          <cell r="G171">
            <v>684</v>
          </cell>
          <cell r="J171">
            <v>-8000000</v>
          </cell>
        </row>
        <row r="172">
          <cell r="G172">
            <v>685</v>
          </cell>
          <cell r="J172">
            <v>-8000000</v>
          </cell>
        </row>
        <row r="173">
          <cell r="G173">
            <v>686</v>
          </cell>
          <cell r="J173">
            <v>-8000000</v>
          </cell>
        </row>
        <row r="174">
          <cell r="G174">
            <v>687</v>
          </cell>
          <cell r="J174">
            <v>-8000000</v>
          </cell>
        </row>
        <row r="175">
          <cell r="G175">
            <v>688</v>
          </cell>
          <cell r="J175">
            <v>-8000000</v>
          </cell>
        </row>
        <row r="176">
          <cell r="G176">
            <v>689</v>
          </cell>
          <cell r="J176">
            <v>-8000000</v>
          </cell>
        </row>
        <row r="177">
          <cell r="G177">
            <v>690</v>
          </cell>
          <cell r="J177">
            <v>-8000000</v>
          </cell>
        </row>
        <row r="178">
          <cell r="G178">
            <v>691</v>
          </cell>
          <cell r="J178">
            <v>-8000000</v>
          </cell>
        </row>
        <row r="179">
          <cell r="G179">
            <v>692</v>
          </cell>
          <cell r="J179">
            <v>-8000000</v>
          </cell>
        </row>
        <row r="180">
          <cell r="J180">
            <v>-8000000</v>
          </cell>
        </row>
        <row r="181">
          <cell r="J181">
            <v>-8000000</v>
          </cell>
        </row>
        <row r="182">
          <cell r="J182">
            <v>-8000000</v>
          </cell>
        </row>
        <row r="183">
          <cell r="G183">
            <v>651</v>
          </cell>
          <cell r="J183">
            <v>-8000000</v>
          </cell>
        </row>
        <row r="184">
          <cell r="J184">
            <v>-8000000</v>
          </cell>
        </row>
        <row r="185">
          <cell r="J185">
            <v>-8000000</v>
          </cell>
        </row>
        <row r="186">
          <cell r="G186">
            <v>652</v>
          </cell>
          <cell r="J186">
            <v>-8000000</v>
          </cell>
        </row>
        <row r="187">
          <cell r="J187">
            <v>-8000000</v>
          </cell>
        </row>
        <row r="188">
          <cell r="J188">
            <v>-8000000</v>
          </cell>
        </row>
        <row r="189">
          <cell r="J189">
            <v>-8000000</v>
          </cell>
        </row>
        <row r="190">
          <cell r="G190">
            <v>695</v>
          </cell>
          <cell r="J190">
            <v>-8000000</v>
          </cell>
        </row>
        <row r="191">
          <cell r="G191">
            <v>696</v>
          </cell>
          <cell r="J191">
            <v>-8000000</v>
          </cell>
        </row>
        <row r="192">
          <cell r="G192">
            <v>697</v>
          </cell>
          <cell r="J192">
            <v>-8000000</v>
          </cell>
        </row>
        <row r="193">
          <cell r="G193">
            <v>698</v>
          </cell>
          <cell r="J193">
            <v>-8000000</v>
          </cell>
        </row>
        <row r="194">
          <cell r="G194">
            <v>699</v>
          </cell>
          <cell r="J194">
            <v>-8000000</v>
          </cell>
        </row>
        <row r="195">
          <cell r="G195">
            <v>700</v>
          </cell>
          <cell r="J195">
            <v>-8000000</v>
          </cell>
        </row>
        <row r="196">
          <cell r="G196">
            <v>701</v>
          </cell>
          <cell r="J196">
            <v>-8000000</v>
          </cell>
        </row>
        <row r="197">
          <cell r="G197">
            <v>702</v>
          </cell>
          <cell r="J197">
            <v>-8000000</v>
          </cell>
        </row>
        <row r="198">
          <cell r="G198">
            <v>703</v>
          </cell>
          <cell r="J198">
            <v>-8000000</v>
          </cell>
        </row>
        <row r="199">
          <cell r="G199">
            <v>704</v>
          </cell>
          <cell r="J199">
            <v>-8000000</v>
          </cell>
        </row>
        <row r="200">
          <cell r="G200">
            <v>705</v>
          </cell>
          <cell r="J200">
            <v>-8000000</v>
          </cell>
        </row>
        <row r="201">
          <cell r="G201">
            <v>706</v>
          </cell>
          <cell r="J201">
            <v>-8000000</v>
          </cell>
        </row>
        <row r="202">
          <cell r="G202">
            <v>707</v>
          </cell>
          <cell r="J202">
            <v>-8000000</v>
          </cell>
        </row>
        <row r="203">
          <cell r="J203">
            <v>-8000000</v>
          </cell>
        </row>
        <row r="204">
          <cell r="J204">
            <v>-8000000</v>
          </cell>
        </row>
        <row r="205">
          <cell r="J205">
            <v>-8000000</v>
          </cell>
        </row>
        <row r="206">
          <cell r="G206">
            <v>653</v>
          </cell>
          <cell r="J206">
            <v>-8000000</v>
          </cell>
        </row>
        <row r="207">
          <cell r="J207">
            <v>-8000000</v>
          </cell>
        </row>
        <row r="208">
          <cell r="J208">
            <v>-8000000</v>
          </cell>
        </row>
        <row r="209">
          <cell r="J209">
            <v>-8000000</v>
          </cell>
        </row>
        <row r="210">
          <cell r="J210">
            <v>-8000000</v>
          </cell>
        </row>
        <row r="211">
          <cell r="J211">
            <v>-8000000</v>
          </cell>
        </row>
        <row r="212">
          <cell r="J212">
            <v>-8000000</v>
          </cell>
        </row>
        <row r="213">
          <cell r="J213">
            <v>-8000000</v>
          </cell>
        </row>
        <row r="214">
          <cell r="J214">
            <v>-8000000</v>
          </cell>
        </row>
        <row r="215">
          <cell r="J215">
            <v>-8000000</v>
          </cell>
        </row>
        <row r="216">
          <cell r="J216">
            <v>-8000000</v>
          </cell>
        </row>
        <row r="217">
          <cell r="J217">
            <v>-8000000</v>
          </cell>
        </row>
        <row r="218">
          <cell r="J218">
            <v>-8000000</v>
          </cell>
        </row>
        <row r="219">
          <cell r="J219">
            <v>-8000000</v>
          </cell>
        </row>
        <row r="220">
          <cell r="J220">
            <v>-8000000</v>
          </cell>
        </row>
        <row r="221">
          <cell r="J221">
            <v>-8000000</v>
          </cell>
        </row>
        <row r="222">
          <cell r="J222">
            <v>-8000000</v>
          </cell>
        </row>
        <row r="223">
          <cell r="J223">
            <v>-8000000</v>
          </cell>
        </row>
        <row r="224">
          <cell r="J224">
            <v>-8000000</v>
          </cell>
        </row>
        <row r="225">
          <cell r="J225">
            <v>-8000000</v>
          </cell>
        </row>
        <row r="226">
          <cell r="J226">
            <v>-8000000</v>
          </cell>
        </row>
        <row r="227">
          <cell r="J227">
            <v>-8000000</v>
          </cell>
        </row>
        <row r="228">
          <cell r="J228">
            <v>-8000000</v>
          </cell>
        </row>
        <row r="229">
          <cell r="J229">
            <v>-8000000</v>
          </cell>
        </row>
        <row r="230">
          <cell r="J230">
            <v>-8000000</v>
          </cell>
        </row>
        <row r="231">
          <cell r="J231">
            <v>-8000000</v>
          </cell>
        </row>
        <row r="232">
          <cell r="J232">
            <v>-8000000</v>
          </cell>
        </row>
        <row r="233">
          <cell r="J233">
            <v>-8000000</v>
          </cell>
        </row>
        <row r="234">
          <cell r="J234">
            <v>-8000000</v>
          </cell>
        </row>
        <row r="235">
          <cell r="J235">
            <v>-8000000</v>
          </cell>
        </row>
        <row r="236">
          <cell r="J236">
            <v>-8000000</v>
          </cell>
        </row>
        <row r="237">
          <cell r="J237">
            <v>-8000000</v>
          </cell>
        </row>
        <row r="238">
          <cell r="J238">
            <v>-8000000</v>
          </cell>
        </row>
        <row r="239">
          <cell r="J239">
            <v>-8000000</v>
          </cell>
        </row>
        <row r="240">
          <cell r="J240">
            <v>-8000000</v>
          </cell>
        </row>
        <row r="241">
          <cell r="J241">
            <v>-8000000</v>
          </cell>
        </row>
        <row r="242">
          <cell r="J242">
            <v>-8000000</v>
          </cell>
        </row>
        <row r="243">
          <cell r="J243">
            <v>-8000000</v>
          </cell>
        </row>
        <row r="244">
          <cell r="J244">
            <v>-8000000</v>
          </cell>
        </row>
        <row r="245">
          <cell r="J245">
            <v>-8000000</v>
          </cell>
        </row>
        <row r="246">
          <cell r="J246">
            <v>-8000000</v>
          </cell>
        </row>
        <row r="247">
          <cell r="J247">
            <v>-8000000</v>
          </cell>
        </row>
        <row r="248">
          <cell r="J248">
            <v>-8000000</v>
          </cell>
        </row>
        <row r="249">
          <cell r="J249">
            <v>-8000000</v>
          </cell>
        </row>
        <row r="250">
          <cell r="J250">
            <v>-8000000</v>
          </cell>
        </row>
        <row r="251">
          <cell r="J251">
            <v>-8000000</v>
          </cell>
        </row>
        <row r="252">
          <cell r="J252">
            <v>-8000000</v>
          </cell>
        </row>
        <row r="253">
          <cell r="J253">
            <v>-8000000</v>
          </cell>
        </row>
        <row r="254">
          <cell r="J254">
            <v>-8000000</v>
          </cell>
        </row>
        <row r="255">
          <cell r="J255">
            <v>-8000000</v>
          </cell>
        </row>
        <row r="256">
          <cell r="J256">
            <v>-8000000</v>
          </cell>
        </row>
        <row r="257">
          <cell r="J257">
            <v>-8000000</v>
          </cell>
        </row>
        <row r="258">
          <cell r="J258">
            <v>-8000000</v>
          </cell>
        </row>
        <row r="259">
          <cell r="J259">
            <v>-8000000</v>
          </cell>
        </row>
        <row r="260">
          <cell r="J260">
            <v>-8000000</v>
          </cell>
        </row>
        <row r="261">
          <cell r="J261">
            <v>-8000000</v>
          </cell>
        </row>
        <row r="262">
          <cell r="J262">
            <v>-8000000</v>
          </cell>
        </row>
        <row r="263">
          <cell r="J263">
            <v>-8000000</v>
          </cell>
        </row>
        <row r="264">
          <cell r="J264">
            <v>-8000000</v>
          </cell>
        </row>
        <row r="265">
          <cell r="J265">
            <v>-8000000</v>
          </cell>
        </row>
        <row r="266">
          <cell r="J266">
            <v>-8000000</v>
          </cell>
        </row>
        <row r="267">
          <cell r="J267">
            <v>-8000000</v>
          </cell>
        </row>
        <row r="268">
          <cell r="J268">
            <v>-8000000</v>
          </cell>
        </row>
        <row r="269">
          <cell r="J269">
            <v>-8000000</v>
          </cell>
        </row>
        <row r="270">
          <cell r="J270">
            <v>-8000000</v>
          </cell>
        </row>
        <row r="271">
          <cell r="J271">
            <v>-8000000</v>
          </cell>
        </row>
        <row r="272">
          <cell r="J272">
            <v>-8000000</v>
          </cell>
        </row>
        <row r="273">
          <cell r="J273">
            <v>-8000000</v>
          </cell>
        </row>
        <row r="274">
          <cell r="J274">
            <v>-8000000</v>
          </cell>
        </row>
        <row r="275">
          <cell r="J275">
            <v>-8000000</v>
          </cell>
        </row>
        <row r="276">
          <cell r="J276">
            <v>-8000000</v>
          </cell>
        </row>
        <row r="277">
          <cell r="J277">
            <v>-8000000</v>
          </cell>
        </row>
        <row r="278">
          <cell r="J278">
            <v>-8000000</v>
          </cell>
        </row>
        <row r="279">
          <cell r="J279">
            <v>-8000000</v>
          </cell>
        </row>
        <row r="280">
          <cell r="J280">
            <v>-8000000</v>
          </cell>
        </row>
        <row r="281">
          <cell r="J281">
            <v>-8000000</v>
          </cell>
        </row>
        <row r="282">
          <cell r="J282">
            <v>-8000000</v>
          </cell>
        </row>
        <row r="283">
          <cell r="J283">
            <v>-8000000</v>
          </cell>
        </row>
        <row r="284">
          <cell r="J284">
            <v>-8000000</v>
          </cell>
        </row>
        <row r="285">
          <cell r="J285">
            <v>-8000000</v>
          </cell>
        </row>
        <row r="286">
          <cell r="J286">
            <v>-8000000</v>
          </cell>
        </row>
        <row r="287">
          <cell r="J287">
            <v>-8000000</v>
          </cell>
        </row>
        <row r="288">
          <cell r="J288">
            <v>-8000000</v>
          </cell>
        </row>
        <row r="289">
          <cell r="J289">
            <v>-8000000</v>
          </cell>
        </row>
      </sheetData>
      <sheetData sheetId="2"/>
      <sheetData sheetId="3"/>
      <sheetData sheetId="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items"/>
      <sheetName val="PR 1"/>
      <sheetName val="PUNITARIOS PARA 241201 2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REVISION YOH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view="pageBreakPreview" zoomScale="80" zoomScaleNormal="60" zoomScaleSheetLayoutView="80" workbookViewId="0">
      <selection activeCell="L20" sqref="L20"/>
    </sheetView>
  </sheetViews>
  <sheetFormatPr baseColWidth="10" defaultColWidth="11.5" defaultRowHeight="20" x14ac:dyDescent="0.2"/>
  <cols>
    <col min="1" max="1" width="2.1640625" style="3" customWidth="1"/>
    <col min="2" max="2" width="1.5" style="3" customWidth="1"/>
    <col min="3" max="3" width="6.83203125" style="63" bestFit="1" customWidth="1"/>
    <col min="4" max="4" width="52" style="3" customWidth="1"/>
    <col min="5" max="5" width="12.33203125" style="3" customWidth="1"/>
    <col min="6" max="6" width="13.83203125" style="3" bestFit="1" customWidth="1"/>
    <col min="7" max="7" width="11.5" style="9" bestFit="1" customWidth="1"/>
    <col min="8" max="8" width="18.1640625" style="3" bestFit="1" customWidth="1"/>
    <col min="9" max="9" width="18.83203125" style="3" bestFit="1" customWidth="1"/>
    <col min="10" max="10" width="1.1640625" style="3" customWidth="1"/>
    <col min="11" max="11" width="23" style="4" customWidth="1"/>
    <col min="12" max="12" width="20.33203125" style="4" customWidth="1"/>
    <col min="13" max="13" width="19.5" style="4" bestFit="1" customWidth="1"/>
    <col min="14" max="14" width="0.6640625" style="4" customWidth="1"/>
    <col min="15" max="15" width="0.6640625" style="14" customWidth="1"/>
    <col min="16" max="16" width="21.5" style="14" bestFit="1" customWidth="1"/>
    <col min="17" max="19" width="11.5" style="14"/>
    <col min="20" max="16384" width="11.5" style="4"/>
  </cols>
  <sheetData>
    <row r="1" spans="1:19" ht="10.5" customHeight="1" x14ac:dyDescent="0.2"/>
    <row r="2" spans="1:19" ht="10.5" customHeight="1" thickBot="1" x14ac:dyDescent="0.25">
      <c r="B2" s="5"/>
      <c r="C2" s="64"/>
      <c r="D2" s="5"/>
      <c r="E2" s="5"/>
      <c r="F2" s="5"/>
      <c r="G2" s="8"/>
      <c r="H2" s="5"/>
      <c r="I2" s="5"/>
      <c r="J2" s="5"/>
    </row>
    <row r="3" spans="1:19" x14ac:dyDescent="0.2">
      <c r="B3" s="5"/>
      <c r="C3" s="339" t="s">
        <v>35</v>
      </c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1"/>
      <c r="O3" s="2"/>
    </row>
    <row r="4" spans="1:19" ht="20.25" customHeight="1" x14ac:dyDescent="0.2">
      <c r="B4" s="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4"/>
    </row>
    <row r="5" spans="1:19" s="74" customFormat="1" ht="98.25" customHeight="1" x14ac:dyDescent="0.2">
      <c r="A5" s="71"/>
      <c r="B5" s="72"/>
      <c r="C5" s="330" t="s">
        <v>183</v>
      </c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2"/>
      <c r="O5" s="73"/>
      <c r="P5" s="73"/>
      <c r="Q5" s="73"/>
      <c r="R5" s="73"/>
      <c r="S5" s="73"/>
    </row>
    <row r="6" spans="1:19" ht="16.5" customHeight="1" thickBot="1" x14ac:dyDescent="0.25">
      <c r="B6" s="5"/>
      <c r="C6" s="94"/>
      <c r="D6" s="69"/>
      <c r="E6" s="69"/>
      <c r="F6" s="69"/>
      <c r="G6" s="69"/>
      <c r="H6" s="69"/>
      <c r="I6" s="69"/>
      <c r="J6" s="69"/>
      <c r="K6" s="69"/>
      <c r="L6" s="69"/>
      <c r="M6" s="69"/>
      <c r="N6" s="70"/>
    </row>
    <row r="7" spans="1:19" s="14" customFormat="1" ht="9" customHeight="1" x14ac:dyDescent="0.2">
      <c r="A7" s="5"/>
      <c r="B7" s="5"/>
      <c r="C7" s="65"/>
      <c r="D7" s="1"/>
      <c r="E7" s="1"/>
      <c r="F7" s="1"/>
      <c r="G7" s="2"/>
      <c r="H7" s="1"/>
      <c r="I7" s="1"/>
      <c r="J7" s="5"/>
    </row>
    <row r="8" spans="1:19" ht="9" customHeight="1" thickBot="1" x14ac:dyDescent="0.25">
      <c r="B8" s="5"/>
      <c r="C8" s="95"/>
      <c r="D8" s="82"/>
      <c r="E8" s="82"/>
      <c r="F8" s="82"/>
      <c r="G8" s="82"/>
      <c r="H8" s="82"/>
      <c r="I8" s="83"/>
      <c r="J8" s="75"/>
      <c r="K8" s="84"/>
      <c r="L8" s="84"/>
      <c r="M8" s="84"/>
      <c r="N8" s="84"/>
      <c r="O8" s="16"/>
    </row>
    <row r="9" spans="1:19" x14ac:dyDescent="0.2">
      <c r="B9" s="5"/>
      <c r="C9" s="363" t="s">
        <v>184</v>
      </c>
      <c r="D9" s="364"/>
      <c r="E9" s="364"/>
      <c r="F9" s="364"/>
      <c r="G9" s="364"/>
      <c r="H9" s="364"/>
      <c r="I9" s="365"/>
      <c r="J9" s="75"/>
      <c r="K9" s="18"/>
      <c r="L9" s="14"/>
      <c r="M9" s="14"/>
      <c r="N9" s="14"/>
      <c r="P9" s="4"/>
      <c r="Q9" s="4"/>
      <c r="R9" s="4"/>
      <c r="S9" s="4"/>
    </row>
    <row r="10" spans="1:19" x14ac:dyDescent="0.2">
      <c r="B10" s="5"/>
      <c r="C10" s="334" t="s">
        <v>185</v>
      </c>
      <c r="D10" s="335"/>
      <c r="E10" s="335"/>
      <c r="F10" s="351" t="s">
        <v>59</v>
      </c>
      <c r="G10" s="351" t="s">
        <v>1</v>
      </c>
      <c r="H10" s="352" t="s">
        <v>2</v>
      </c>
      <c r="I10" s="357" t="s">
        <v>3</v>
      </c>
      <c r="J10" s="75"/>
      <c r="K10" s="18"/>
      <c r="L10" s="14"/>
      <c r="M10" s="14"/>
      <c r="N10" s="14"/>
      <c r="P10" s="4"/>
      <c r="Q10" s="4"/>
      <c r="R10" s="4"/>
      <c r="S10" s="4"/>
    </row>
    <row r="11" spans="1:19" x14ac:dyDescent="0.2">
      <c r="B11" s="5"/>
      <c r="C11" s="334"/>
      <c r="D11" s="335"/>
      <c r="E11" s="335"/>
      <c r="F11" s="351"/>
      <c r="G11" s="351"/>
      <c r="H11" s="352"/>
      <c r="I11" s="357"/>
      <c r="J11" s="75"/>
      <c r="K11" s="18"/>
      <c r="L11" s="14"/>
      <c r="M11" s="14"/>
      <c r="N11" s="14"/>
      <c r="P11" s="4"/>
      <c r="Q11" s="4"/>
      <c r="R11" s="4"/>
      <c r="S11" s="4"/>
    </row>
    <row r="12" spans="1:19" x14ac:dyDescent="0.2">
      <c r="B12" s="5"/>
      <c r="C12" s="76" t="s">
        <v>61</v>
      </c>
      <c r="D12" s="336" t="s">
        <v>32</v>
      </c>
      <c r="E12" s="336"/>
      <c r="F12" s="77" t="s">
        <v>0</v>
      </c>
      <c r="G12" s="78">
        <v>200</v>
      </c>
      <c r="H12" s="79">
        <f>'1.ESTUFAS'!I42</f>
        <v>1558191.4853874447</v>
      </c>
      <c r="I12" s="80">
        <f>(G12*H12)</f>
        <v>311638297.07748896</v>
      </c>
      <c r="J12" s="75"/>
      <c r="K12" s="16"/>
      <c r="L12" s="14"/>
      <c r="M12" s="14"/>
      <c r="N12" s="14"/>
      <c r="P12" s="4"/>
      <c r="Q12" s="4"/>
      <c r="R12" s="4"/>
      <c r="S12" s="4"/>
    </row>
    <row r="13" spans="1:19" ht="21" thickBot="1" x14ac:dyDescent="0.25">
      <c r="B13" s="5"/>
      <c r="C13" s="337" t="s">
        <v>145</v>
      </c>
      <c r="D13" s="338"/>
      <c r="E13" s="338"/>
      <c r="F13" s="338"/>
      <c r="G13" s="338"/>
      <c r="H13" s="338"/>
      <c r="I13" s="221">
        <f>SUM(I12:I12)</f>
        <v>311638297.07748896</v>
      </c>
      <c r="J13" s="75"/>
      <c r="K13" s="16"/>
      <c r="L13" s="14"/>
      <c r="M13" s="14"/>
      <c r="N13" s="14"/>
      <c r="P13" s="4"/>
      <c r="Q13" s="4"/>
      <c r="R13" s="4"/>
      <c r="S13" s="4"/>
    </row>
    <row r="14" spans="1:19" s="14" customFormat="1" ht="9" customHeight="1" thickBot="1" x14ac:dyDescent="0.25">
      <c r="A14" s="5"/>
      <c r="B14" s="5"/>
      <c r="C14" s="95"/>
      <c r="D14" s="82"/>
      <c r="E14" s="82"/>
      <c r="F14" s="82"/>
      <c r="G14" s="82"/>
      <c r="H14" s="82"/>
      <c r="I14" s="83"/>
      <c r="J14" s="75"/>
      <c r="K14" s="16"/>
    </row>
    <row r="15" spans="1:19" x14ac:dyDescent="0.2">
      <c r="A15" s="11"/>
      <c r="B15" s="6"/>
      <c r="C15" s="353" t="s">
        <v>6</v>
      </c>
      <c r="D15" s="354"/>
      <c r="E15" s="354"/>
      <c r="F15" s="354"/>
      <c r="G15" s="354"/>
      <c r="H15" s="223">
        <v>0.26</v>
      </c>
      <c r="I15" s="87">
        <f>ROUND(H15*I13,0)</f>
        <v>81025957</v>
      </c>
      <c r="J15" s="86"/>
      <c r="K15" s="17"/>
      <c r="L15" s="14"/>
      <c r="M15" s="14"/>
      <c r="N15" s="14"/>
      <c r="P15" s="4"/>
      <c r="Q15" s="4"/>
      <c r="R15" s="4"/>
      <c r="S15" s="4"/>
    </row>
    <row r="16" spans="1:19" x14ac:dyDescent="0.2">
      <c r="A16" s="11"/>
      <c r="B16" s="6"/>
      <c r="C16" s="358" t="s">
        <v>64</v>
      </c>
      <c r="D16" s="359"/>
      <c r="E16" s="359"/>
      <c r="F16" s="359"/>
      <c r="G16" s="359"/>
      <c r="H16" s="224">
        <v>0.01</v>
      </c>
      <c r="I16" s="88">
        <f>ROUND(H16*I13,0)</f>
        <v>3116383</v>
      </c>
      <c r="J16" s="86"/>
      <c r="K16" s="17"/>
      <c r="L16" s="14"/>
      <c r="M16" s="14"/>
      <c r="N16" s="14"/>
      <c r="P16" s="4"/>
      <c r="Q16" s="4"/>
      <c r="R16" s="4"/>
      <c r="S16" s="4"/>
    </row>
    <row r="17" spans="1:19" x14ac:dyDescent="0.2">
      <c r="A17" s="11"/>
      <c r="B17" s="6"/>
      <c r="C17" s="358" t="s">
        <v>7</v>
      </c>
      <c r="D17" s="359"/>
      <c r="E17" s="359"/>
      <c r="F17" s="359"/>
      <c r="G17" s="359"/>
      <c r="H17" s="224">
        <v>0.04</v>
      </c>
      <c r="I17" s="88">
        <f>ROUND(H17*I13,0)</f>
        <v>12465532</v>
      </c>
      <c r="J17" s="86"/>
      <c r="K17" s="17"/>
      <c r="L17" s="14"/>
      <c r="M17" s="14"/>
      <c r="N17" s="14"/>
      <c r="P17" s="4"/>
      <c r="Q17" s="4"/>
      <c r="R17" s="4"/>
      <c r="S17" s="4"/>
    </row>
    <row r="18" spans="1:19" ht="21" thickBot="1" x14ac:dyDescent="0.25">
      <c r="A18" s="11"/>
      <c r="B18" s="6"/>
      <c r="C18" s="366" t="s">
        <v>144</v>
      </c>
      <c r="D18" s="367"/>
      <c r="E18" s="367"/>
      <c r="F18" s="367"/>
      <c r="G18" s="367"/>
      <c r="H18" s="219">
        <v>0.19</v>
      </c>
      <c r="I18" s="220">
        <f>ROUND(I17*H18,0)</f>
        <v>2368451</v>
      </c>
      <c r="J18" s="89"/>
      <c r="K18" s="17"/>
      <c r="L18" s="14"/>
      <c r="M18" s="14"/>
      <c r="N18" s="14"/>
      <c r="P18" s="4"/>
      <c r="Q18" s="4"/>
      <c r="R18" s="4"/>
      <c r="S18" s="4"/>
    </row>
    <row r="19" spans="1:19" ht="21" thickBot="1" x14ac:dyDescent="0.25">
      <c r="B19" s="5"/>
      <c r="C19" s="360" t="s">
        <v>60</v>
      </c>
      <c r="D19" s="361"/>
      <c r="E19" s="361"/>
      <c r="F19" s="361"/>
      <c r="G19" s="361"/>
      <c r="H19" s="362"/>
      <c r="I19" s="222">
        <f>SUM(I15:I18)+I13</f>
        <v>410614620.07748896</v>
      </c>
      <c r="J19" s="75"/>
      <c r="K19" s="16"/>
      <c r="L19" s="14"/>
      <c r="M19" s="14"/>
      <c r="N19" s="14"/>
      <c r="P19" s="4"/>
      <c r="Q19" s="4"/>
      <c r="R19" s="4"/>
      <c r="S19" s="4"/>
    </row>
    <row r="20" spans="1:19" s="14" customFormat="1" ht="9" customHeight="1" x14ac:dyDescent="0.2">
      <c r="A20" s="5"/>
      <c r="B20" s="5"/>
      <c r="C20" s="95"/>
      <c r="D20" s="82"/>
      <c r="E20" s="82"/>
      <c r="F20" s="82"/>
      <c r="G20" s="82"/>
      <c r="H20" s="82"/>
      <c r="I20" s="83"/>
      <c r="J20" s="75"/>
      <c r="K20" s="84"/>
      <c r="L20" s="84"/>
      <c r="M20" s="84"/>
      <c r="N20" s="84"/>
      <c r="O20" s="16"/>
    </row>
    <row r="21" spans="1:19" s="14" customFormat="1" ht="9" customHeight="1" thickBot="1" x14ac:dyDescent="0.25">
      <c r="A21" s="5"/>
      <c r="B21" s="5"/>
      <c r="C21" s="95"/>
      <c r="D21" s="82"/>
      <c r="E21" s="82"/>
      <c r="F21" s="82"/>
      <c r="G21" s="82"/>
      <c r="H21" s="82"/>
      <c r="I21" s="83"/>
      <c r="J21" s="75"/>
      <c r="K21" s="16"/>
    </row>
    <row r="22" spans="1:19" x14ac:dyDescent="0.2">
      <c r="B22" s="5"/>
      <c r="C22" s="363" t="s">
        <v>186</v>
      </c>
      <c r="D22" s="364"/>
      <c r="E22" s="364"/>
      <c r="F22" s="364"/>
      <c r="G22" s="364"/>
      <c r="H22" s="364"/>
      <c r="I22" s="365"/>
      <c r="J22" s="75"/>
      <c r="K22" s="19"/>
      <c r="L22" s="14"/>
      <c r="M22" s="14"/>
      <c r="N22" s="14"/>
      <c r="P22" s="4"/>
      <c r="Q22" s="4"/>
      <c r="R22" s="4"/>
      <c r="S22" s="4"/>
    </row>
    <row r="23" spans="1:19" x14ac:dyDescent="0.2">
      <c r="B23" s="5"/>
      <c r="C23" s="334" t="s">
        <v>187</v>
      </c>
      <c r="D23" s="335"/>
      <c r="E23" s="335"/>
      <c r="F23" s="351" t="s">
        <v>59</v>
      </c>
      <c r="G23" s="351" t="s">
        <v>1</v>
      </c>
      <c r="H23" s="352" t="s">
        <v>2</v>
      </c>
      <c r="I23" s="357" t="s">
        <v>3</v>
      </c>
      <c r="J23" s="75"/>
      <c r="K23" s="19"/>
      <c r="L23" s="14"/>
      <c r="M23" s="14"/>
      <c r="N23" s="14"/>
      <c r="P23" s="4"/>
      <c r="Q23" s="4"/>
      <c r="R23" s="4"/>
      <c r="S23" s="4"/>
    </row>
    <row r="24" spans="1:19" x14ac:dyDescent="0.2">
      <c r="B24" s="5"/>
      <c r="C24" s="334"/>
      <c r="D24" s="335"/>
      <c r="E24" s="335"/>
      <c r="F24" s="351"/>
      <c r="G24" s="351"/>
      <c r="H24" s="352"/>
      <c r="I24" s="357"/>
      <c r="J24" s="75"/>
      <c r="K24" s="19"/>
      <c r="L24" s="14"/>
      <c r="M24" s="14"/>
      <c r="N24" s="14"/>
      <c r="P24" s="4"/>
      <c r="Q24" s="4"/>
      <c r="R24" s="4"/>
      <c r="S24" s="4"/>
    </row>
    <row r="25" spans="1:19" x14ac:dyDescent="0.2">
      <c r="B25" s="5"/>
      <c r="C25" s="76" t="s">
        <v>62</v>
      </c>
      <c r="D25" s="333" t="s">
        <v>33</v>
      </c>
      <c r="E25" s="333"/>
      <c r="F25" s="77" t="s">
        <v>0</v>
      </c>
      <c r="G25" s="78">
        <f>G12</f>
        <v>200</v>
      </c>
      <c r="H25" s="79">
        <f>'2.HUERTO'!F45</f>
        <v>813579</v>
      </c>
      <c r="I25" s="80">
        <f>(G25*H25)</f>
        <v>162715800</v>
      </c>
      <c r="J25" s="75"/>
      <c r="K25" s="16"/>
      <c r="L25" s="14"/>
      <c r="M25" s="14"/>
      <c r="N25" s="14"/>
      <c r="P25" s="4"/>
      <c r="Q25" s="4"/>
      <c r="R25" s="4"/>
      <c r="S25" s="4"/>
    </row>
    <row r="26" spans="1:19" x14ac:dyDescent="0.2">
      <c r="B26" s="5"/>
      <c r="C26" s="355" t="s">
        <v>63</v>
      </c>
      <c r="D26" s="356"/>
      <c r="E26" s="356"/>
      <c r="F26" s="356"/>
      <c r="G26" s="356"/>
      <c r="H26" s="356"/>
      <c r="I26" s="81">
        <f>SUM(I25:I25)</f>
        <v>162715800</v>
      </c>
      <c r="J26" s="75"/>
      <c r="K26" s="16"/>
      <c r="L26" s="14"/>
      <c r="M26" s="14"/>
      <c r="N26" s="14"/>
      <c r="P26" s="4"/>
      <c r="Q26" s="4"/>
      <c r="R26" s="4"/>
      <c r="S26" s="4"/>
    </row>
    <row r="27" spans="1:19" s="14" customFormat="1" ht="8.25" customHeight="1" x14ac:dyDescent="0.2">
      <c r="A27" s="5"/>
      <c r="B27" s="5"/>
      <c r="C27" s="95"/>
      <c r="D27" s="82"/>
      <c r="E27" s="82"/>
      <c r="F27" s="82"/>
      <c r="G27" s="82"/>
      <c r="H27" s="82"/>
      <c r="I27" s="83"/>
      <c r="J27" s="75"/>
      <c r="K27" s="84"/>
      <c r="L27" s="84"/>
      <c r="M27" s="84"/>
      <c r="N27" s="84"/>
      <c r="O27" s="16"/>
    </row>
    <row r="28" spans="1:19" s="14" customFormat="1" ht="9" customHeight="1" thickBot="1" x14ac:dyDescent="0.25">
      <c r="A28" s="5"/>
      <c r="B28" s="5"/>
      <c r="C28" s="95"/>
      <c r="D28" s="82"/>
      <c r="E28" s="82"/>
      <c r="F28" s="82"/>
      <c r="G28" s="82"/>
      <c r="H28" s="82"/>
      <c r="I28" s="83"/>
      <c r="J28" s="75"/>
      <c r="K28" s="84"/>
      <c r="L28" s="84"/>
      <c r="M28" s="84"/>
      <c r="N28" s="84"/>
      <c r="O28" s="16"/>
    </row>
    <row r="29" spans="1:19" ht="21" thickBot="1" x14ac:dyDescent="0.25">
      <c r="A29" s="11"/>
      <c r="B29" s="6"/>
      <c r="C29" s="360" t="s">
        <v>5</v>
      </c>
      <c r="D29" s="361"/>
      <c r="E29" s="361"/>
      <c r="F29" s="361"/>
      <c r="G29" s="361"/>
      <c r="H29" s="362"/>
      <c r="I29" s="85">
        <f>I19+I26</f>
        <v>573330420.0774889</v>
      </c>
      <c r="J29" s="86"/>
      <c r="K29" s="19"/>
      <c r="L29" s="68"/>
      <c r="M29" s="14"/>
      <c r="N29" s="14"/>
      <c r="P29" s="4"/>
      <c r="Q29" s="4"/>
      <c r="R29" s="4"/>
      <c r="S29" s="4"/>
    </row>
    <row r="30" spans="1:19" s="14" customFormat="1" ht="9" customHeight="1" thickBot="1" x14ac:dyDescent="0.25">
      <c r="A30" s="6"/>
      <c r="B30" s="6"/>
      <c r="C30" s="96"/>
      <c r="D30" s="90"/>
      <c r="E30" s="90"/>
      <c r="F30" s="90"/>
      <c r="G30" s="90"/>
      <c r="H30" s="90"/>
      <c r="I30" s="91"/>
      <c r="J30" s="89"/>
      <c r="K30" s="17"/>
    </row>
    <row r="31" spans="1:19" ht="21" thickBot="1" x14ac:dyDescent="0.25">
      <c r="A31" s="12"/>
      <c r="B31" s="13"/>
      <c r="C31" s="348" t="s">
        <v>54</v>
      </c>
      <c r="D31" s="349"/>
      <c r="E31" s="349"/>
      <c r="F31" s="349"/>
      <c r="G31" s="349"/>
      <c r="H31" s="350"/>
      <c r="I31" s="66">
        <f>I29</f>
        <v>573330420.0774889</v>
      </c>
      <c r="J31" s="7"/>
      <c r="K31" s="20"/>
      <c r="L31" s="15"/>
      <c r="M31" s="14"/>
      <c r="N31" s="14"/>
      <c r="P31" s="4"/>
      <c r="Q31" s="4"/>
      <c r="R31" s="4"/>
      <c r="S31" s="4"/>
    </row>
    <row r="32" spans="1:19" s="14" customFormat="1" ht="9" customHeight="1" thickBot="1" x14ac:dyDescent="0.25">
      <c r="A32" s="13"/>
      <c r="B32" s="13"/>
      <c r="C32" s="93"/>
      <c r="D32" s="90"/>
      <c r="E32" s="90"/>
      <c r="F32" s="90"/>
      <c r="G32" s="90"/>
      <c r="H32" s="90"/>
      <c r="I32" s="91"/>
      <c r="J32" s="92"/>
      <c r="K32" s="15"/>
      <c r="L32" s="15"/>
    </row>
    <row r="33" spans="3:19" ht="21" thickBot="1" x14ac:dyDescent="0.25">
      <c r="C33" s="348" t="s">
        <v>52</v>
      </c>
      <c r="D33" s="349"/>
      <c r="E33" s="349"/>
      <c r="F33" s="349"/>
      <c r="G33" s="349"/>
      <c r="H33" s="350"/>
      <c r="I33" s="66">
        <f>I31</f>
        <v>573330420.0774889</v>
      </c>
      <c r="K33" s="19"/>
      <c r="L33" s="68"/>
      <c r="M33" s="14"/>
      <c r="N33" s="14"/>
      <c r="P33" s="4"/>
      <c r="Q33" s="4"/>
      <c r="R33" s="4"/>
      <c r="S33" s="4"/>
    </row>
    <row r="34" spans="3:19" ht="6.75" customHeight="1" x14ac:dyDescent="0.2"/>
    <row r="36" spans="3:19" x14ac:dyDescent="0.2">
      <c r="G36" s="347"/>
      <c r="H36" s="347"/>
      <c r="I36" s="59"/>
      <c r="J36" s="10"/>
      <c r="K36" s="60"/>
      <c r="L36" s="346"/>
      <c r="M36" s="58"/>
    </row>
    <row r="37" spans="3:19" x14ac:dyDescent="0.2">
      <c r="G37" s="345"/>
      <c r="H37" s="345"/>
      <c r="I37" s="59"/>
      <c r="K37" s="60"/>
      <c r="L37" s="346"/>
    </row>
    <row r="38" spans="3:19" x14ac:dyDescent="0.2">
      <c r="G38" s="345"/>
      <c r="H38" s="345"/>
      <c r="I38" s="59"/>
      <c r="K38" s="61"/>
      <c r="L38" s="346"/>
    </row>
    <row r="39" spans="3:19" x14ac:dyDescent="0.2">
      <c r="I39" s="62"/>
    </row>
    <row r="41" spans="3:19" x14ac:dyDescent="0.2">
      <c r="I41" s="67"/>
    </row>
  </sheetData>
  <mergeCells count="30">
    <mergeCell ref="C31:H31"/>
    <mergeCell ref="C18:G18"/>
    <mergeCell ref="C29:H29"/>
    <mergeCell ref="I10:I11"/>
    <mergeCell ref="C16:G16"/>
    <mergeCell ref="G23:G24"/>
    <mergeCell ref="H23:H24"/>
    <mergeCell ref="C3:N4"/>
    <mergeCell ref="G38:H38"/>
    <mergeCell ref="L36:L38"/>
    <mergeCell ref="G36:H36"/>
    <mergeCell ref="G37:H37"/>
    <mergeCell ref="C33:H33"/>
    <mergeCell ref="F10:F11"/>
    <mergeCell ref="G10:G11"/>
    <mergeCell ref="H10:H11"/>
    <mergeCell ref="C15:G15"/>
    <mergeCell ref="C26:H26"/>
    <mergeCell ref="I23:I24"/>
    <mergeCell ref="C17:G17"/>
    <mergeCell ref="C23:E24"/>
    <mergeCell ref="C19:H19"/>
    <mergeCell ref="F23:F24"/>
    <mergeCell ref="C5:N5"/>
    <mergeCell ref="D25:E25"/>
    <mergeCell ref="C10:E11"/>
    <mergeCell ref="D12:E12"/>
    <mergeCell ref="C13:H13"/>
    <mergeCell ref="C9:I9"/>
    <mergeCell ref="C22:I22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P44"/>
  <sheetViews>
    <sheetView view="pageBreakPreview" topLeftCell="A31" zoomScale="70" zoomScaleNormal="100" zoomScaleSheetLayoutView="70" workbookViewId="0">
      <selection activeCell="I52" sqref="I52"/>
    </sheetView>
  </sheetViews>
  <sheetFormatPr baseColWidth="10" defaultRowHeight="16" x14ac:dyDescent="0.2"/>
  <cols>
    <col min="1" max="2" width="1.6640625" style="22" customWidth="1"/>
    <col min="3" max="3" width="35.33203125" style="22" customWidth="1"/>
    <col min="4" max="4" width="20" style="22" bestFit="1" customWidth="1"/>
    <col min="5" max="6" width="15.6640625" style="22" customWidth="1"/>
    <col min="7" max="7" width="18.83203125" style="22" customWidth="1"/>
    <col min="8" max="8" width="17.6640625" style="22" customWidth="1"/>
    <col min="9" max="9" width="24.5" style="22" customWidth="1"/>
    <col min="10" max="10" width="1.83203125" style="22" customWidth="1"/>
    <col min="11" max="11" width="16.5" style="22" customWidth="1"/>
    <col min="12" max="12" width="19.1640625" style="22" customWidth="1"/>
    <col min="13" max="13" width="14.5" style="22" bestFit="1" customWidth="1"/>
    <col min="14" max="14" width="14.83203125" style="22" customWidth="1"/>
    <col min="15" max="15" width="14.6640625" style="305" bestFit="1" customWidth="1"/>
    <col min="16" max="16" width="14.6640625" style="22" bestFit="1" customWidth="1"/>
    <col min="17" max="245" width="11.5" style="22"/>
    <col min="246" max="246" width="4.5" style="22" customWidth="1"/>
    <col min="247" max="247" width="17.6640625" style="22" customWidth="1"/>
    <col min="248" max="250" width="15.6640625" style="22" customWidth="1"/>
    <col min="251" max="251" width="18.83203125" style="22" customWidth="1"/>
    <col min="252" max="253" width="17.6640625" style="22" customWidth="1"/>
    <col min="254" max="254" width="5.1640625" style="22" customWidth="1"/>
    <col min="255" max="501" width="11.5" style="22"/>
    <col min="502" max="502" width="4.5" style="22" customWidth="1"/>
    <col min="503" max="503" width="17.6640625" style="22" customWidth="1"/>
    <col min="504" max="506" width="15.6640625" style="22" customWidth="1"/>
    <col min="507" max="507" width="18.83203125" style="22" customWidth="1"/>
    <col min="508" max="509" width="17.6640625" style="22" customWidth="1"/>
    <col min="510" max="510" width="5.1640625" style="22" customWidth="1"/>
    <col min="511" max="757" width="11.5" style="22"/>
    <col min="758" max="758" width="4.5" style="22" customWidth="1"/>
    <col min="759" max="759" width="17.6640625" style="22" customWidth="1"/>
    <col min="760" max="762" width="15.6640625" style="22" customWidth="1"/>
    <col min="763" max="763" width="18.83203125" style="22" customWidth="1"/>
    <col min="764" max="765" width="17.6640625" style="22" customWidth="1"/>
    <col min="766" max="766" width="5.1640625" style="22" customWidth="1"/>
    <col min="767" max="1013" width="11.5" style="22"/>
    <col min="1014" max="1014" width="4.5" style="22" customWidth="1"/>
    <col min="1015" max="1015" width="17.6640625" style="22" customWidth="1"/>
    <col min="1016" max="1018" width="15.6640625" style="22" customWidth="1"/>
    <col min="1019" max="1019" width="18.83203125" style="22" customWidth="1"/>
    <col min="1020" max="1021" width="17.6640625" style="22" customWidth="1"/>
    <col min="1022" max="1022" width="5.1640625" style="22" customWidth="1"/>
    <col min="1023" max="1269" width="11.5" style="22"/>
    <col min="1270" max="1270" width="4.5" style="22" customWidth="1"/>
    <col min="1271" max="1271" width="17.6640625" style="22" customWidth="1"/>
    <col min="1272" max="1274" width="15.6640625" style="22" customWidth="1"/>
    <col min="1275" max="1275" width="18.83203125" style="22" customWidth="1"/>
    <col min="1276" max="1277" width="17.6640625" style="22" customWidth="1"/>
    <col min="1278" max="1278" width="5.1640625" style="22" customWidth="1"/>
    <col min="1279" max="1525" width="11.5" style="22"/>
    <col min="1526" max="1526" width="4.5" style="22" customWidth="1"/>
    <col min="1527" max="1527" width="17.6640625" style="22" customWidth="1"/>
    <col min="1528" max="1530" width="15.6640625" style="22" customWidth="1"/>
    <col min="1531" max="1531" width="18.83203125" style="22" customWidth="1"/>
    <col min="1532" max="1533" width="17.6640625" style="22" customWidth="1"/>
    <col min="1534" max="1534" width="5.1640625" style="22" customWidth="1"/>
    <col min="1535" max="1781" width="11.5" style="22"/>
    <col min="1782" max="1782" width="4.5" style="22" customWidth="1"/>
    <col min="1783" max="1783" width="17.6640625" style="22" customWidth="1"/>
    <col min="1784" max="1786" width="15.6640625" style="22" customWidth="1"/>
    <col min="1787" max="1787" width="18.83203125" style="22" customWidth="1"/>
    <col min="1788" max="1789" width="17.6640625" style="22" customWidth="1"/>
    <col min="1790" max="1790" width="5.1640625" style="22" customWidth="1"/>
    <col min="1791" max="2037" width="11.5" style="22"/>
    <col min="2038" max="2038" width="4.5" style="22" customWidth="1"/>
    <col min="2039" max="2039" width="17.6640625" style="22" customWidth="1"/>
    <col min="2040" max="2042" width="15.6640625" style="22" customWidth="1"/>
    <col min="2043" max="2043" width="18.83203125" style="22" customWidth="1"/>
    <col min="2044" max="2045" width="17.6640625" style="22" customWidth="1"/>
    <col min="2046" max="2046" width="5.1640625" style="22" customWidth="1"/>
    <col min="2047" max="2293" width="11.5" style="22"/>
    <col min="2294" max="2294" width="4.5" style="22" customWidth="1"/>
    <col min="2295" max="2295" width="17.6640625" style="22" customWidth="1"/>
    <col min="2296" max="2298" width="15.6640625" style="22" customWidth="1"/>
    <col min="2299" max="2299" width="18.83203125" style="22" customWidth="1"/>
    <col min="2300" max="2301" width="17.6640625" style="22" customWidth="1"/>
    <col min="2302" max="2302" width="5.1640625" style="22" customWidth="1"/>
    <col min="2303" max="2549" width="11.5" style="22"/>
    <col min="2550" max="2550" width="4.5" style="22" customWidth="1"/>
    <col min="2551" max="2551" width="17.6640625" style="22" customWidth="1"/>
    <col min="2552" max="2554" width="15.6640625" style="22" customWidth="1"/>
    <col min="2555" max="2555" width="18.83203125" style="22" customWidth="1"/>
    <col min="2556" max="2557" width="17.6640625" style="22" customWidth="1"/>
    <col min="2558" max="2558" width="5.1640625" style="22" customWidth="1"/>
    <col min="2559" max="2805" width="11.5" style="22"/>
    <col min="2806" max="2806" width="4.5" style="22" customWidth="1"/>
    <col min="2807" max="2807" width="17.6640625" style="22" customWidth="1"/>
    <col min="2808" max="2810" width="15.6640625" style="22" customWidth="1"/>
    <col min="2811" max="2811" width="18.83203125" style="22" customWidth="1"/>
    <col min="2812" max="2813" width="17.6640625" style="22" customWidth="1"/>
    <col min="2814" max="2814" width="5.1640625" style="22" customWidth="1"/>
    <col min="2815" max="3061" width="11.5" style="22"/>
    <col min="3062" max="3062" width="4.5" style="22" customWidth="1"/>
    <col min="3063" max="3063" width="17.6640625" style="22" customWidth="1"/>
    <col min="3064" max="3066" width="15.6640625" style="22" customWidth="1"/>
    <col min="3067" max="3067" width="18.83203125" style="22" customWidth="1"/>
    <col min="3068" max="3069" width="17.6640625" style="22" customWidth="1"/>
    <col min="3070" max="3070" width="5.1640625" style="22" customWidth="1"/>
    <col min="3071" max="3317" width="11.5" style="22"/>
    <col min="3318" max="3318" width="4.5" style="22" customWidth="1"/>
    <col min="3319" max="3319" width="17.6640625" style="22" customWidth="1"/>
    <col min="3320" max="3322" width="15.6640625" style="22" customWidth="1"/>
    <col min="3323" max="3323" width="18.83203125" style="22" customWidth="1"/>
    <col min="3324" max="3325" width="17.6640625" style="22" customWidth="1"/>
    <col min="3326" max="3326" width="5.1640625" style="22" customWidth="1"/>
    <col min="3327" max="3573" width="11.5" style="22"/>
    <col min="3574" max="3574" width="4.5" style="22" customWidth="1"/>
    <col min="3575" max="3575" width="17.6640625" style="22" customWidth="1"/>
    <col min="3576" max="3578" width="15.6640625" style="22" customWidth="1"/>
    <col min="3579" max="3579" width="18.83203125" style="22" customWidth="1"/>
    <col min="3580" max="3581" width="17.6640625" style="22" customWidth="1"/>
    <col min="3582" max="3582" width="5.1640625" style="22" customWidth="1"/>
    <col min="3583" max="3829" width="11.5" style="22"/>
    <col min="3830" max="3830" width="4.5" style="22" customWidth="1"/>
    <col min="3831" max="3831" width="17.6640625" style="22" customWidth="1"/>
    <col min="3832" max="3834" width="15.6640625" style="22" customWidth="1"/>
    <col min="3835" max="3835" width="18.83203125" style="22" customWidth="1"/>
    <col min="3836" max="3837" width="17.6640625" style="22" customWidth="1"/>
    <col min="3838" max="3838" width="5.1640625" style="22" customWidth="1"/>
    <col min="3839" max="4085" width="11.5" style="22"/>
    <col min="4086" max="4086" width="4.5" style="22" customWidth="1"/>
    <col min="4087" max="4087" width="17.6640625" style="22" customWidth="1"/>
    <col min="4088" max="4090" width="15.6640625" style="22" customWidth="1"/>
    <col min="4091" max="4091" width="18.83203125" style="22" customWidth="1"/>
    <col min="4092" max="4093" width="17.6640625" style="22" customWidth="1"/>
    <col min="4094" max="4094" width="5.1640625" style="22" customWidth="1"/>
    <col min="4095" max="4341" width="11.5" style="22"/>
    <col min="4342" max="4342" width="4.5" style="22" customWidth="1"/>
    <col min="4343" max="4343" width="17.6640625" style="22" customWidth="1"/>
    <col min="4344" max="4346" width="15.6640625" style="22" customWidth="1"/>
    <col min="4347" max="4347" width="18.83203125" style="22" customWidth="1"/>
    <col min="4348" max="4349" width="17.6640625" style="22" customWidth="1"/>
    <col min="4350" max="4350" width="5.1640625" style="22" customWidth="1"/>
    <col min="4351" max="4597" width="11.5" style="22"/>
    <col min="4598" max="4598" width="4.5" style="22" customWidth="1"/>
    <col min="4599" max="4599" width="17.6640625" style="22" customWidth="1"/>
    <col min="4600" max="4602" width="15.6640625" style="22" customWidth="1"/>
    <col min="4603" max="4603" width="18.83203125" style="22" customWidth="1"/>
    <col min="4604" max="4605" width="17.6640625" style="22" customWidth="1"/>
    <col min="4606" max="4606" width="5.1640625" style="22" customWidth="1"/>
    <col min="4607" max="4853" width="11.5" style="22"/>
    <col min="4854" max="4854" width="4.5" style="22" customWidth="1"/>
    <col min="4855" max="4855" width="17.6640625" style="22" customWidth="1"/>
    <col min="4856" max="4858" width="15.6640625" style="22" customWidth="1"/>
    <col min="4859" max="4859" width="18.83203125" style="22" customWidth="1"/>
    <col min="4860" max="4861" width="17.6640625" style="22" customWidth="1"/>
    <col min="4862" max="4862" width="5.1640625" style="22" customWidth="1"/>
    <col min="4863" max="5109" width="11.5" style="22"/>
    <col min="5110" max="5110" width="4.5" style="22" customWidth="1"/>
    <col min="5111" max="5111" width="17.6640625" style="22" customWidth="1"/>
    <col min="5112" max="5114" width="15.6640625" style="22" customWidth="1"/>
    <col min="5115" max="5115" width="18.83203125" style="22" customWidth="1"/>
    <col min="5116" max="5117" width="17.6640625" style="22" customWidth="1"/>
    <col min="5118" max="5118" width="5.1640625" style="22" customWidth="1"/>
    <col min="5119" max="5365" width="11.5" style="22"/>
    <col min="5366" max="5366" width="4.5" style="22" customWidth="1"/>
    <col min="5367" max="5367" width="17.6640625" style="22" customWidth="1"/>
    <col min="5368" max="5370" width="15.6640625" style="22" customWidth="1"/>
    <col min="5371" max="5371" width="18.83203125" style="22" customWidth="1"/>
    <col min="5372" max="5373" width="17.6640625" style="22" customWidth="1"/>
    <col min="5374" max="5374" width="5.1640625" style="22" customWidth="1"/>
    <col min="5375" max="5621" width="11.5" style="22"/>
    <col min="5622" max="5622" width="4.5" style="22" customWidth="1"/>
    <col min="5623" max="5623" width="17.6640625" style="22" customWidth="1"/>
    <col min="5624" max="5626" width="15.6640625" style="22" customWidth="1"/>
    <col min="5627" max="5627" width="18.83203125" style="22" customWidth="1"/>
    <col min="5628" max="5629" width="17.6640625" style="22" customWidth="1"/>
    <col min="5630" max="5630" width="5.1640625" style="22" customWidth="1"/>
    <col min="5631" max="5877" width="11.5" style="22"/>
    <col min="5878" max="5878" width="4.5" style="22" customWidth="1"/>
    <col min="5879" max="5879" width="17.6640625" style="22" customWidth="1"/>
    <col min="5880" max="5882" width="15.6640625" style="22" customWidth="1"/>
    <col min="5883" max="5883" width="18.83203125" style="22" customWidth="1"/>
    <col min="5884" max="5885" width="17.6640625" style="22" customWidth="1"/>
    <col min="5886" max="5886" width="5.1640625" style="22" customWidth="1"/>
    <col min="5887" max="6133" width="11.5" style="22"/>
    <col min="6134" max="6134" width="4.5" style="22" customWidth="1"/>
    <col min="6135" max="6135" width="17.6640625" style="22" customWidth="1"/>
    <col min="6136" max="6138" width="15.6640625" style="22" customWidth="1"/>
    <col min="6139" max="6139" width="18.83203125" style="22" customWidth="1"/>
    <col min="6140" max="6141" width="17.6640625" style="22" customWidth="1"/>
    <col min="6142" max="6142" width="5.1640625" style="22" customWidth="1"/>
    <col min="6143" max="6389" width="11.5" style="22"/>
    <col min="6390" max="6390" width="4.5" style="22" customWidth="1"/>
    <col min="6391" max="6391" width="17.6640625" style="22" customWidth="1"/>
    <col min="6392" max="6394" width="15.6640625" style="22" customWidth="1"/>
    <col min="6395" max="6395" width="18.83203125" style="22" customWidth="1"/>
    <col min="6396" max="6397" width="17.6640625" style="22" customWidth="1"/>
    <col min="6398" max="6398" width="5.1640625" style="22" customWidth="1"/>
    <col min="6399" max="6645" width="11.5" style="22"/>
    <col min="6646" max="6646" width="4.5" style="22" customWidth="1"/>
    <col min="6647" max="6647" width="17.6640625" style="22" customWidth="1"/>
    <col min="6648" max="6650" width="15.6640625" style="22" customWidth="1"/>
    <col min="6651" max="6651" width="18.83203125" style="22" customWidth="1"/>
    <col min="6652" max="6653" width="17.6640625" style="22" customWidth="1"/>
    <col min="6654" max="6654" width="5.1640625" style="22" customWidth="1"/>
    <col min="6655" max="6901" width="11.5" style="22"/>
    <col min="6902" max="6902" width="4.5" style="22" customWidth="1"/>
    <col min="6903" max="6903" width="17.6640625" style="22" customWidth="1"/>
    <col min="6904" max="6906" width="15.6640625" style="22" customWidth="1"/>
    <col min="6907" max="6907" width="18.83203125" style="22" customWidth="1"/>
    <col min="6908" max="6909" width="17.6640625" style="22" customWidth="1"/>
    <col min="6910" max="6910" width="5.1640625" style="22" customWidth="1"/>
    <col min="6911" max="7157" width="11.5" style="22"/>
    <col min="7158" max="7158" width="4.5" style="22" customWidth="1"/>
    <col min="7159" max="7159" width="17.6640625" style="22" customWidth="1"/>
    <col min="7160" max="7162" width="15.6640625" style="22" customWidth="1"/>
    <col min="7163" max="7163" width="18.83203125" style="22" customWidth="1"/>
    <col min="7164" max="7165" width="17.6640625" style="22" customWidth="1"/>
    <col min="7166" max="7166" width="5.1640625" style="22" customWidth="1"/>
    <col min="7167" max="7413" width="11.5" style="22"/>
    <col min="7414" max="7414" width="4.5" style="22" customWidth="1"/>
    <col min="7415" max="7415" width="17.6640625" style="22" customWidth="1"/>
    <col min="7416" max="7418" width="15.6640625" style="22" customWidth="1"/>
    <col min="7419" max="7419" width="18.83203125" style="22" customWidth="1"/>
    <col min="7420" max="7421" width="17.6640625" style="22" customWidth="1"/>
    <col min="7422" max="7422" width="5.1640625" style="22" customWidth="1"/>
    <col min="7423" max="7669" width="11.5" style="22"/>
    <col min="7670" max="7670" width="4.5" style="22" customWidth="1"/>
    <col min="7671" max="7671" width="17.6640625" style="22" customWidth="1"/>
    <col min="7672" max="7674" width="15.6640625" style="22" customWidth="1"/>
    <col min="7675" max="7675" width="18.83203125" style="22" customWidth="1"/>
    <col min="7676" max="7677" width="17.6640625" style="22" customWidth="1"/>
    <col min="7678" max="7678" width="5.1640625" style="22" customWidth="1"/>
    <col min="7679" max="7925" width="11.5" style="22"/>
    <col min="7926" max="7926" width="4.5" style="22" customWidth="1"/>
    <col min="7927" max="7927" width="17.6640625" style="22" customWidth="1"/>
    <col min="7928" max="7930" width="15.6640625" style="22" customWidth="1"/>
    <col min="7931" max="7931" width="18.83203125" style="22" customWidth="1"/>
    <col min="7932" max="7933" width="17.6640625" style="22" customWidth="1"/>
    <col min="7934" max="7934" width="5.1640625" style="22" customWidth="1"/>
    <col min="7935" max="8181" width="11.5" style="22"/>
    <col min="8182" max="8182" width="4.5" style="22" customWidth="1"/>
    <col min="8183" max="8183" width="17.6640625" style="22" customWidth="1"/>
    <col min="8184" max="8186" width="15.6640625" style="22" customWidth="1"/>
    <col min="8187" max="8187" width="18.83203125" style="22" customWidth="1"/>
    <col min="8188" max="8189" width="17.6640625" style="22" customWidth="1"/>
    <col min="8190" max="8190" width="5.1640625" style="22" customWidth="1"/>
    <col min="8191" max="8437" width="11.5" style="22"/>
    <col min="8438" max="8438" width="4.5" style="22" customWidth="1"/>
    <col min="8439" max="8439" width="17.6640625" style="22" customWidth="1"/>
    <col min="8440" max="8442" width="15.6640625" style="22" customWidth="1"/>
    <col min="8443" max="8443" width="18.83203125" style="22" customWidth="1"/>
    <col min="8444" max="8445" width="17.6640625" style="22" customWidth="1"/>
    <col min="8446" max="8446" width="5.1640625" style="22" customWidth="1"/>
    <col min="8447" max="8693" width="11.5" style="22"/>
    <col min="8694" max="8694" width="4.5" style="22" customWidth="1"/>
    <col min="8695" max="8695" width="17.6640625" style="22" customWidth="1"/>
    <col min="8696" max="8698" width="15.6640625" style="22" customWidth="1"/>
    <col min="8699" max="8699" width="18.83203125" style="22" customWidth="1"/>
    <col min="8700" max="8701" width="17.6640625" style="22" customWidth="1"/>
    <col min="8702" max="8702" width="5.1640625" style="22" customWidth="1"/>
    <col min="8703" max="8949" width="11.5" style="22"/>
    <col min="8950" max="8950" width="4.5" style="22" customWidth="1"/>
    <col min="8951" max="8951" width="17.6640625" style="22" customWidth="1"/>
    <col min="8952" max="8954" width="15.6640625" style="22" customWidth="1"/>
    <col min="8955" max="8955" width="18.83203125" style="22" customWidth="1"/>
    <col min="8956" max="8957" width="17.6640625" style="22" customWidth="1"/>
    <col min="8958" max="8958" width="5.1640625" style="22" customWidth="1"/>
    <col min="8959" max="9205" width="11.5" style="22"/>
    <col min="9206" max="9206" width="4.5" style="22" customWidth="1"/>
    <col min="9207" max="9207" width="17.6640625" style="22" customWidth="1"/>
    <col min="9208" max="9210" width="15.6640625" style="22" customWidth="1"/>
    <col min="9211" max="9211" width="18.83203125" style="22" customWidth="1"/>
    <col min="9212" max="9213" width="17.6640625" style="22" customWidth="1"/>
    <col min="9214" max="9214" width="5.1640625" style="22" customWidth="1"/>
    <col min="9215" max="9461" width="11.5" style="22"/>
    <col min="9462" max="9462" width="4.5" style="22" customWidth="1"/>
    <col min="9463" max="9463" width="17.6640625" style="22" customWidth="1"/>
    <col min="9464" max="9466" width="15.6640625" style="22" customWidth="1"/>
    <col min="9467" max="9467" width="18.83203125" style="22" customWidth="1"/>
    <col min="9468" max="9469" width="17.6640625" style="22" customWidth="1"/>
    <col min="9470" max="9470" width="5.1640625" style="22" customWidth="1"/>
    <col min="9471" max="9717" width="11.5" style="22"/>
    <col min="9718" max="9718" width="4.5" style="22" customWidth="1"/>
    <col min="9719" max="9719" width="17.6640625" style="22" customWidth="1"/>
    <col min="9720" max="9722" width="15.6640625" style="22" customWidth="1"/>
    <col min="9723" max="9723" width="18.83203125" style="22" customWidth="1"/>
    <col min="9724" max="9725" width="17.6640625" style="22" customWidth="1"/>
    <col min="9726" max="9726" width="5.1640625" style="22" customWidth="1"/>
    <col min="9727" max="9973" width="11.5" style="22"/>
    <col min="9974" max="9974" width="4.5" style="22" customWidth="1"/>
    <col min="9975" max="9975" width="17.6640625" style="22" customWidth="1"/>
    <col min="9976" max="9978" width="15.6640625" style="22" customWidth="1"/>
    <col min="9979" max="9979" width="18.83203125" style="22" customWidth="1"/>
    <col min="9980" max="9981" width="17.6640625" style="22" customWidth="1"/>
    <col min="9982" max="9982" width="5.1640625" style="22" customWidth="1"/>
    <col min="9983" max="10229" width="11.5" style="22"/>
    <col min="10230" max="10230" width="4.5" style="22" customWidth="1"/>
    <col min="10231" max="10231" width="17.6640625" style="22" customWidth="1"/>
    <col min="10232" max="10234" width="15.6640625" style="22" customWidth="1"/>
    <col min="10235" max="10235" width="18.83203125" style="22" customWidth="1"/>
    <col min="10236" max="10237" width="17.6640625" style="22" customWidth="1"/>
    <col min="10238" max="10238" width="5.1640625" style="22" customWidth="1"/>
    <col min="10239" max="10485" width="11.5" style="22"/>
    <col min="10486" max="10486" width="4.5" style="22" customWidth="1"/>
    <col min="10487" max="10487" width="17.6640625" style="22" customWidth="1"/>
    <col min="10488" max="10490" width="15.6640625" style="22" customWidth="1"/>
    <col min="10491" max="10491" width="18.83203125" style="22" customWidth="1"/>
    <col min="10492" max="10493" width="17.6640625" style="22" customWidth="1"/>
    <col min="10494" max="10494" width="5.1640625" style="22" customWidth="1"/>
    <col min="10495" max="10741" width="11.5" style="22"/>
    <col min="10742" max="10742" width="4.5" style="22" customWidth="1"/>
    <col min="10743" max="10743" width="17.6640625" style="22" customWidth="1"/>
    <col min="10744" max="10746" width="15.6640625" style="22" customWidth="1"/>
    <col min="10747" max="10747" width="18.83203125" style="22" customWidth="1"/>
    <col min="10748" max="10749" width="17.6640625" style="22" customWidth="1"/>
    <col min="10750" max="10750" width="5.1640625" style="22" customWidth="1"/>
    <col min="10751" max="10997" width="11.5" style="22"/>
    <col min="10998" max="10998" width="4.5" style="22" customWidth="1"/>
    <col min="10999" max="10999" width="17.6640625" style="22" customWidth="1"/>
    <col min="11000" max="11002" width="15.6640625" style="22" customWidth="1"/>
    <col min="11003" max="11003" width="18.83203125" style="22" customWidth="1"/>
    <col min="11004" max="11005" width="17.6640625" style="22" customWidth="1"/>
    <col min="11006" max="11006" width="5.1640625" style="22" customWidth="1"/>
    <col min="11007" max="11253" width="11.5" style="22"/>
    <col min="11254" max="11254" width="4.5" style="22" customWidth="1"/>
    <col min="11255" max="11255" width="17.6640625" style="22" customWidth="1"/>
    <col min="11256" max="11258" width="15.6640625" style="22" customWidth="1"/>
    <col min="11259" max="11259" width="18.83203125" style="22" customWidth="1"/>
    <col min="11260" max="11261" width="17.6640625" style="22" customWidth="1"/>
    <col min="11262" max="11262" width="5.1640625" style="22" customWidth="1"/>
    <col min="11263" max="11509" width="11.5" style="22"/>
    <col min="11510" max="11510" width="4.5" style="22" customWidth="1"/>
    <col min="11511" max="11511" width="17.6640625" style="22" customWidth="1"/>
    <col min="11512" max="11514" width="15.6640625" style="22" customWidth="1"/>
    <col min="11515" max="11515" width="18.83203125" style="22" customWidth="1"/>
    <col min="11516" max="11517" width="17.6640625" style="22" customWidth="1"/>
    <col min="11518" max="11518" width="5.1640625" style="22" customWidth="1"/>
    <col min="11519" max="11765" width="11.5" style="22"/>
    <col min="11766" max="11766" width="4.5" style="22" customWidth="1"/>
    <col min="11767" max="11767" width="17.6640625" style="22" customWidth="1"/>
    <col min="11768" max="11770" width="15.6640625" style="22" customWidth="1"/>
    <col min="11771" max="11771" width="18.83203125" style="22" customWidth="1"/>
    <col min="11772" max="11773" width="17.6640625" style="22" customWidth="1"/>
    <col min="11774" max="11774" width="5.1640625" style="22" customWidth="1"/>
    <col min="11775" max="12021" width="11.5" style="22"/>
    <col min="12022" max="12022" width="4.5" style="22" customWidth="1"/>
    <col min="12023" max="12023" width="17.6640625" style="22" customWidth="1"/>
    <col min="12024" max="12026" width="15.6640625" style="22" customWidth="1"/>
    <col min="12027" max="12027" width="18.83203125" style="22" customWidth="1"/>
    <col min="12028" max="12029" width="17.6640625" style="22" customWidth="1"/>
    <col min="12030" max="12030" width="5.1640625" style="22" customWidth="1"/>
    <col min="12031" max="12277" width="11.5" style="22"/>
    <col min="12278" max="12278" width="4.5" style="22" customWidth="1"/>
    <col min="12279" max="12279" width="17.6640625" style="22" customWidth="1"/>
    <col min="12280" max="12282" width="15.6640625" style="22" customWidth="1"/>
    <col min="12283" max="12283" width="18.83203125" style="22" customWidth="1"/>
    <col min="12284" max="12285" width="17.6640625" style="22" customWidth="1"/>
    <col min="12286" max="12286" width="5.1640625" style="22" customWidth="1"/>
    <col min="12287" max="12533" width="11.5" style="22"/>
    <col min="12534" max="12534" width="4.5" style="22" customWidth="1"/>
    <col min="12535" max="12535" width="17.6640625" style="22" customWidth="1"/>
    <col min="12536" max="12538" width="15.6640625" style="22" customWidth="1"/>
    <col min="12539" max="12539" width="18.83203125" style="22" customWidth="1"/>
    <col min="12540" max="12541" width="17.6640625" style="22" customWidth="1"/>
    <col min="12542" max="12542" width="5.1640625" style="22" customWidth="1"/>
    <col min="12543" max="12789" width="11.5" style="22"/>
    <col min="12790" max="12790" width="4.5" style="22" customWidth="1"/>
    <col min="12791" max="12791" width="17.6640625" style="22" customWidth="1"/>
    <col min="12792" max="12794" width="15.6640625" style="22" customWidth="1"/>
    <col min="12795" max="12795" width="18.83203125" style="22" customWidth="1"/>
    <col min="12796" max="12797" width="17.6640625" style="22" customWidth="1"/>
    <col min="12798" max="12798" width="5.1640625" style="22" customWidth="1"/>
    <col min="12799" max="13045" width="11.5" style="22"/>
    <col min="13046" max="13046" width="4.5" style="22" customWidth="1"/>
    <col min="13047" max="13047" width="17.6640625" style="22" customWidth="1"/>
    <col min="13048" max="13050" width="15.6640625" style="22" customWidth="1"/>
    <col min="13051" max="13051" width="18.83203125" style="22" customWidth="1"/>
    <col min="13052" max="13053" width="17.6640625" style="22" customWidth="1"/>
    <col min="13054" max="13054" width="5.1640625" style="22" customWidth="1"/>
    <col min="13055" max="13301" width="11.5" style="22"/>
    <col min="13302" max="13302" width="4.5" style="22" customWidth="1"/>
    <col min="13303" max="13303" width="17.6640625" style="22" customWidth="1"/>
    <col min="13304" max="13306" width="15.6640625" style="22" customWidth="1"/>
    <col min="13307" max="13307" width="18.83203125" style="22" customWidth="1"/>
    <col min="13308" max="13309" width="17.6640625" style="22" customWidth="1"/>
    <col min="13310" max="13310" width="5.1640625" style="22" customWidth="1"/>
    <col min="13311" max="13557" width="11.5" style="22"/>
    <col min="13558" max="13558" width="4.5" style="22" customWidth="1"/>
    <col min="13559" max="13559" width="17.6640625" style="22" customWidth="1"/>
    <col min="13560" max="13562" width="15.6640625" style="22" customWidth="1"/>
    <col min="13563" max="13563" width="18.83203125" style="22" customWidth="1"/>
    <col min="13564" max="13565" width="17.6640625" style="22" customWidth="1"/>
    <col min="13566" max="13566" width="5.1640625" style="22" customWidth="1"/>
    <col min="13567" max="13813" width="11.5" style="22"/>
    <col min="13814" max="13814" width="4.5" style="22" customWidth="1"/>
    <col min="13815" max="13815" width="17.6640625" style="22" customWidth="1"/>
    <col min="13816" max="13818" width="15.6640625" style="22" customWidth="1"/>
    <col min="13819" max="13819" width="18.83203125" style="22" customWidth="1"/>
    <col min="13820" max="13821" width="17.6640625" style="22" customWidth="1"/>
    <col min="13822" max="13822" width="5.1640625" style="22" customWidth="1"/>
    <col min="13823" max="14069" width="11.5" style="22"/>
    <col min="14070" max="14070" width="4.5" style="22" customWidth="1"/>
    <col min="14071" max="14071" width="17.6640625" style="22" customWidth="1"/>
    <col min="14072" max="14074" width="15.6640625" style="22" customWidth="1"/>
    <col min="14075" max="14075" width="18.83203125" style="22" customWidth="1"/>
    <col min="14076" max="14077" width="17.6640625" style="22" customWidth="1"/>
    <col min="14078" max="14078" width="5.1640625" style="22" customWidth="1"/>
    <col min="14079" max="14325" width="11.5" style="22"/>
    <col min="14326" max="14326" width="4.5" style="22" customWidth="1"/>
    <col min="14327" max="14327" width="17.6640625" style="22" customWidth="1"/>
    <col min="14328" max="14330" width="15.6640625" style="22" customWidth="1"/>
    <col min="14331" max="14331" width="18.83203125" style="22" customWidth="1"/>
    <col min="14332" max="14333" width="17.6640625" style="22" customWidth="1"/>
    <col min="14334" max="14334" width="5.1640625" style="22" customWidth="1"/>
    <col min="14335" max="14581" width="11.5" style="22"/>
    <col min="14582" max="14582" width="4.5" style="22" customWidth="1"/>
    <col min="14583" max="14583" width="17.6640625" style="22" customWidth="1"/>
    <col min="14584" max="14586" width="15.6640625" style="22" customWidth="1"/>
    <col min="14587" max="14587" width="18.83203125" style="22" customWidth="1"/>
    <col min="14588" max="14589" width="17.6640625" style="22" customWidth="1"/>
    <col min="14590" max="14590" width="5.1640625" style="22" customWidth="1"/>
    <col min="14591" max="14837" width="11.5" style="22"/>
    <col min="14838" max="14838" width="4.5" style="22" customWidth="1"/>
    <col min="14839" max="14839" width="17.6640625" style="22" customWidth="1"/>
    <col min="14840" max="14842" width="15.6640625" style="22" customWidth="1"/>
    <col min="14843" max="14843" width="18.83203125" style="22" customWidth="1"/>
    <col min="14844" max="14845" width="17.6640625" style="22" customWidth="1"/>
    <col min="14846" max="14846" width="5.1640625" style="22" customWidth="1"/>
    <col min="14847" max="15093" width="11.5" style="22"/>
    <col min="15094" max="15094" width="4.5" style="22" customWidth="1"/>
    <col min="15095" max="15095" width="17.6640625" style="22" customWidth="1"/>
    <col min="15096" max="15098" width="15.6640625" style="22" customWidth="1"/>
    <col min="15099" max="15099" width="18.83203125" style="22" customWidth="1"/>
    <col min="15100" max="15101" width="17.6640625" style="22" customWidth="1"/>
    <col min="15102" max="15102" width="5.1640625" style="22" customWidth="1"/>
    <col min="15103" max="15349" width="11.5" style="22"/>
    <col min="15350" max="15350" width="4.5" style="22" customWidth="1"/>
    <col min="15351" max="15351" width="17.6640625" style="22" customWidth="1"/>
    <col min="15352" max="15354" width="15.6640625" style="22" customWidth="1"/>
    <col min="15355" max="15355" width="18.83203125" style="22" customWidth="1"/>
    <col min="15356" max="15357" width="17.6640625" style="22" customWidth="1"/>
    <col min="15358" max="15358" width="5.1640625" style="22" customWidth="1"/>
    <col min="15359" max="15605" width="11.5" style="22"/>
    <col min="15606" max="15606" width="4.5" style="22" customWidth="1"/>
    <col min="15607" max="15607" width="17.6640625" style="22" customWidth="1"/>
    <col min="15608" max="15610" width="15.6640625" style="22" customWidth="1"/>
    <col min="15611" max="15611" width="18.83203125" style="22" customWidth="1"/>
    <col min="15612" max="15613" width="17.6640625" style="22" customWidth="1"/>
    <col min="15614" max="15614" width="5.1640625" style="22" customWidth="1"/>
    <col min="15615" max="15861" width="11.5" style="22"/>
    <col min="15862" max="15862" width="4.5" style="22" customWidth="1"/>
    <col min="15863" max="15863" width="17.6640625" style="22" customWidth="1"/>
    <col min="15864" max="15866" width="15.6640625" style="22" customWidth="1"/>
    <col min="15867" max="15867" width="18.83203125" style="22" customWidth="1"/>
    <col min="15868" max="15869" width="17.6640625" style="22" customWidth="1"/>
    <col min="15870" max="15870" width="5.1640625" style="22" customWidth="1"/>
    <col min="15871" max="16117" width="11.5" style="22"/>
    <col min="16118" max="16118" width="4.5" style="22" customWidth="1"/>
    <col min="16119" max="16119" width="17.6640625" style="22" customWidth="1"/>
    <col min="16120" max="16122" width="15.6640625" style="22" customWidth="1"/>
    <col min="16123" max="16123" width="18.83203125" style="22" customWidth="1"/>
    <col min="16124" max="16125" width="17.6640625" style="22" customWidth="1"/>
    <col min="16126" max="16126" width="5.1640625" style="22" customWidth="1"/>
    <col min="16127" max="16384" width="11.5" style="22"/>
  </cols>
  <sheetData>
    <row r="2" spans="3:16" ht="9" customHeight="1" thickBot="1" x14ac:dyDescent="0.25"/>
    <row r="3" spans="3:16" ht="38.25" customHeight="1" x14ac:dyDescent="0.2">
      <c r="C3" s="393" t="str">
        <f>PRESUPUESTO!$C$3</f>
        <v xml:space="preserve">ANEXO 1. PRESUPUESTO </v>
      </c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5"/>
    </row>
    <row r="4" spans="3:16" ht="63.75" customHeight="1" thickBot="1" x14ac:dyDescent="0.25">
      <c r="C4" s="390" t="str">
        <f>PRESUPUESTO!$C$5</f>
        <v>AUNAR ESFUERZOS TÉCNICOS, ADMINISTRATIVOS Y FINANCIEROS ENTRE LA SECRETARÍA DE AMBIENTE DEL DEPARTAMENTO DE CUNDINAMARCA Y LA CORPORACIÓN AUTÓNOMA REGIONAL DE LA ORINOQUIA - CORPORINOQUIA PARA GARANTIZAR LA PROTECCIÓN Y RECUPERACIÓN DEL RECURSO HÍDRICO, LA DISMUNICIÓN DE LA REFORESTACIÓN Y EL AUMENTO DE LAS PRECIPITACIONES EN LAS DIFERENTES FUENTES HIDRICAS, A TRAVES DE LA INSTALACIÓN DE ESTUFAS ECOEFICIENTES Y SUS RESPECTIVOS HUERTOS LEÑEROS EN EL DEPARTAMENTO DE CUNDINAMARCA</v>
      </c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2"/>
    </row>
    <row r="5" spans="3:16" s="25" customFormat="1" ht="31.5" customHeight="1" thickBot="1" x14ac:dyDescent="0.25">
      <c r="C5" s="399" t="str">
        <f>PRESUPUESTO!C10</f>
        <v>1.1. ESTUFAS ECOEFICIENTES</v>
      </c>
      <c r="D5" s="399"/>
      <c r="E5" s="399"/>
      <c r="F5" s="399"/>
      <c r="G5" s="399"/>
      <c r="H5" s="399"/>
      <c r="I5" s="399"/>
      <c r="J5" s="399"/>
      <c r="K5" s="399"/>
      <c r="L5" s="399"/>
      <c r="M5" s="399"/>
      <c r="O5" s="306"/>
    </row>
    <row r="6" spans="3:16" s="21" customFormat="1" ht="16.5" customHeight="1" x14ac:dyDescent="0.2">
      <c r="C6" s="368" t="s">
        <v>9</v>
      </c>
      <c r="D6" s="369"/>
      <c r="E6" s="369"/>
      <c r="F6" s="369"/>
      <c r="G6" s="369"/>
      <c r="H6" s="369"/>
      <c r="I6" s="374"/>
      <c r="K6" s="396" t="s">
        <v>129</v>
      </c>
      <c r="L6" s="397"/>
      <c r="M6" s="397"/>
      <c r="N6" s="398"/>
      <c r="O6" s="307"/>
    </row>
    <row r="7" spans="3:16" ht="36" customHeight="1" thickBot="1" x14ac:dyDescent="0.25">
      <c r="C7" s="375"/>
      <c r="D7" s="376"/>
      <c r="E7" s="376"/>
      <c r="F7" s="376"/>
      <c r="G7" s="376"/>
      <c r="H7" s="376"/>
      <c r="I7" s="377"/>
      <c r="K7" s="315" t="s">
        <v>137</v>
      </c>
      <c r="L7" s="313" t="s">
        <v>138</v>
      </c>
      <c r="M7" s="313" t="s">
        <v>139</v>
      </c>
      <c r="N7" s="316" t="s">
        <v>182</v>
      </c>
    </row>
    <row r="8" spans="3:16" ht="17" thickBot="1" x14ac:dyDescent="0.25">
      <c r="C8" s="26" t="s">
        <v>10</v>
      </c>
      <c r="D8" s="27"/>
      <c r="E8" s="28" t="s">
        <v>11</v>
      </c>
      <c r="F8" s="28" t="s">
        <v>36</v>
      </c>
      <c r="G8" s="28" t="s">
        <v>12</v>
      </c>
      <c r="H8" s="29" t="s">
        <v>13</v>
      </c>
      <c r="I8" s="30"/>
      <c r="K8" s="384" t="s">
        <v>36</v>
      </c>
      <c r="L8" s="385"/>
      <c r="M8" s="385"/>
      <c r="N8" s="386"/>
    </row>
    <row r="9" spans="3:16" ht="17" thickBot="1" x14ac:dyDescent="0.25">
      <c r="C9" s="400" t="s">
        <v>28</v>
      </c>
      <c r="D9" s="401"/>
      <c r="E9" s="31"/>
      <c r="F9" s="56">
        <f>N9</f>
        <v>18149</v>
      </c>
      <c r="G9" s="32">
        <v>1</v>
      </c>
      <c r="H9" s="55">
        <f>+F9/G9</f>
        <v>18149</v>
      </c>
      <c r="I9" s="33"/>
      <c r="K9" s="325">
        <v>16334.1</v>
      </c>
      <c r="L9" s="175">
        <v>18149</v>
      </c>
      <c r="M9" s="175">
        <v>19963.900000000001</v>
      </c>
      <c r="N9" s="326">
        <f>(K9+L9+M9)/3</f>
        <v>18149</v>
      </c>
      <c r="P9" s="311"/>
    </row>
    <row r="10" spans="3:16" ht="17" thickBot="1" x14ac:dyDescent="0.25">
      <c r="C10" s="165"/>
      <c r="D10" s="166"/>
      <c r="E10" s="166"/>
      <c r="F10" s="166"/>
      <c r="G10" s="166"/>
      <c r="H10" s="36" t="s">
        <v>14</v>
      </c>
      <c r="I10" s="308">
        <f>SUM(H9:H9)</f>
        <v>18149</v>
      </c>
      <c r="P10" s="311"/>
    </row>
    <row r="11" spans="3:16" s="25" customFormat="1" ht="17" thickBot="1" x14ac:dyDescent="0.25">
      <c r="C11" s="23"/>
      <c r="D11" s="23"/>
      <c r="E11" s="23"/>
      <c r="F11" s="23"/>
      <c r="G11" s="23"/>
      <c r="H11" s="35"/>
      <c r="I11" s="164"/>
      <c r="O11" s="306"/>
      <c r="P11" s="312"/>
    </row>
    <row r="12" spans="3:16" ht="17" thickBot="1" x14ac:dyDescent="0.25">
      <c r="C12" s="368" t="s">
        <v>15</v>
      </c>
      <c r="D12" s="369"/>
      <c r="E12" s="369"/>
      <c r="F12" s="369"/>
      <c r="G12" s="369"/>
      <c r="H12" s="369"/>
      <c r="I12" s="374"/>
      <c r="K12" s="387" t="s">
        <v>129</v>
      </c>
      <c r="L12" s="388"/>
      <c r="M12" s="388"/>
      <c r="N12" s="389"/>
      <c r="P12" s="311"/>
    </row>
    <row r="13" spans="3:16" ht="35" thickBot="1" x14ac:dyDescent="0.25">
      <c r="C13" s="375"/>
      <c r="D13" s="376"/>
      <c r="E13" s="376"/>
      <c r="F13" s="376"/>
      <c r="G13" s="376"/>
      <c r="H13" s="376"/>
      <c r="I13" s="377"/>
      <c r="K13" s="322" t="s">
        <v>137</v>
      </c>
      <c r="L13" s="323" t="s">
        <v>138</v>
      </c>
      <c r="M13" s="323" t="s">
        <v>139</v>
      </c>
      <c r="N13" s="324" t="s">
        <v>182</v>
      </c>
      <c r="P13" s="311"/>
    </row>
    <row r="14" spans="3:16" ht="17" thickBot="1" x14ac:dyDescent="0.25">
      <c r="C14" s="26" t="s">
        <v>10</v>
      </c>
      <c r="D14" s="27"/>
      <c r="E14" s="28" t="s">
        <v>16</v>
      </c>
      <c r="F14" s="28" t="s">
        <v>17</v>
      </c>
      <c r="G14" s="28" t="s">
        <v>18</v>
      </c>
      <c r="H14" s="208" t="s">
        <v>13</v>
      </c>
      <c r="I14" s="37"/>
      <c r="K14" s="384" t="s">
        <v>17</v>
      </c>
      <c r="L14" s="385"/>
      <c r="M14" s="385"/>
      <c r="N14" s="386"/>
      <c r="P14" s="311"/>
    </row>
    <row r="15" spans="3:16" ht="30.75" customHeight="1" x14ac:dyDescent="0.2">
      <c r="C15" s="402" t="s">
        <v>51</v>
      </c>
      <c r="D15" s="403"/>
      <c r="E15" s="38" t="s">
        <v>4</v>
      </c>
      <c r="F15" s="50">
        <v>459583.498213407</v>
      </c>
      <c r="G15" s="51">
        <v>6.3E-2</v>
      </c>
      <c r="H15" s="52">
        <f>F15*G15</f>
        <v>28953.760387444639</v>
      </c>
      <c r="I15" s="40"/>
      <c r="K15" s="317">
        <v>413625.15</v>
      </c>
      <c r="L15" s="314">
        <v>459583.498213407</v>
      </c>
      <c r="M15" s="314">
        <v>505541.85</v>
      </c>
      <c r="N15" s="318">
        <f>(K15+L15+M15)/3</f>
        <v>459583.49940446904</v>
      </c>
      <c r="P15" s="311"/>
    </row>
    <row r="16" spans="3:16" x14ac:dyDescent="0.2">
      <c r="C16" s="380" t="s">
        <v>38</v>
      </c>
      <c r="D16" s="381"/>
      <c r="E16" s="39" t="s">
        <v>48</v>
      </c>
      <c r="F16" s="50">
        <f t="shared" ref="F16:F26" si="0">N16</f>
        <v>52000</v>
      </c>
      <c r="G16" s="41">
        <v>2</v>
      </c>
      <c r="H16" s="53">
        <f t="shared" ref="H16:H25" si="1">F16*G16</f>
        <v>104000</v>
      </c>
      <c r="I16" s="40"/>
      <c r="K16" s="317">
        <v>46800</v>
      </c>
      <c r="L16" s="314">
        <v>52000</v>
      </c>
      <c r="M16" s="314">
        <v>57200</v>
      </c>
      <c r="N16" s="318">
        <f t="shared" ref="N16:N26" si="2">(K16+L16+M16)/3</f>
        <v>52000</v>
      </c>
      <c r="P16" s="311"/>
    </row>
    <row r="17" spans="3:16" x14ac:dyDescent="0.2">
      <c r="C17" s="380" t="s">
        <v>39</v>
      </c>
      <c r="D17" s="381"/>
      <c r="E17" s="39" t="s">
        <v>48</v>
      </c>
      <c r="F17" s="50">
        <f t="shared" si="0"/>
        <v>75000</v>
      </c>
      <c r="G17" s="41">
        <v>1</v>
      </c>
      <c r="H17" s="53">
        <f t="shared" si="1"/>
        <v>75000</v>
      </c>
      <c r="I17" s="40"/>
      <c r="K17" s="317">
        <v>67500</v>
      </c>
      <c r="L17" s="314">
        <v>75000</v>
      </c>
      <c r="M17" s="314">
        <v>82500</v>
      </c>
      <c r="N17" s="318">
        <f t="shared" si="2"/>
        <v>75000</v>
      </c>
      <c r="P17" s="311"/>
    </row>
    <row r="18" spans="3:16" x14ac:dyDescent="0.2">
      <c r="C18" s="380" t="s">
        <v>40</v>
      </c>
      <c r="D18" s="381"/>
      <c r="E18" s="39" t="s">
        <v>48</v>
      </c>
      <c r="F18" s="50">
        <f t="shared" si="0"/>
        <v>27000</v>
      </c>
      <c r="G18" s="41">
        <v>2</v>
      </c>
      <c r="H18" s="53">
        <f t="shared" si="1"/>
        <v>54000</v>
      </c>
      <c r="I18" s="40"/>
      <c r="K18" s="317">
        <v>24300</v>
      </c>
      <c r="L18" s="314">
        <v>27000</v>
      </c>
      <c r="M18" s="314">
        <v>29700</v>
      </c>
      <c r="N18" s="318">
        <f t="shared" si="2"/>
        <v>27000</v>
      </c>
      <c r="P18" s="311"/>
    </row>
    <row r="19" spans="3:16" x14ac:dyDescent="0.2">
      <c r="C19" s="380" t="s">
        <v>41</v>
      </c>
      <c r="D19" s="381"/>
      <c r="E19" s="39" t="s">
        <v>48</v>
      </c>
      <c r="F19" s="50">
        <f t="shared" si="0"/>
        <v>105260</v>
      </c>
      <c r="G19" s="41">
        <v>1</v>
      </c>
      <c r="H19" s="53">
        <f t="shared" si="1"/>
        <v>105260</v>
      </c>
      <c r="I19" s="40"/>
      <c r="K19" s="317">
        <v>94734</v>
      </c>
      <c r="L19" s="314">
        <v>105260</v>
      </c>
      <c r="M19" s="314">
        <v>115786</v>
      </c>
      <c r="N19" s="318">
        <f t="shared" si="2"/>
        <v>105260</v>
      </c>
      <c r="P19" s="311"/>
    </row>
    <row r="20" spans="3:16" x14ac:dyDescent="0.2">
      <c r="C20" s="380" t="s">
        <v>42</v>
      </c>
      <c r="D20" s="381"/>
      <c r="E20" s="39" t="s">
        <v>48</v>
      </c>
      <c r="F20" s="50">
        <f t="shared" si="0"/>
        <v>35000</v>
      </c>
      <c r="G20" s="41">
        <v>1</v>
      </c>
      <c r="H20" s="53">
        <f t="shared" si="1"/>
        <v>35000</v>
      </c>
      <c r="I20" s="40"/>
      <c r="K20" s="317">
        <v>31500</v>
      </c>
      <c r="L20" s="314">
        <v>35000</v>
      </c>
      <c r="M20" s="314">
        <v>38500</v>
      </c>
      <c r="N20" s="318">
        <f t="shared" si="2"/>
        <v>35000</v>
      </c>
      <c r="P20" s="311"/>
    </row>
    <row r="21" spans="3:16" x14ac:dyDescent="0.2">
      <c r="C21" s="380" t="s">
        <v>43</v>
      </c>
      <c r="D21" s="381"/>
      <c r="E21" s="39" t="s">
        <v>48</v>
      </c>
      <c r="F21" s="50">
        <f t="shared" si="0"/>
        <v>26992</v>
      </c>
      <c r="G21" s="41">
        <v>1</v>
      </c>
      <c r="H21" s="53">
        <f t="shared" si="1"/>
        <v>26992</v>
      </c>
      <c r="I21" s="40"/>
      <c r="K21" s="317">
        <v>24292.799999999999</v>
      </c>
      <c r="L21" s="314">
        <v>26992</v>
      </c>
      <c r="M21" s="314">
        <v>29691.200000000001</v>
      </c>
      <c r="N21" s="318">
        <f t="shared" si="2"/>
        <v>26992</v>
      </c>
      <c r="P21" s="311"/>
    </row>
    <row r="22" spans="3:16" x14ac:dyDescent="0.2">
      <c r="C22" s="380" t="s">
        <v>44</v>
      </c>
      <c r="D22" s="381"/>
      <c r="E22" s="39" t="s">
        <v>48</v>
      </c>
      <c r="F22" s="50">
        <f t="shared" si="0"/>
        <v>48980</v>
      </c>
      <c r="G22" s="41">
        <v>1</v>
      </c>
      <c r="H22" s="53">
        <f t="shared" si="1"/>
        <v>48980</v>
      </c>
      <c r="I22" s="40"/>
      <c r="K22" s="317">
        <v>44082</v>
      </c>
      <c r="L22" s="314">
        <v>48980</v>
      </c>
      <c r="M22" s="314">
        <v>53878</v>
      </c>
      <c r="N22" s="318">
        <f t="shared" si="2"/>
        <v>48980</v>
      </c>
      <c r="P22" s="311"/>
    </row>
    <row r="23" spans="3:16" x14ac:dyDescent="0.2">
      <c r="C23" s="380" t="s">
        <v>45</v>
      </c>
      <c r="D23" s="381"/>
      <c r="E23" s="39" t="s">
        <v>48</v>
      </c>
      <c r="F23" s="50">
        <f t="shared" si="0"/>
        <v>26000</v>
      </c>
      <c r="G23" s="41">
        <v>3</v>
      </c>
      <c r="H23" s="53">
        <f t="shared" si="1"/>
        <v>78000</v>
      </c>
      <c r="I23" s="40"/>
      <c r="K23" s="317">
        <v>23400</v>
      </c>
      <c r="L23" s="314">
        <v>26000</v>
      </c>
      <c r="M23" s="314">
        <v>28600</v>
      </c>
      <c r="N23" s="318">
        <f t="shared" si="2"/>
        <v>26000</v>
      </c>
      <c r="P23" s="311"/>
    </row>
    <row r="24" spans="3:16" x14ac:dyDescent="0.2">
      <c r="C24" s="380" t="s">
        <v>46</v>
      </c>
      <c r="D24" s="381"/>
      <c r="E24" s="39" t="s">
        <v>47</v>
      </c>
      <c r="F24" s="50">
        <f t="shared" si="0"/>
        <v>56220</v>
      </c>
      <c r="G24" s="41">
        <v>1</v>
      </c>
      <c r="H24" s="53">
        <f t="shared" si="1"/>
        <v>56220</v>
      </c>
      <c r="I24" s="40"/>
      <c r="K24" s="317">
        <v>50598</v>
      </c>
      <c r="L24" s="314">
        <v>56220</v>
      </c>
      <c r="M24" s="314">
        <v>61842</v>
      </c>
      <c r="N24" s="318">
        <f t="shared" si="2"/>
        <v>56220</v>
      </c>
      <c r="P24" s="311"/>
    </row>
    <row r="25" spans="3:16" x14ac:dyDescent="0.2">
      <c r="C25" s="378" t="s">
        <v>49</v>
      </c>
      <c r="D25" s="379"/>
      <c r="E25" s="39" t="s">
        <v>47</v>
      </c>
      <c r="F25" s="50">
        <f t="shared" si="0"/>
        <v>205490</v>
      </c>
      <c r="G25" s="41">
        <v>2.25</v>
      </c>
      <c r="H25" s="53">
        <f t="shared" si="1"/>
        <v>462352.5</v>
      </c>
      <c r="I25" s="40"/>
      <c r="K25" s="317">
        <v>184941</v>
      </c>
      <c r="L25" s="314">
        <v>205490</v>
      </c>
      <c r="M25" s="314">
        <v>226039</v>
      </c>
      <c r="N25" s="318">
        <f t="shared" si="2"/>
        <v>205490</v>
      </c>
      <c r="P25" s="311"/>
    </row>
    <row r="26" spans="3:16" ht="17" thickBot="1" x14ac:dyDescent="0.25">
      <c r="C26" s="382" t="s">
        <v>50</v>
      </c>
      <c r="D26" s="383"/>
      <c r="E26" s="48" t="s">
        <v>47</v>
      </c>
      <c r="F26" s="50">
        <f t="shared" si="0"/>
        <v>52957</v>
      </c>
      <c r="G26" s="49">
        <v>1.34</v>
      </c>
      <c r="H26" s="54">
        <f t="shared" ref="H26" si="3">F26*G26</f>
        <v>70962.38</v>
      </c>
      <c r="I26" s="47"/>
      <c r="K26" s="319">
        <v>47661.3</v>
      </c>
      <c r="L26" s="320">
        <v>52957</v>
      </c>
      <c r="M26" s="320">
        <v>58252.7</v>
      </c>
      <c r="N26" s="321">
        <f t="shared" si="2"/>
        <v>52957</v>
      </c>
      <c r="P26" s="311"/>
    </row>
    <row r="27" spans="3:16" ht="17" thickBot="1" x14ac:dyDescent="0.25">
      <c r="C27" s="165"/>
      <c r="D27" s="166"/>
      <c r="E27" s="166"/>
      <c r="F27" s="166"/>
      <c r="G27" s="166"/>
      <c r="H27" s="36" t="s">
        <v>14</v>
      </c>
      <c r="I27" s="309">
        <f>SUM(H15:H26)</f>
        <v>1145720.6403874448</v>
      </c>
      <c r="P27" s="311"/>
    </row>
    <row r="28" spans="3:16" ht="17" thickBot="1" x14ac:dyDescent="0.25">
      <c r="C28" s="23"/>
      <c r="D28" s="23"/>
      <c r="E28" s="23"/>
      <c r="F28" s="23"/>
      <c r="G28" s="23"/>
      <c r="H28" s="35"/>
      <c r="I28" s="164"/>
      <c r="P28" s="311"/>
    </row>
    <row r="29" spans="3:16" ht="17" thickBot="1" x14ac:dyDescent="0.25">
      <c r="C29" s="368" t="s">
        <v>19</v>
      </c>
      <c r="D29" s="369"/>
      <c r="E29" s="369"/>
      <c r="F29" s="369"/>
      <c r="G29" s="369"/>
      <c r="H29" s="369"/>
      <c r="I29" s="374"/>
      <c r="K29" s="387" t="s">
        <v>129</v>
      </c>
      <c r="L29" s="388"/>
      <c r="M29" s="388"/>
      <c r="N29" s="389"/>
      <c r="P29" s="311"/>
    </row>
    <row r="30" spans="3:16" ht="35" thickBot="1" x14ac:dyDescent="0.25">
      <c r="C30" s="404"/>
      <c r="D30" s="405"/>
      <c r="E30" s="405"/>
      <c r="F30" s="405"/>
      <c r="G30" s="405"/>
      <c r="H30" s="405"/>
      <c r="I30" s="377"/>
      <c r="K30" s="322" t="s">
        <v>137</v>
      </c>
      <c r="L30" s="323" t="s">
        <v>138</v>
      </c>
      <c r="M30" s="323" t="s">
        <v>139</v>
      </c>
      <c r="N30" s="324" t="s">
        <v>182</v>
      </c>
      <c r="P30" s="311"/>
    </row>
    <row r="31" spans="3:16" ht="19" thickBot="1" x14ac:dyDescent="0.25">
      <c r="C31" s="179" t="s">
        <v>37</v>
      </c>
      <c r="D31" s="180" t="s">
        <v>20</v>
      </c>
      <c r="E31" s="206" t="s">
        <v>21</v>
      </c>
      <c r="F31" s="206" t="s">
        <v>57</v>
      </c>
      <c r="G31" s="206" t="s">
        <v>22</v>
      </c>
      <c r="H31" s="207" t="s">
        <v>13</v>
      </c>
      <c r="I31" s="43"/>
      <c r="K31" s="384" t="s">
        <v>22</v>
      </c>
      <c r="L31" s="385"/>
      <c r="M31" s="385"/>
      <c r="N31" s="386"/>
      <c r="P31" s="311"/>
    </row>
    <row r="32" spans="3:16" x14ac:dyDescent="0.2">
      <c r="C32" s="167" t="s">
        <v>29</v>
      </c>
      <c r="D32" s="184">
        <v>1</v>
      </c>
      <c r="E32" s="184"/>
      <c r="F32" s="184"/>
      <c r="G32" s="185">
        <f>N32</f>
        <v>149953</v>
      </c>
      <c r="H32" s="186">
        <f>+D32*G32</f>
        <v>149953</v>
      </c>
      <c r="I32" s="40"/>
      <c r="K32" s="317">
        <v>134957.70000000001</v>
      </c>
      <c r="L32" s="314">
        <v>149953</v>
      </c>
      <c r="M32" s="314">
        <v>164948.29999999999</v>
      </c>
      <c r="N32" s="318">
        <f>(K32+L32+M32)/3</f>
        <v>149953</v>
      </c>
      <c r="P32" s="311"/>
    </row>
    <row r="33" spans="3:16" ht="17" thickBot="1" x14ac:dyDescent="0.25">
      <c r="C33" s="170" t="s">
        <v>34</v>
      </c>
      <c r="D33" s="181">
        <v>1</v>
      </c>
      <c r="E33" s="182"/>
      <c r="F33" s="182"/>
      <c r="G33" s="209">
        <f>N33</f>
        <v>70000</v>
      </c>
      <c r="H33" s="183">
        <f>+D33*G33</f>
        <v>70000</v>
      </c>
      <c r="I33" s="40"/>
      <c r="K33" s="319">
        <v>63000</v>
      </c>
      <c r="L33" s="320">
        <v>70000</v>
      </c>
      <c r="M33" s="320">
        <v>77000</v>
      </c>
      <c r="N33" s="321">
        <f>(K33+L33+M33)/3</f>
        <v>70000</v>
      </c>
      <c r="P33" s="311"/>
    </row>
    <row r="34" spans="3:16" ht="17" thickBot="1" x14ac:dyDescent="0.25">
      <c r="C34" s="165"/>
      <c r="D34" s="166"/>
      <c r="E34" s="166"/>
      <c r="F34" s="166"/>
      <c r="G34" s="166"/>
      <c r="H34" s="177" t="s">
        <v>14</v>
      </c>
      <c r="I34" s="310">
        <f>SUM(H32:H33)</f>
        <v>219953</v>
      </c>
      <c r="K34" s="176"/>
      <c r="L34" s="176"/>
      <c r="M34" s="176"/>
      <c r="P34" s="311"/>
    </row>
    <row r="35" spans="3:16" s="25" customFormat="1" ht="17" thickBot="1" x14ac:dyDescent="0.25">
      <c r="C35" s="23"/>
      <c r="D35" s="23"/>
      <c r="E35" s="23"/>
      <c r="F35" s="23"/>
      <c r="G35" s="23"/>
      <c r="H35" s="35"/>
      <c r="I35" s="164"/>
      <c r="K35" s="387" t="s">
        <v>129</v>
      </c>
      <c r="L35" s="388"/>
      <c r="M35" s="388"/>
      <c r="N35" s="389"/>
      <c r="O35" s="306"/>
      <c r="P35" s="312"/>
    </row>
    <row r="36" spans="3:16" ht="35" thickBot="1" x14ac:dyDescent="0.25">
      <c r="C36" s="368" t="s">
        <v>23</v>
      </c>
      <c r="D36" s="369"/>
      <c r="E36" s="369"/>
      <c r="F36" s="369"/>
      <c r="G36" s="369"/>
      <c r="H36" s="369"/>
      <c r="I36" s="370"/>
      <c r="K36" s="322" t="s">
        <v>137</v>
      </c>
      <c r="L36" s="323" t="s">
        <v>138</v>
      </c>
      <c r="M36" s="323" t="s">
        <v>139</v>
      </c>
      <c r="N36" s="324" t="s">
        <v>182</v>
      </c>
      <c r="P36" s="311"/>
    </row>
    <row r="37" spans="3:16" ht="17" thickBot="1" x14ac:dyDescent="0.25">
      <c r="C37" s="179" t="s">
        <v>24</v>
      </c>
      <c r="D37" s="180" t="s">
        <v>25</v>
      </c>
      <c r="E37" s="206" t="s">
        <v>26</v>
      </c>
      <c r="F37" s="206" t="s">
        <v>27</v>
      </c>
      <c r="G37" s="206" t="s">
        <v>12</v>
      </c>
      <c r="H37" s="207" t="s">
        <v>13</v>
      </c>
      <c r="I37" s="37"/>
      <c r="K37" s="384" t="s">
        <v>25</v>
      </c>
      <c r="L37" s="385"/>
      <c r="M37" s="385"/>
      <c r="N37" s="386"/>
      <c r="P37" s="311"/>
    </row>
    <row r="38" spans="3:16" x14ac:dyDescent="0.2">
      <c r="C38" s="167" t="s">
        <v>30</v>
      </c>
      <c r="D38" s="178">
        <f>N38</f>
        <v>69648.34</v>
      </c>
      <c r="E38" s="178">
        <f>+D38*0.75</f>
        <v>52236.254999999997</v>
      </c>
      <c r="F38" s="178">
        <f>D38+E38</f>
        <v>121884.595</v>
      </c>
      <c r="G38" s="32">
        <v>1</v>
      </c>
      <c r="H38" s="168">
        <f>+F38/G38</f>
        <v>121884.595</v>
      </c>
      <c r="I38" s="40"/>
      <c r="K38" s="317">
        <v>69648.34</v>
      </c>
      <c r="L38" s="314">
        <v>69648.34</v>
      </c>
      <c r="M38" s="314">
        <v>69648.34</v>
      </c>
      <c r="N38" s="318">
        <f>(K38+L38+M38)/3</f>
        <v>69648.34</v>
      </c>
      <c r="P38" s="311"/>
    </row>
    <row r="39" spans="3:16" ht="17" thickBot="1" x14ac:dyDescent="0.25">
      <c r="C39" s="44" t="s">
        <v>31</v>
      </c>
      <c r="D39" s="210">
        <f>N39</f>
        <v>29991</v>
      </c>
      <c r="E39" s="45">
        <f>+D39*0.75</f>
        <v>22493.25</v>
      </c>
      <c r="F39" s="45">
        <f>D39+E39</f>
        <v>52484.25</v>
      </c>
      <c r="G39" s="34">
        <f>G38</f>
        <v>1</v>
      </c>
      <c r="H39" s="46">
        <f>+F39/G39</f>
        <v>52484.25</v>
      </c>
      <c r="I39" s="47"/>
      <c r="K39" s="319">
        <v>29991</v>
      </c>
      <c r="L39" s="320">
        <v>29991</v>
      </c>
      <c r="M39" s="320">
        <v>29991</v>
      </c>
      <c r="N39" s="321">
        <f>(K39+L39+M39)/3</f>
        <v>29991</v>
      </c>
      <c r="P39" s="311"/>
    </row>
    <row r="40" spans="3:16" ht="17" thickBot="1" x14ac:dyDescent="0.25">
      <c r="C40" s="165"/>
      <c r="D40" s="166"/>
      <c r="E40" s="166"/>
      <c r="F40" s="166"/>
      <c r="G40" s="166"/>
      <c r="H40" s="177" t="s">
        <v>14</v>
      </c>
      <c r="I40" s="309">
        <f>SUM(H37:H39)</f>
        <v>174368.845</v>
      </c>
      <c r="P40" s="311"/>
    </row>
    <row r="41" spans="3:16" s="25" customFormat="1" ht="17" thickBot="1" x14ac:dyDescent="0.25">
      <c r="C41" s="23"/>
      <c r="D41" s="23"/>
      <c r="E41" s="23"/>
      <c r="F41" s="23"/>
      <c r="G41" s="23"/>
      <c r="H41" s="42"/>
      <c r="I41" s="169"/>
      <c r="O41" s="306"/>
      <c r="P41" s="312"/>
    </row>
    <row r="42" spans="3:16" ht="17" thickBot="1" x14ac:dyDescent="0.25">
      <c r="C42" s="371" t="s">
        <v>58</v>
      </c>
      <c r="D42" s="372"/>
      <c r="E42" s="372"/>
      <c r="F42" s="372"/>
      <c r="G42" s="372"/>
      <c r="H42" s="373"/>
      <c r="I42" s="57">
        <f>(I10+I27+I34+I40)</f>
        <v>1558191.4853874447</v>
      </c>
      <c r="L42" s="24"/>
      <c r="P42" s="311"/>
    </row>
    <row r="43" spans="3:16" x14ac:dyDescent="0.2">
      <c r="P43" s="311"/>
    </row>
    <row r="44" spans="3:16" x14ac:dyDescent="0.2">
      <c r="P44" s="311"/>
    </row>
  </sheetData>
  <mergeCells count="29">
    <mergeCell ref="K31:N31"/>
    <mergeCell ref="K35:N35"/>
    <mergeCell ref="K37:N37"/>
    <mergeCell ref="C4:N4"/>
    <mergeCell ref="C3:N3"/>
    <mergeCell ref="K6:N6"/>
    <mergeCell ref="K8:N8"/>
    <mergeCell ref="K12:N12"/>
    <mergeCell ref="K14:N14"/>
    <mergeCell ref="K29:N29"/>
    <mergeCell ref="C5:M5"/>
    <mergeCell ref="C9:D9"/>
    <mergeCell ref="C15:D15"/>
    <mergeCell ref="C29:I30"/>
    <mergeCell ref="C16:D16"/>
    <mergeCell ref="C17:D17"/>
    <mergeCell ref="C36:I36"/>
    <mergeCell ref="C42:H42"/>
    <mergeCell ref="C12:I13"/>
    <mergeCell ref="C25:D25"/>
    <mergeCell ref="C6:I7"/>
    <mergeCell ref="C18:D18"/>
    <mergeCell ref="C19:D19"/>
    <mergeCell ref="C26:D26"/>
    <mergeCell ref="C20:D20"/>
    <mergeCell ref="C21:D21"/>
    <mergeCell ref="C22:D22"/>
    <mergeCell ref="C23:D23"/>
    <mergeCell ref="C24:D24"/>
  </mergeCells>
  <printOptions horizontalCentered="1"/>
  <pageMargins left="0.70866141732283472" right="0.70866141732283472" top="0.74803149606299213" bottom="0.74803149606299213" header="0.31496062992125984" footer="0.31496062992125984"/>
  <pageSetup scale="3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7"/>
  <sheetViews>
    <sheetView view="pageBreakPreview" topLeftCell="A3" zoomScale="80" zoomScaleNormal="80" zoomScaleSheetLayoutView="80" workbookViewId="0">
      <selection activeCell="F45" sqref="F45"/>
    </sheetView>
  </sheetViews>
  <sheetFormatPr baseColWidth="10" defaultColWidth="11.5" defaultRowHeight="14" x14ac:dyDescent="0.15"/>
  <cols>
    <col min="1" max="1" width="3.33203125" style="171" customWidth="1"/>
    <col min="2" max="2" width="8.5" style="97" bestFit="1" customWidth="1"/>
    <col min="3" max="3" width="43.5" style="97" customWidth="1"/>
    <col min="4" max="4" width="8.83203125" style="97" customWidth="1"/>
    <col min="5" max="5" width="12.5" style="97" customWidth="1"/>
    <col min="6" max="6" width="15.33203125" style="97" customWidth="1"/>
    <col min="7" max="7" width="13.83203125" style="97" customWidth="1"/>
    <col min="8" max="8" width="10.33203125" style="98" customWidth="1"/>
    <col min="9" max="9" width="3.5" style="171" customWidth="1"/>
    <col min="10" max="10" width="17.83203125" style="97" customWidth="1"/>
    <col min="11" max="11" width="22.83203125" style="97" customWidth="1"/>
    <col min="12" max="12" width="21" style="97" customWidth="1"/>
    <col min="13" max="14" width="21.83203125" style="97" customWidth="1"/>
    <col min="15" max="15" width="2.5" style="171" customWidth="1"/>
    <col min="16" max="16384" width="11.5" style="97"/>
  </cols>
  <sheetData>
    <row r="1" spans="1:15" s="171" customFormat="1" ht="15" thickBot="1" x14ac:dyDescent="0.2">
      <c r="H1" s="172"/>
    </row>
    <row r="2" spans="1:15" ht="38.25" customHeight="1" x14ac:dyDescent="0.15">
      <c r="B2" s="393" t="str">
        <f>PRESUPUESTO!$C$3</f>
        <v xml:space="preserve">ANEXO 1. PRESUPUESTO </v>
      </c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5"/>
    </row>
    <row r="3" spans="1:15" ht="72.75" customHeight="1" thickBot="1" x14ac:dyDescent="0.25">
      <c r="B3" s="441" t="str">
        <f>PRESUPUESTO!$C$5</f>
        <v>AUNAR ESFUERZOS TÉCNICOS, ADMINISTRATIVOS Y FINANCIEROS ENTRE LA SECRETARÍA DE AMBIENTE DEL DEPARTAMENTO DE CUNDINAMARCA Y LA CORPORACIÓN AUTÓNOMA REGIONAL DE LA ORINOQUIA - CORPORINOQUIA PARA GARANTIZAR LA PROTECCIÓN Y RECUPERACIÓN DEL RECURSO HÍDRICO, LA DISMUNICIÓN DE LA REFORESTACIÓN Y EL AUMENTO DE LAS PRECIPITACIONES EN LAS DIFERENTES FUENTES HIDRICAS, A TRAVES DE LA INSTALACIÓN DE ESTUFAS ECOEFICIENTES Y SUS RESPECTIVOS HUERTOS LEÑEROS EN EL DEPARTAMENTO DE CUNDINAMARCA</v>
      </c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3"/>
    </row>
    <row r="4" spans="1:15" s="123" customFormat="1" ht="24" customHeight="1" thickBot="1" x14ac:dyDescent="0.2">
      <c r="A4" s="173"/>
      <c r="B4" s="399" t="str">
        <f>PRESUPUESTO!C23</f>
        <v>2.1. HUERTOS LEÑEROS</v>
      </c>
      <c r="C4" s="399"/>
      <c r="D4" s="399"/>
      <c r="E4" s="399"/>
      <c r="F4" s="399"/>
      <c r="G4" s="399"/>
      <c r="H4" s="399"/>
      <c r="I4" s="399"/>
      <c r="J4" s="399"/>
      <c r="K4" s="399"/>
      <c r="L4" s="399"/>
      <c r="M4" s="399"/>
      <c r="N4" s="399"/>
      <c r="O4" s="173"/>
    </row>
    <row r="5" spans="1:15" ht="33" customHeight="1" thickBot="1" x14ac:dyDescent="0.2">
      <c r="B5" s="124" t="s">
        <v>8</v>
      </c>
      <c r="C5" s="413" t="s">
        <v>65</v>
      </c>
      <c r="D5" s="413"/>
      <c r="E5" s="125" t="s">
        <v>16</v>
      </c>
      <c r="F5" s="125" t="s">
        <v>66</v>
      </c>
      <c r="G5" s="157" t="s">
        <v>140</v>
      </c>
      <c r="H5" s="120" t="s">
        <v>67</v>
      </c>
      <c r="J5" s="407" t="s">
        <v>141</v>
      </c>
      <c r="K5" s="408"/>
      <c r="L5" s="408"/>
      <c r="M5" s="408"/>
      <c r="N5" s="409"/>
    </row>
    <row r="6" spans="1:15" ht="16" thickBot="1" x14ac:dyDescent="0.2">
      <c r="B6" s="99" t="s">
        <v>68</v>
      </c>
      <c r="C6" s="414" t="s">
        <v>69</v>
      </c>
      <c r="D6" s="414"/>
      <c r="E6" s="414"/>
      <c r="F6" s="414"/>
      <c r="G6" s="414"/>
      <c r="H6" s="415"/>
      <c r="J6" s="410"/>
      <c r="K6" s="411"/>
      <c r="L6" s="411"/>
      <c r="M6" s="411"/>
      <c r="N6" s="412"/>
    </row>
    <row r="7" spans="1:15" ht="31" thickBot="1" x14ac:dyDescent="0.2">
      <c r="B7" s="100" t="s">
        <v>70</v>
      </c>
      <c r="C7" s="416" t="s">
        <v>71</v>
      </c>
      <c r="D7" s="416"/>
      <c r="E7" s="416"/>
      <c r="F7" s="416"/>
      <c r="G7" s="416"/>
      <c r="H7" s="417"/>
      <c r="J7" s="101" t="s">
        <v>72</v>
      </c>
      <c r="K7" s="102" t="s">
        <v>73</v>
      </c>
      <c r="L7" s="103" t="s">
        <v>74</v>
      </c>
      <c r="M7" s="211" t="s">
        <v>75</v>
      </c>
      <c r="N7" s="327" t="s">
        <v>182</v>
      </c>
    </row>
    <row r="8" spans="1:15" ht="15" x14ac:dyDescent="0.15">
      <c r="B8" s="104" t="s">
        <v>76</v>
      </c>
      <c r="C8" s="418" t="s">
        <v>77</v>
      </c>
      <c r="D8" s="418"/>
      <c r="E8" s="158" t="s">
        <v>130</v>
      </c>
      <c r="F8" s="105">
        <v>2.2499999999999999E-2</v>
      </c>
      <c r="G8" s="106">
        <f>N8</f>
        <v>1466620</v>
      </c>
      <c r="H8" s="107">
        <f>ROUND(F8*G8,0)</f>
        <v>32999</v>
      </c>
      <c r="J8" s="108">
        <v>1553000</v>
      </c>
      <c r="K8" s="109">
        <v>1438000</v>
      </c>
      <c r="L8" s="109">
        <v>1380480</v>
      </c>
      <c r="M8" s="212">
        <v>1495000</v>
      </c>
      <c r="N8" s="328">
        <f>(J8+K8+L8+M8)/4</f>
        <v>1466620</v>
      </c>
    </row>
    <row r="9" spans="1:15" ht="15" x14ac:dyDescent="0.15">
      <c r="B9" s="110" t="s">
        <v>78</v>
      </c>
      <c r="C9" s="419" t="s">
        <v>79</v>
      </c>
      <c r="D9" s="419"/>
      <c r="E9" s="159" t="s">
        <v>130</v>
      </c>
      <c r="F9" s="111">
        <v>2.2499999999999999E-2</v>
      </c>
      <c r="G9" s="106">
        <f t="shared" ref="G9:G13" si="0">N9</f>
        <v>2016583.5</v>
      </c>
      <c r="H9" s="107">
        <f t="shared" ref="H9:H13" si="1">ROUND(F9*G9,0)</f>
        <v>45373</v>
      </c>
      <c r="J9" s="113">
        <v>2135000</v>
      </c>
      <c r="K9" s="114">
        <v>1977200</v>
      </c>
      <c r="L9" s="114">
        <v>1898134</v>
      </c>
      <c r="M9" s="213">
        <v>2056000</v>
      </c>
      <c r="N9" s="328">
        <f t="shared" ref="N9:N13" si="2">(J9+K9+L9+M9)/4</f>
        <v>2016583.5</v>
      </c>
    </row>
    <row r="10" spans="1:15" ht="17.25" customHeight="1" x14ac:dyDescent="0.15">
      <c r="B10" s="110" t="s">
        <v>80</v>
      </c>
      <c r="C10" s="420" t="s">
        <v>81</v>
      </c>
      <c r="D10" s="420"/>
      <c r="E10" s="159" t="s">
        <v>130</v>
      </c>
      <c r="F10" s="111">
        <v>2.2499999999999999E-2</v>
      </c>
      <c r="G10" s="106">
        <f t="shared" si="0"/>
        <v>2750118.5</v>
      </c>
      <c r="H10" s="107">
        <f t="shared" si="1"/>
        <v>61878</v>
      </c>
      <c r="J10" s="113">
        <v>2911900</v>
      </c>
      <c r="K10" s="114">
        <v>2696200</v>
      </c>
      <c r="L10" s="114">
        <v>2588374</v>
      </c>
      <c r="M10" s="213">
        <v>2804000</v>
      </c>
      <c r="N10" s="328">
        <f t="shared" si="2"/>
        <v>2750118.5</v>
      </c>
    </row>
    <row r="11" spans="1:15" ht="15" x14ac:dyDescent="0.15">
      <c r="B11" s="110" t="s">
        <v>82</v>
      </c>
      <c r="C11" s="420" t="s">
        <v>83</v>
      </c>
      <c r="D11" s="420"/>
      <c r="E11" s="159" t="s">
        <v>130</v>
      </c>
      <c r="F11" s="111">
        <v>2.2499999999999999E-2</v>
      </c>
      <c r="G11" s="106">
        <f t="shared" si="0"/>
        <v>1283651</v>
      </c>
      <c r="H11" s="107">
        <f t="shared" si="1"/>
        <v>28882</v>
      </c>
      <c r="J11" s="113">
        <v>1360000</v>
      </c>
      <c r="K11" s="114">
        <v>1258470</v>
      </c>
      <c r="L11" s="114">
        <v>1208134</v>
      </c>
      <c r="M11" s="213">
        <v>1308000</v>
      </c>
      <c r="N11" s="328">
        <f t="shared" si="2"/>
        <v>1283651</v>
      </c>
    </row>
    <row r="12" spans="1:15" ht="15" customHeight="1" x14ac:dyDescent="0.15">
      <c r="B12" s="110" t="s">
        <v>84</v>
      </c>
      <c r="C12" s="421" t="s">
        <v>85</v>
      </c>
      <c r="D12" s="422"/>
      <c r="E12" s="159" t="s">
        <v>130</v>
      </c>
      <c r="F12" s="111">
        <v>2.2499999999999999E-2</v>
      </c>
      <c r="G12" s="106">
        <f t="shared" si="0"/>
        <v>2014833.5</v>
      </c>
      <c r="H12" s="107">
        <f t="shared" si="1"/>
        <v>45334</v>
      </c>
      <c r="J12" s="113">
        <v>2135000</v>
      </c>
      <c r="K12" s="114">
        <v>1970200</v>
      </c>
      <c r="L12" s="114">
        <v>1898134</v>
      </c>
      <c r="M12" s="213">
        <v>2056000</v>
      </c>
      <c r="N12" s="328">
        <f t="shared" si="2"/>
        <v>2014833.5</v>
      </c>
    </row>
    <row r="13" spans="1:15" ht="16" thickBot="1" x14ac:dyDescent="0.2">
      <c r="B13" s="115" t="s">
        <v>86</v>
      </c>
      <c r="C13" s="406" t="s">
        <v>87</v>
      </c>
      <c r="D13" s="406"/>
      <c r="E13" s="160" t="s">
        <v>130</v>
      </c>
      <c r="F13" s="116">
        <v>2.2499999999999999E-2</v>
      </c>
      <c r="G13" s="106">
        <f t="shared" si="0"/>
        <v>733285</v>
      </c>
      <c r="H13" s="107">
        <f t="shared" si="1"/>
        <v>16499</v>
      </c>
      <c r="J13" s="118">
        <v>776500</v>
      </c>
      <c r="K13" s="119">
        <v>719000</v>
      </c>
      <c r="L13" s="119">
        <v>690240</v>
      </c>
      <c r="M13" s="214">
        <v>747400</v>
      </c>
      <c r="N13" s="328">
        <f t="shared" si="2"/>
        <v>733285</v>
      </c>
    </row>
    <row r="14" spans="1:15" ht="15" thickBot="1" x14ac:dyDescent="0.2">
      <c r="B14" s="428" t="s">
        <v>88</v>
      </c>
      <c r="C14" s="429"/>
      <c r="D14" s="429"/>
      <c r="E14" s="429"/>
      <c r="F14" s="429"/>
      <c r="G14" s="430"/>
      <c r="H14" s="120">
        <f>ROUND(SUM(H8:H13),0)</f>
        <v>230965</v>
      </c>
      <c r="J14" s="121">
        <f>SUM(J8:J13)</f>
        <v>10871400</v>
      </c>
      <c r="K14" s="122">
        <f>SUM(K8:K13)</f>
        <v>10059070</v>
      </c>
      <c r="L14" s="122">
        <f>SUM(L8:L13)</f>
        <v>9663496</v>
      </c>
      <c r="M14" s="215">
        <f>SUM(M8:M13)</f>
        <v>10466400</v>
      </c>
      <c r="N14" s="329">
        <f>SUM(N8:N13)</f>
        <v>10265091.5</v>
      </c>
    </row>
    <row r="15" spans="1:15" s="171" customFormat="1" ht="27" customHeight="1" x14ac:dyDescent="0.15">
      <c r="B15" s="431" t="s">
        <v>89</v>
      </c>
      <c r="C15" s="431"/>
      <c r="D15" s="431"/>
      <c r="E15" s="431"/>
      <c r="F15" s="431"/>
      <c r="G15" s="431"/>
      <c r="H15" s="431"/>
    </row>
    <row r="16" spans="1:15" s="173" customFormat="1" ht="15" customHeight="1" thickBot="1" x14ac:dyDescent="0.2">
      <c r="B16" s="187"/>
      <c r="C16" s="187"/>
      <c r="D16" s="187"/>
      <c r="E16" s="187"/>
      <c r="F16" s="187"/>
      <c r="G16" s="187"/>
      <c r="H16" s="188"/>
    </row>
    <row r="17" spans="1:15" s="126" customFormat="1" ht="33.75" customHeight="1" thickBot="1" x14ac:dyDescent="0.2">
      <c r="A17" s="174"/>
      <c r="B17" s="99" t="s">
        <v>8</v>
      </c>
      <c r="C17" s="161" t="s">
        <v>131</v>
      </c>
      <c r="D17" s="161" t="s">
        <v>16</v>
      </c>
      <c r="E17" s="161" t="s">
        <v>132</v>
      </c>
      <c r="F17" s="161" t="s">
        <v>133</v>
      </c>
      <c r="G17" s="162" t="s">
        <v>134</v>
      </c>
      <c r="H17" s="163" t="s">
        <v>135</v>
      </c>
      <c r="I17" s="174"/>
      <c r="J17" s="407" t="s">
        <v>142</v>
      </c>
      <c r="K17" s="408"/>
      <c r="L17" s="408"/>
      <c r="M17" s="408"/>
      <c r="N17" s="409"/>
      <c r="O17" s="174"/>
    </row>
    <row r="18" spans="1:15" ht="12.75" customHeight="1" thickBot="1" x14ac:dyDescent="0.2">
      <c r="B18" s="99" t="s">
        <v>90</v>
      </c>
      <c r="C18" s="414" t="s">
        <v>91</v>
      </c>
      <c r="D18" s="414"/>
      <c r="E18" s="414"/>
      <c r="F18" s="414"/>
      <c r="G18" s="414"/>
      <c r="H18" s="415"/>
      <c r="J18" s="410"/>
      <c r="K18" s="411"/>
      <c r="L18" s="411"/>
      <c r="M18" s="411"/>
      <c r="N18" s="412"/>
    </row>
    <row r="19" spans="1:15" ht="30.75" customHeight="1" thickBot="1" x14ac:dyDescent="0.2">
      <c r="B19" s="127" t="s">
        <v>92</v>
      </c>
      <c r="C19" s="416" t="s">
        <v>93</v>
      </c>
      <c r="D19" s="416"/>
      <c r="E19" s="416"/>
      <c r="F19" s="416"/>
      <c r="G19" s="416"/>
      <c r="H19" s="417"/>
      <c r="J19" s="101" t="s">
        <v>72</v>
      </c>
      <c r="K19" s="102" t="s">
        <v>73</v>
      </c>
      <c r="L19" s="103" t="s">
        <v>74</v>
      </c>
      <c r="M19" s="211" t="s">
        <v>75</v>
      </c>
      <c r="N19" s="327" t="s">
        <v>182</v>
      </c>
    </row>
    <row r="20" spans="1:15" ht="15" x14ac:dyDescent="0.15">
      <c r="B20" s="110" t="s">
        <v>94</v>
      </c>
      <c r="C20" s="132" t="s">
        <v>95</v>
      </c>
      <c r="D20" s="133" t="s">
        <v>96</v>
      </c>
      <c r="E20" s="129">
        <v>1600</v>
      </c>
      <c r="F20" s="128">
        <v>100</v>
      </c>
      <c r="G20" s="106">
        <f>N20</f>
        <v>4302.5</v>
      </c>
      <c r="H20" s="107">
        <f>ROUND(F20*G20,0)</f>
        <v>430250</v>
      </c>
      <c r="J20" s="130">
        <v>4590</v>
      </c>
      <c r="K20" s="131">
        <v>4200</v>
      </c>
      <c r="L20" s="131">
        <v>4000</v>
      </c>
      <c r="M20" s="216">
        <v>4420</v>
      </c>
      <c r="N20" s="328">
        <f>(J20+K20+L20+M20)/4</f>
        <v>4302.5</v>
      </c>
    </row>
    <row r="21" spans="1:15" ht="15" x14ac:dyDescent="0.15">
      <c r="B21" s="110" t="s">
        <v>97</v>
      </c>
      <c r="C21" s="132" t="s">
        <v>136</v>
      </c>
      <c r="D21" s="133" t="s">
        <v>98</v>
      </c>
      <c r="E21" s="134">
        <v>1.6</v>
      </c>
      <c r="F21" s="133">
        <v>0.1</v>
      </c>
      <c r="G21" s="106">
        <f t="shared" ref="G21:G25" si="3">N21</f>
        <v>153000</v>
      </c>
      <c r="H21" s="112">
        <f t="shared" ref="H21:H25" si="4">ROUND(F21*G21,0)</f>
        <v>15300</v>
      </c>
      <c r="J21" s="135">
        <v>162000</v>
      </c>
      <c r="K21" s="136">
        <v>150000</v>
      </c>
      <c r="L21" s="137">
        <v>144000</v>
      </c>
      <c r="M21" s="217">
        <v>156000</v>
      </c>
      <c r="N21" s="328">
        <f t="shared" ref="N21:N25" si="5">(J21+K21+L21+M21)/4</f>
        <v>153000</v>
      </c>
    </row>
    <row r="22" spans="1:15" ht="15" x14ac:dyDescent="0.15">
      <c r="B22" s="110" t="s">
        <v>99</v>
      </c>
      <c r="C22" s="132" t="s">
        <v>100</v>
      </c>
      <c r="D22" s="133" t="s">
        <v>98</v>
      </c>
      <c r="E22" s="134">
        <v>3.2</v>
      </c>
      <c r="F22" s="133">
        <v>0.2</v>
      </c>
      <c r="G22" s="106">
        <f t="shared" si="3"/>
        <v>29100</v>
      </c>
      <c r="H22" s="112">
        <f t="shared" si="4"/>
        <v>5820</v>
      </c>
      <c r="J22" s="135">
        <v>31000</v>
      </c>
      <c r="K22" s="136">
        <v>28000</v>
      </c>
      <c r="L22" s="137">
        <v>27500</v>
      </c>
      <c r="M22" s="217">
        <v>29900</v>
      </c>
      <c r="N22" s="328">
        <f t="shared" si="5"/>
        <v>29100</v>
      </c>
    </row>
    <row r="23" spans="1:15" ht="15" x14ac:dyDescent="0.15">
      <c r="B23" s="110" t="s">
        <v>101</v>
      </c>
      <c r="C23" s="132" t="s">
        <v>102</v>
      </c>
      <c r="D23" s="133" t="s">
        <v>98</v>
      </c>
      <c r="E23" s="134">
        <v>1</v>
      </c>
      <c r="F23" s="133">
        <v>2.2499999999999999E-2</v>
      </c>
      <c r="G23" s="106">
        <f t="shared" si="3"/>
        <v>171937.5</v>
      </c>
      <c r="H23" s="112">
        <f t="shared" si="4"/>
        <v>3869</v>
      </c>
      <c r="J23" s="135">
        <v>182250</v>
      </c>
      <c r="K23" s="136">
        <v>168000</v>
      </c>
      <c r="L23" s="137">
        <v>162000</v>
      </c>
      <c r="M23" s="217">
        <v>175500</v>
      </c>
      <c r="N23" s="328">
        <f t="shared" si="5"/>
        <v>171937.5</v>
      </c>
    </row>
    <row r="24" spans="1:15" ht="20.25" customHeight="1" x14ac:dyDescent="0.15">
      <c r="B24" s="110" t="s">
        <v>103</v>
      </c>
      <c r="C24" s="132" t="s">
        <v>104</v>
      </c>
      <c r="D24" s="133" t="s">
        <v>105</v>
      </c>
      <c r="E24" s="134">
        <v>8</v>
      </c>
      <c r="F24" s="133">
        <v>0.5</v>
      </c>
      <c r="G24" s="106">
        <f t="shared" si="3"/>
        <v>69925</v>
      </c>
      <c r="H24" s="112">
        <f t="shared" si="4"/>
        <v>34963</v>
      </c>
      <c r="J24" s="135">
        <v>74200</v>
      </c>
      <c r="K24" s="136">
        <v>68000</v>
      </c>
      <c r="L24" s="137">
        <v>66000</v>
      </c>
      <c r="M24" s="217">
        <v>71500</v>
      </c>
      <c r="N24" s="328">
        <f t="shared" si="5"/>
        <v>69925</v>
      </c>
    </row>
    <row r="25" spans="1:15" ht="16" thickBot="1" x14ac:dyDescent="0.2">
      <c r="B25" s="110" t="s">
        <v>106</v>
      </c>
      <c r="C25" s="132" t="s">
        <v>107</v>
      </c>
      <c r="D25" s="133" t="s">
        <v>108</v>
      </c>
      <c r="E25" s="139">
        <v>1</v>
      </c>
      <c r="F25" s="138">
        <v>2.2499999999999999E-2</v>
      </c>
      <c r="G25" s="106">
        <f t="shared" si="3"/>
        <v>86675</v>
      </c>
      <c r="H25" s="117">
        <f t="shared" si="4"/>
        <v>1950</v>
      </c>
      <c r="J25" s="140">
        <v>91800</v>
      </c>
      <c r="K25" s="141">
        <v>85000</v>
      </c>
      <c r="L25" s="142">
        <v>81500</v>
      </c>
      <c r="M25" s="218">
        <v>88400</v>
      </c>
      <c r="N25" s="328">
        <f t="shared" si="5"/>
        <v>86675</v>
      </c>
    </row>
    <row r="26" spans="1:15" ht="15.75" customHeight="1" thickBot="1" x14ac:dyDescent="0.2">
      <c r="B26" s="432" t="s">
        <v>109</v>
      </c>
      <c r="C26" s="433"/>
      <c r="D26" s="433"/>
      <c r="E26" s="433"/>
      <c r="F26" s="433"/>
      <c r="G26" s="433"/>
      <c r="H26" s="120">
        <f>SUM(H20:H25)</f>
        <v>492152</v>
      </c>
      <c r="J26" s="121">
        <f>SUM(J20:J25)</f>
        <v>545840</v>
      </c>
      <c r="K26" s="122">
        <f>SUM(K20:K25)</f>
        <v>503200</v>
      </c>
      <c r="L26" s="122">
        <f>SUM(L20:L25)</f>
        <v>485000</v>
      </c>
      <c r="M26" s="215">
        <f>SUM(M20:M25)</f>
        <v>525720</v>
      </c>
      <c r="N26" s="329">
        <f>SUM(N20:N25)</f>
        <v>514940</v>
      </c>
    </row>
    <row r="27" spans="1:15" s="171" customFormat="1" ht="32.25" customHeight="1" x14ac:dyDescent="0.15">
      <c r="B27" s="423" t="s">
        <v>110</v>
      </c>
      <c r="C27" s="423"/>
      <c r="D27" s="423"/>
      <c r="E27" s="423"/>
      <c r="F27" s="423"/>
      <c r="G27" s="423"/>
      <c r="H27" s="423"/>
      <c r="L27" s="189"/>
    </row>
    <row r="28" spans="1:15" s="171" customFormat="1" ht="15" customHeight="1" thickBot="1" x14ac:dyDescent="0.2">
      <c r="H28" s="172"/>
    </row>
    <row r="29" spans="1:15" ht="15" x14ac:dyDescent="0.15">
      <c r="B29" s="99" t="s">
        <v>8</v>
      </c>
      <c r="C29" s="424" t="s">
        <v>65</v>
      </c>
      <c r="D29" s="424"/>
      <c r="E29" s="424"/>
      <c r="F29" s="424"/>
      <c r="G29" s="424"/>
      <c r="H29" s="425"/>
      <c r="J29" s="190"/>
      <c r="K29" s="190"/>
      <c r="L29" s="190"/>
      <c r="M29" s="190"/>
      <c r="N29" s="190"/>
      <c r="O29" s="190"/>
    </row>
    <row r="30" spans="1:15" ht="15" customHeight="1" thickBot="1" x14ac:dyDescent="0.2">
      <c r="B30" s="127" t="s">
        <v>111</v>
      </c>
      <c r="C30" s="426" t="s">
        <v>112</v>
      </c>
      <c r="D30" s="426"/>
      <c r="E30" s="426"/>
      <c r="F30" s="426"/>
      <c r="G30" s="426"/>
      <c r="H30" s="427"/>
      <c r="J30" s="190"/>
      <c r="K30" s="190"/>
      <c r="L30" s="190"/>
      <c r="M30" s="190"/>
      <c r="N30" s="190"/>
      <c r="O30" s="190"/>
    </row>
    <row r="31" spans="1:15" ht="15.75" customHeight="1" x14ac:dyDescent="0.15">
      <c r="B31" s="143" t="s">
        <v>113</v>
      </c>
      <c r="C31" s="452" t="s">
        <v>93</v>
      </c>
      <c r="D31" s="452"/>
      <c r="E31" s="452"/>
      <c r="F31" s="452"/>
      <c r="G31" s="452"/>
      <c r="H31" s="144" t="s">
        <v>114</v>
      </c>
      <c r="J31" s="190"/>
      <c r="K31" s="190"/>
      <c r="L31" s="190"/>
      <c r="M31" s="190"/>
      <c r="N31" s="190"/>
      <c r="O31" s="190"/>
    </row>
    <row r="32" spans="1:15" ht="18" customHeight="1" x14ac:dyDescent="0.15">
      <c r="B32" s="110" t="s">
        <v>115</v>
      </c>
      <c r="C32" s="420" t="s">
        <v>116</v>
      </c>
      <c r="D32" s="420"/>
      <c r="E32" s="420"/>
      <c r="F32" s="420"/>
      <c r="G32" s="420"/>
      <c r="H32" s="112">
        <f>ROUND((H14)*0.05,0)</f>
        <v>11548</v>
      </c>
      <c r="J32" s="190"/>
      <c r="K32" s="190"/>
      <c r="L32" s="190"/>
      <c r="M32" s="190"/>
      <c r="N32" s="190"/>
      <c r="O32" s="190"/>
    </row>
    <row r="33" spans="2:15" ht="23.25" customHeight="1" thickBot="1" x14ac:dyDescent="0.2">
      <c r="B33" s="115" t="s">
        <v>117</v>
      </c>
      <c r="C33" s="406" t="s">
        <v>118</v>
      </c>
      <c r="D33" s="406"/>
      <c r="E33" s="406"/>
      <c r="F33" s="406"/>
      <c r="G33" s="406"/>
      <c r="H33" s="145">
        <f>ROUND((H26-H20)*8%,0)</f>
        <v>4952</v>
      </c>
      <c r="J33" s="190"/>
      <c r="K33" s="190"/>
      <c r="L33" s="190"/>
      <c r="M33" s="190"/>
      <c r="N33" s="190"/>
      <c r="O33" s="190"/>
    </row>
    <row r="34" spans="2:15" ht="18" customHeight="1" thickBot="1" x14ac:dyDescent="0.2">
      <c r="B34" s="453" t="s">
        <v>119</v>
      </c>
      <c r="C34" s="454"/>
      <c r="D34" s="454"/>
      <c r="E34" s="454"/>
      <c r="F34" s="454"/>
      <c r="G34" s="454"/>
      <c r="H34" s="120">
        <f>SUM(H32:H33)</f>
        <v>16500</v>
      </c>
      <c r="J34" s="190"/>
      <c r="K34" s="190"/>
      <c r="L34" s="190"/>
      <c r="M34" s="190"/>
      <c r="N34" s="190"/>
      <c r="O34" s="190"/>
    </row>
    <row r="35" spans="2:15" s="171" customFormat="1" ht="16.5" customHeight="1" x14ac:dyDescent="0.15">
      <c r="B35" s="444" t="s">
        <v>120</v>
      </c>
      <c r="C35" s="444"/>
      <c r="D35" s="444"/>
      <c r="E35" s="444"/>
      <c r="F35" s="444"/>
      <c r="G35" s="444"/>
      <c r="H35" s="444"/>
      <c r="J35" s="190"/>
      <c r="K35" s="190"/>
      <c r="L35" s="190"/>
      <c r="M35" s="190"/>
      <c r="N35" s="190"/>
      <c r="O35" s="190"/>
    </row>
    <row r="36" spans="2:15" s="171" customFormat="1" ht="16.5" customHeight="1" x14ac:dyDescent="0.15">
      <c r="B36" s="444" t="s">
        <v>121</v>
      </c>
      <c r="C36" s="444"/>
      <c r="D36" s="444"/>
      <c r="E36" s="444"/>
      <c r="F36" s="444"/>
      <c r="G36" s="444"/>
      <c r="H36" s="444"/>
      <c r="J36" s="190"/>
      <c r="K36" s="190"/>
      <c r="L36" s="190"/>
      <c r="M36" s="190"/>
      <c r="N36" s="190"/>
      <c r="O36" s="190"/>
    </row>
    <row r="37" spans="2:15" s="171" customFormat="1" ht="15" thickBot="1" x14ac:dyDescent="0.2">
      <c r="B37" s="192"/>
      <c r="C37" s="193"/>
      <c r="D37" s="193"/>
      <c r="E37" s="193"/>
      <c r="F37" s="193"/>
      <c r="G37" s="193"/>
      <c r="H37" s="194"/>
      <c r="J37" s="190"/>
      <c r="K37" s="190"/>
      <c r="L37" s="190"/>
      <c r="M37" s="190"/>
      <c r="N37" s="190"/>
    </row>
    <row r="38" spans="2:15" x14ac:dyDescent="0.15">
      <c r="B38" s="200"/>
      <c r="C38" s="445" t="s">
        <v>122</v>
      </c>
      <c r="D38" s="446"/>
      <c r="E38" s="446"/>
      <c r="F38" s="447"/>
      <c r="G38" s="195"/>
      <c r="H38" s="191"/>
      <c r="J38" s="190"/>
      <c r="K38" s="190"/>
      <c r="L38" s="190"/>
      <c r="M38" s="190"/>
      <c r="N38" s="190"/>
    </row>
    <row r="39" spans="2:15" ht="12.75" customHeight="1" thickBot="1" x14ac:dyDescent="0.2">
      <c r="B39" s="200"/>
      <c r="C39" s="146" t="s">
        <v>8</v>
      </c>
      <c r="D39" s="448" t="s">
        <v>53</v>
      </c>
      <c r="E39" s="449"/>
      <c r="F39" s="147" t="s">
        <v>123</v>
      </c>
      <c r="G39" s="195"/>
      <c r="H39" s="196"/>
      <c r="J39" s="190"/>
      <c r="K39" s="190"/>
      <c r="L39" s="190"/>
      <c r="M39" s="190"/>
      <c r="N39" s="190"/>
    </row>
    <row r="40" spans="2:15" ht="15" x14ac:dyDescent="0.15">
      <c r="B40" s="200"/>
      <c r="C40" s="148" t="s">
        <v>68</v>
      </c>
      <c r="D40" s="450" t="s">
        <v>69</v>
      </c>
      <c r="E40" s="451"/>
      <c r="F40" s="149">
        <f>H14</f>
        <v>230965</v>
      </c>
      <c r="G40" s="197"/>
      <c r="H40" s="196"/>
      <c r="J40" s="190"/>
      <c r="K40" s="190"/>
      <c r="L40" s="190"/>
      <c r="M40" s="190"/>
      <c r="N40" s="190"/>
    </row>
    <row r="41" spans="2:15" ht="15" x14ac:dyDescent="0.15">
      <c r="B41" s="200"/>
      <c r="C41" s="150" t="s">
        <v>90</v>
      </c>
      <c r="D41" s="421" t="s">
        <v>91</v>
      </c>
      <c r="E41" s="422"/>
      <c r="F41" s="151">
        <f>H26</f>
        <v>492152</v>
      </c>
      <c r="G41" s="197"/>
      <c r="H41" s="196"/>
      <c r="J41" s="190"/>
      <c r="K41" s="190"/>
      <c r="L41" s="190"/>
      <c r="M41" s="190"/>
      <c r="N41" s="190"/>
    </row>
    <row r="42" spans="2:15" ht="16" thickBot="1" x14ac:dyDescent="0.2">
      <c r="B42" s="200"/>
      <c r="C42" s="152" t="s">
        <v>111</v>
      </c>
      <c r="D42" s="434" t="s">
        <v>124</v>
      </c>
      <c r="E42" s="435"/>
      <c r="F42" s="153">
        <f>H34</f>
        <v>16500</v>
      </c>
      <c r="G42" s="197"/>
      <c r="H42" s="196"/>
      <c r="J42" s="190"/>
      <c r="K42" s="190"/>
      <c r="L42" s="190"/>
      <c r="M42" s="190"/>
      <c r="N42" s="190"/>
    </row>
    <row r="43" spans="2:15" ht="15" thickBot="1" x14ac:dyDescent="0.2">
      <c r="B43" s="200"/>
      <c r="C43" s="428" t="s">
        <v>125</v>
      </c>
      <c r="D43" s="429"/>
      <c r="E43" s="430"/>
      <c r="F43" s="154">
        <f>SUM(F40:F42)</f>
        <v>739617</v>
      </c>
      <c r="G43" s="197"/>
      <c r="H43" s="191"/>
      <c r="J43" s="190"/>
      <c r="K43" s="190"/>
      <c r="L43" s="190"/>
      <c r="M43" s="190"/>
      <c r="N43" s="190"/>
    </row>
    <row r="44" spans="2:15" ht="16" thickBot="1" x14ac:dyDescent="0.2">
      <c r="B44" s="201"/>
      <c r="C44" s="155" t="s">
        <v>126</v>
      </c>
      <c r="D44" s="436" t="s">
        <v>127</v>
      </c>
      <c r="E44" s="437"/>
      <c r="F44" s="156">
        <f>ROUND(F43*10%,0)</f>
        <v>73962</v>
      </c>
      <c r="G44" s="198"/>
      <c r="H44" s="199"/>
      <c r="J44" s="190"/>
      <c r="K44" s="190"/>
      <c r="L44" s="190"/>
      <c r="M44" s="190"/>
      <c r="N44" s="190"/>
    </row>
    <row r="45" spans="2:15" s="171" customFormat="1" ht="15" thickBot="1" x14ac:dyDescent="0.2">
      <c r="B45" s="202"/>
      <c r="C45" s="438" t="s">
        <v>143</v>
      </c>
      <c r="D45" s="439"/>
      <c r="E45" s="440"/>
      <c r="F45" s="203">
        <f>SUM(F43:F44)</f>
        <v>813579</v>
      </c>
      <c r="H45" s="172"/>
      <c r="J45" s="190"/>
      <c r="K45" s="190"/>
      <c r="L45" s="190"/>
      <c r="M45" s="190"/>
      <c r="N45" s="190"/>
    </row>
    <row r="46" spans="2:15" s="171" customFormat="1" ht="15.75" customHeight="1" x14ac:dyDescent="0.15">
      <c r="B46" s="202"/>
      <c r="C46" s="204" t="s">
        <v>128</v>
      </c>
      <c r="D46" s="204"/>
      <c r="E46" s="204"/>
      <c r="F46" s="204"/>
      <c r="H46" s="172"/>
      <c r="J46" s="190"/>
      <c r="K46" s="190"/>
      <c r="L46" s="190"/>
      <c r="M46" s="190"/>
      <c r="N46" s="190"/>
    </row>
    <row r="47" spans="2:15" s="171" customFormat="1" x14ac:dyDescent="0.15">
      <c r="F47" s="205"/>
      <c r="H47" s="172"/>
    </row>
  </sheetData>
  <mergeCells count="36">
    <mergeCell ref="D42:E42"/>
    <mergeCell ref="C43:E43"/>
    <mergeCell ref="D44:E44"/>
    <mergeCell ref="C45:E45"/>
    <mergeCell ref="B3:N3"/>
    <mergeCell ref="B4:N4"/>
    <mergeCell ref="B35:H35"/>
    <mergeCell ref="B36:H36"/>
    <mergeCell ref="C38:F38"/>
    <mergeCell ref="D39:E39"/>
    <mergeCell ref="D40:E40"/>
    <mergeCell ref="D41:E41"/>
    <mergeCell ref="C31:G31"/>
    <mergeCell ref="C32:G32"/>
    <mergeCell ref="C33:G33"/>
    <mergeCell ref="B34:G34"/>
    <mergeCell ref="B27:H27"/>
    <mergeCell ref="C29:H29"/>
    <mergeCell ref="C30:H30"/>
    <mergeCell ref="B14:G14"/>
    <mergeCell ref="B15:H15"/>
    <mergeCell ref="C18:H18"/>
    <mergeCell ref="C19:H19"/>
    <mergeCell ref="B26:G26"/>
    <mergeCell ref="C13:D13"/>
    <mergeCell ref="J17:N18"/>
    <mergeCell ref="B2:N2"/>
    <mergeCell ref="C5:D5"/>
    <mergeCell ref="C6:H6"/>
    <mergeCell ref="C7:H7"/>
    <mergeCell ref="J5:N6"/>
    <mergeCell ref="C8:D8"/>
    <mergeCell ref="C9:D9"/>
    <mergeCell ref="C10:D10"/>
    <mergeCell ref="C11:D11"/>
    <mergeCell ref="C12:D12"/>
  </mergeCells>
  <pageMargins left="0.7" right="0.7" top="0.75" bottom="0.75" header="0.3" footer="0.3"/>
  <pageSetup scale="3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51"/>
  <sheetViews>
    <sheetView zoomScale="85" zoomScaleNormal="85" workbookViewId="0">
      <selection activeCell="G6" sqref="G6:H6"/>
    </sheetView>
  </sheetViews>
  <sheetFormatPr baseColWidth="10" defaultColWidth="22.83203125" defaultRowHeight="14" x14ac:dyDescent="0.2"/>
  <cols>
    <col min="1" max="1" width="12.33203125" style="229" customWidth="1"/>
    <col min="2" max="2" width="55.33203125" style="229" customWidth="1"/>
    <col min="3" max="3" width="15.6640625" style="229" customWidth="1"/>
    <col min="4" max="4" width="16.33203125" style="229" customWidth="1"/>
    <col min="5" max="5" width="14.5" style="229" customWidth="1"/>
    <col min="6" max="6" width="23.6640625" style="229" bestFit="1" customWidth="1"/>
    <col min="7" max="7" width="20.6640625" style="229" customWidth="1"/>
    <col min="8" max="8" width="20.83203125" style="229" bestFit="1" customWidth="1"/>
    <col min="9" max="9" width="7.5" style="229" customWidth="1"/>
    <col min="10" max="10" width="12.33203125" style="229" customWidth="1"/>
    <col min="11" max="11" width="15.1640625" style="230" customWidth="1"/>
    <col min="12" max="14" width="22.83203125" style="229" customWidth="1"/>
    <col min="15" max="16384" width="22.83203125" style="229"/>
  </cols>
  <sheetData>
    <row r="1" spans="1:13" ht="15" thickBot="1" x14ac:dyDescent="0.25"/>
    <row r="2" spans="1:13" s="225" customFormat="1" ht="47.25" customHeight="1" x14ac:dyDescent="0.2">
      <c r="A2" s="455"/>
      <c r="B2" s="456"/>
      <c r="C2" s="456"/>
      <c r="D2" s="456"/>
      <c r="E2" s="456"/>
      <c r="F2" s="456"/>
      <c r="G2" s="456"/>
      <c r="H2" s="457"/>
      <c r="K2" s="226"/>
    </row>
    <row r="3" spans="1:13" s="225" customFormat="1" ht="78.75" customHeight="1" thickBot="1" x14ac:dyDescent="0.25">
      <c r="A3" s="465" t="str">
        <f>PRESUPUESTO!C5</f>
        <v>AUNAR ESFUERZOS TÉCNICOS, ADMINISTRATIVOS Y FINANCIEROS ENTRE LA SECRETARÍA DE AMBIENTE DEL DEPARTAMENTO DE CUNDINAMARCA Y LA CORPORACIÓN AUTÓNOMA REGIONAL DE LA ORINOQUIA - CORPORINOQUIA PARA GARANTIZAR LA PROTECCIÓN Y RECUPERACIÓN DEL RECURSO HÍDRICO, LA DISMUNICIÓN DE LA REFORESTACIÓN Y EL AUMENTO DE LAS PRECIPITACIONES EN LAS DIFERENTES FUENTES HIDRICAS, A TRAVES DE LA INSTALACIÓN DE ESTUFAS ECOEFICIENTES Y SUS RESPECTIVOS HUERTOS LEÑEROS EN EL DEPARTAMENTO DE CUNDINAMARCA</v>
      </c>
      <c r="B3" s="466"/>
      <c r="C3" s="466"/>
      <c r="D3" s="466"/>
      <c r="E3" s="466"/>
      <c r="F3" s="466"/>
      <c r="G3" s="466"/>
      <c r="H3" s="467"/>
      <c r="K3" s="226"/>
    </row>
    <row r="4" spans="1:13" s="225" customFormat="1" ht="6.75" customHeight="1" thickBot="1" x14ac:dyDescent="0.25">
      <c r="A4" s="227"/>
      <c r="B4" s="228"/>
      <c r="C4" s="228"/>
      <c r="D4" s="228"/>
      <c r="E4" s="228"/>
      <c r="H4" s="228"/>
      <c r="K4" s="226"/>
    </row>
    <row r="5" spans="1:13" ht="29.25" customHeight="1" thickTop="1" thickBot="1" x14ac:dyDescent="0.25">
      <c r="E5" s="468" t="s">
        <v>146</v>
      </c>
      <c r="F5" s="468"/>
      <c r="G5" s="469">
        <f>PRESUPUESTO!I13</f>
        <v>311638297.07748896</v>
      </c>
      <c r="H5" s="469"/>
      <c r="L5" s="225"/>
      <c r="M5" s="225"/>
    </row>
    <row r="6" spans="1:13" ht="30.75" customHeight="1" thickTop="1" thickBot="1" x14ac:dyDescent="0.25">
      <c r="E6" s="468" t="s">
        <v>147</v>
      </c>
      <c r="F6" s="468"/>
      <c r="G6" s="470">
        <v>4</v>
      </c>
      <c r="H6" s="470"/>
      <c r="L6" s="225"/>
      <c r="M6" s="225"/>
    </row>
    <row r="7" spans="1:13" ht="15" thickTop="1" x14ac:dyDescent="0.2">
      <c r="B7" s="231"/>
      <c r="C7" s="232"/>
      <c r="D7" s="231"/>
      <c r="E7" s="231"/>
      <c r="G7" s="232"/>
      <c r="L7" s="225"/>
      <c r="M7" s="225"/>
    </row>
    <row r="8" spans="1:13" s="236" customFormat="1" x14ac:dyDescent="0.2">
      <c r="A8" s="233" t="s">
        <v>148</v>
      </c>
      <c r="B8" s="234"/>
      <c r="C8" s="234"/>
      <c r="D8" s="234"/>
      <c r="E8" s="234"/>
      <c r="F8" s="234"/>
      <c r="G8" s="235"/>
      <c r="H8" s="234"/>
      <c r="K8" s="237"/>
      <c r="L8" s="225"/>
      <c r="M8" s="225"/>
    </row>
    <row r="9" spans="1:13" s="239" customFormat="1" ht="59.25" customHeight="1" x14ac:dyDescent="0.15">
      <c r="A9" s="238" t="s">
        <v>8</v>
      </c>
      <c r="B9" s="238" t="s">
        <v>56</v>
      </c>
      <c r="C9" s="238" t="s">
        <v>149</v>
      </c>
      <c r="D9" s="238" t="s">
        <v>150</v>
      </c>
      <c r="E9" s="238" t="s">
        <v>55</v>
      </c>
      <c r="F9" s="471" t="s">
        <v>151</v>
      </c>
      <c r="G9" s="472"/>
      <c r="H9" s="238" t="s">
        <v>123</v>
      </c>
      <c r="K9" s="230"/>
      <c r="L9" s="225"/>
      <c r="M9" s="225"/>
    </row>
    <row r="10" spans="1:13" s="239" customFormat="1" ht="24" customHeight="1" x14ac:dyDescent="0.15">
      <c r="A10" s="240">
        <v>1</v>
      </c>
      <c r="B10" s="241" t="s">
        <v>152</v>
      </c>
      <c r="C10" s="242"/>
      <c r="D10" s="242"/>
      <c r="E10" s="242"/>
      <c r="F10" s="242"/>
      <c r="G10" s="242"/>
      <c r="H10" s="242"/>
      <c r="K10" s="292"/>
      <c r="L10" s="225"/>
      <c r="M10" s="225"/>
    </row>
    <row r="11" spans="1:13" s="239" customFormat="1" ht="13" x14ac:dyDescent="0.15">
      <c r="A11" s="473"/>
      <c r="B11" s="243"/>
      <c r="C11" s="244"/>
      <c r="D11" s="245"/>
      <c r="E11" s="246"/>
      <c r="F11" s="476"/>
      <c r="G11" s="477"/>
      <c r="H11" s="293"/>
      <c r="K11" s="292"/>
      <c r="L11" s="294"/>
      <c r="M11" s="225"/>
    </row>
    <row r="12" spans="1:13" s="239" customFormat="1" ht="13" x14ac:dyDescent="0.15">
      <c r="A12" s="474"/>
      <c r="B12" s="243"/>
      <c r="C12" s="244"/>
      <c r="D12" s="245"/>
      <c r="E12" s="246"/>
      <c r="F12" s="476"/>
      <c r="G12" s="477"/>
      <c r="H12" s="293"/>
      <c r="K12" s="292"/>
      <c r="L12" s="294"/>
      <c r="M12" s="225"/>
    </row>
    <row r="13" spans="1:13" s="239" customFormat="1" ht="27" customHeight="1" x14ac:dyDescent="0.15">
      <c r="A13" s="475"/>
      <c r="B13" s="243"/>
      <c r="C13" s="244"/>
      <c r="D13" s="245"/>
      <c r="E13" s="246"/>
      <c r="F13" s="476"/>
      <c r="G13" s="477"/>
      <c r="H13" s="293"/>
      <c r="J13" s="247"/>
      <c r="K13" s="292"/>
      <c r="L13" s="294"/>
      <c r="M13" s="225"/>
    </row>
    <row r="14" spans="1:13" s="239" customFormat="1" ht="21" customHeight="1" x14ac:dyDescent="0.2">
      <c r="A14" s="478" t="s">
        <v>153</v>
      </c>
      <c r="B14" s="479"/>
      <c r="C14" s="479"/>
      <c r="D14" s="479"/>
      <c r="E14" s="479"/>
      <c r="F14" s="479"/>
      <c r="G14" s="480"/>
      <c r="H14" s="295">
        <f>SUM(H11:H13)</f>
        <v>0</v>
      </c>
      <c r="K14" s="292"/>
      <c r="L14" s="296"/>
    </row>
    <row r="15" spans="1:13" s="239" customFormat="1" ht="21.75" customHeight="1" x14ac:dyDescent="0.15">
      <c r="A15" s="240">
        <v>2</v>
      </c>
      <c r="B15" s="462" t="s">
        <v>154</v>
      </c>
      <c r="C15" s="463"/>
      <c r="D15" s="463"/>
      <c r="E15" s="463"/>
      <c r="F15" s="463"/>
      <c r="G15" s="463"/>
      <c r="H15" s="464"/>
      <c r="K15" s="292"/>
      <c r="L15" s="248"/>
      <c r="M15" s="249"/>
    </row>
    <row r="16" spans="1:13" s="239" customFormat="1" ht="17.25" customHeight="1" x14ac:dyDescent="0.15">
      <c r="A16" s="250"/>
      <c r="B16" s="243" t="s">
        <v>155</v>
      </c>
      <c r="C16" s="251" t="s">
        <v>149</v>
      </c>
      <c r="D16" s="245"/>
      <c r="E16" s="246"/>
      <c r="F16" s="297"/>
      <c r="G16" s="252"/>
      <c r="H16" s="293">
        <f>+ROUND((F49-H32-15%*F46)*0.004,2)</f>
        <v>1335803.3700000001</v>
      </c>
      <c r="K16" s="226"/>
    </row>
    <row r="17" spans="1:13" s="239" customFormat="1" ht="21" customHeight="1" x14ac:dyDescent="0.15">
      <c r="A17" s="478" t="s">
        <v>153</v>
      </c>
      <c r="B17" s="479"/>
      <c r="C17" s="479"/>
      <c r="D17" s="479"/>
      <c r="E17" s="479"/>
      <c r="F17" s="479"/>
      <c r="G17" s="480"/>
      <c r="H17" s="295">
        <f>SUM(H16:H16)</f>
        <v>1335803.3700000001</v>
      </c>
      <c r="K17" s="253"/>
    </row>
    <row r="18" spans="1:13" s="239" customFormat="1" ht="21.75" customHeight="1" x14ac:dyDescent="0.15">
      <c r="A18" s="240">
        <v>3</v>
      </c>
      <c r="B18" s="486" t="s">
        <v>156</v>
      </c>
      <c r="C18" s="486"/>
      <c r="D18" s="486"/>
      <c r="E18" s="486"/>
      <c r="F18" s="486"/>
      <c r="G18" s="486"/>
      <c r="H18" s="486"/>
      <c r="K18" s="253"/>
    </row>
    <row r="19" spans="1:13" s="239" customFormat="1" ht="21" customHeight="1" x14ac:dyDescent="0.15">
      <c r="A19" s="254"/>
      <c r="B19" s="255" t="s">
        <v>157</v>
      </c>
      <c r="C19" s="254"/>
      <c r="D19" s="256"/>
      <c r="E19" s="256"/>
      <c r="F19" s="256"/>
      <c r="G19" s="257"/>
      <c r="H19" s="293">
        <f>1%*G5</f>
        <v>3116382.9707748895</v>
      </c>
      <c r="K19" s="253"/>
    </row>
    <row r="20" spans="1:13" s="239" customFormat="1" ht="21" customHeight="1" x14ac:dyDescent="0.15">
      <c r="A20" s="487" t="s">
        <v>153</v>
      </c>
      <c r="B20" s="487"/>
      <c r="C20" s="487"/>
      <c r="D20" s="487"/>
      <c r="E20" s="487"/>
      <c r="F20" s="487"/>
      <c r="G20" s="487"/>
      <c r="H20" s="295">
        <f>SUM(H19)</f>
        <v>3116382.9707748895</v>
      </c>
      <c r="K20" s="253"/>
    </row>
    <row r="21" spans="1:13" s="239" customFormat="1" ht="18.75" customHeight="1" x14ac:dyDescent="0.15">
      <c r="A21" s="240">
        <v>4</v>
      </c>
      <c r="B21" s="486" t="s">
        <v>158</v>
      </c>
      <c r="C21" s="486"/>
      <c r="D21" s="486"/>
      <c r="E21" s="486"/>
      <c r="F21" s="486"/>
      <c r="G21" s="486"/>
      <c r="H21" s="486"/>
      <c r="K21" s="253"/>
    </row>
    <row r="22" spans="1:13" s="239" customFormat="1" ht="34.5" customHeight="1" x14ac:dyDescent="0.15">
      <c r="A22" s="488"/>
      <c r="B22" s="258" t="s">
        <v>159</v>
      </c>
      <c r="C22" s="259" t="s">
        <v>149</v>
      </c>
      <c r="D22" s="491"/>
      <c r="E22" s="492"/>
      <c r="F22" s="497">
        <f>F49-F46</f>
        <v>408246169</v>
      </c>
      <c r="G22" s="260">
        <v>0.02</v>
      </c>
      <c r="H22" s="293">
        <f>ROUND(F22*G22,2)</f>
        <v>8164923.3799999999</v>
      </c>
      <c r="K22" s="253"/>
    </row>
    <row r="23" spans="1:13" s="239" customFormat="1" ht="49.5" customHeight="1" x14ac:dyDescent="0.15">
      <c r="A23" s="489"/>
      <c r="B23" s="261" t="s">
        <v>160</v>
      </c>
      <c r="C23" s="262" t="s">
        <v>149</v>
      </c>
      <c r="D23" s="493"/>
      <c r="E23" s="494"/>
      <c r="F23" s="498"/>
      <c r="G23" s="263">
        <v>0.05</v>
      </c>
      <c r="H23" s="293">
        <f>ROUND(F22*G23,2)</f>
        <v>20412308.449999999</v>
      </c>
      <c r="K23" s="298"/>
    </row>
    <row r="24" spans="1:13" s="239" customFormat="1" ht="29.25" customHeight="1" x14ac:dyDescent="0.2">
      <c r="A24" s="489"/>
      <c r="B24" s="261" t="s">
        <v>161</v>
      </c>
      <c r="C24" s="262" t="s">
        <v>149</v>
      </c>
      <c r="D24" s="493"/>
      <c r="E24" s="494"/>
      <c r="F24" s="498"/>
      <c r="G24" s="264">
        <f>6.9/1000</f>
        <v>6.9000000000000008E-3</v>
      </c>
      <c r="H24" s="293">
        <f>ROUND(F22*G24,2)</f>
        <v>2816898.57</v>
      </c>
      <c r="K24" s="299"/>
    </row>
    <row r="25" spans="1:13" s="239" customFormat="1" ht="29.25" customHeight="1" x14ac:dyDescent="0.2">
      <c r="A25" s="489"/>
      <c r="B25" s="265" t="s">
        <v>162</v>
      </c>
      <c r="C25" s="266" t="s">
        <v>149</v>
      </c>
      <c r="D25" s="493"/>
      <c r="E25" s="494"/>
      <c r="F25" s="498"/>
      <c r="G25" s="267">
        <v>0.02</v>
      </c>
      <c r="H25" s="293">
        <f>ROUND(F22*G25,2)</f>
        <v>8164923.3799999999</v>
      </c>
      <c r="K25" s="299"/>
      <c r="L25" s="300"/>
      <c r="M25" s="300"/>
    </row>
    <row r="26" spans="1:13" s="239" customFormat="1" ht="29.25" customHeight="1" x14ac:dyDescent="0.2">
      <c r="A26" s="489"/>
      <c r="B26" s="265" t="s">
        <v>163</v>
      </c>
      <c r="C26" s="266" t="s">
        <v>149</v>
      </c>
      <c r="D26" s="493"/>
      <c r="E26" s="494"/>
      <c r="F26" s="498"/>
      <c r="G26" s="267"/>
      <c r="H26" s="293">
        <v>7300</v>
      </c>
      <c r="K26" s="299"/>
      <c r="L26" s="300"/>
      <c r="M26" s="300"/>
    </row>
    <row r="27" spans="1:13" s="239" customFormat="1" ht="29.25" customHeight="1" x14ac:dyDescent="0.2">
      <c r="A27" s="489"/>
      <c r="B27" s="265" t="s">
        <v>164</v>
      </c>
      <c r="C27" s="266" t="s">
        <v>149</v>
      </c>
      <c r="D27" s="493"/>
      <c r="E27" s="494"/>
      <c r="F27" s="498"/>
      <c r="G27" s="267">
        <v>0.02</v>
      </c>
      <c r="H27" s="293">
        <f>ROUND(F22*G27,2)</f>
        <v>8164923.3799999999</v>
      </c>
      <c r="K27" s="299"/>
      <c r="L27" s="300"/>
      <c r="M27" s="300"/>
    </row>
    <row r="28" spans="1:13" s="239" customFormat="1" ht="29.25" customHeight="1" x14ac:dyDescent="0.2">
      <c r="A28" s="489"/>
      <c r="B28" s="265" t="s">
        <v>165</v>
      </c>
      <c r="C28" s="266" t="s">
        <v>149</v>
      </c>
      <c r="D28" s="493"/>
      <c r="E28" s="494"/>
      <c r="F28" s="498"/>
      <c r="G28" s="267">
        <v>0.01</v>
      </c>
      <c r="H28" s="293">
        <f>ROUND(F22*G28,2)</f>
        <v>4082461.69</v>
      </c>
      <c r="K28" s="299"/>
      <c r="L28" s="300"/>
      <c r="M28" s="300"/>
    </row>
    <row r="29" spans="1:13" s="239" customFormat="1" ht="29.25" customHeight="1" x14ac:dyDescent="0.2">
      <c r="A29" s="489"/>
      <c r="B29" s="265" t="s">
        <v>166</v>
      </c>
      <c r="C29" s="262" t="s">
        <v>149</v>
      </c>
      <c r="D29" s="493"/>
      <c r="E29" s="494"/>
      <c r="F29" s="498"/>
      <c r="G29" s="267">
        <v>1.4999999999999999E-2</v>
      </c>
      <c r="H29" s="293">
        <f>ROUND(F22*G29,2)</f>
        <v>6123692.54</v>
      </c>
      <c r="K29" s="299"/>
      <c r="L29" s="300"/>
      <c r="M29" s="300"/>
    </row>
    <row r="30" spans="1:13" s="239" customFormat="1" ht="29.25" customHeight="1" x14ac:dyDescent="0.15">
      <c r="A30" s="489"/>
      <c r="B30" s="265" t="s">
        <v>167</v>
      </c>
      <c r="C30" s="262" t="s">
        <v>149</v>
      </c>
      <c r="D30" s="493"/>
      <c r="E30" s="494"/>
      <c r="F30" s="498"/>
      <c r="G30" s="267">
        <v>0.02</v>
      </c>
      <c r="H30" s="293">
        <f>+ROUND(F22*G30,2)</f>
        <v>8164923.3799999999</v>
      </c>
      <c r="L30" s="249"/>
    </row>
    <row r="31" spans="1:13" s="239" customFormat="1" ht="29.25" customHeight="1" x14ac:dyDescent="0.15">
      <c r="A31" s="490"/>
      <c r="B31" s="265" t="s">
        <v>168</v>
      </c>
      <c r="C31" s="262" t="s">
        <v>149</v>
      </c>
      <c r="D31" s="495"/>
      <c r="E31" s="496"/>
      <c r="F31" s="499"/>
      <c r="G31" s="267">
        <v>2.5000000000000001E-2</v>
      </c>
      <c r="H31" s="293">
        <f>ROUND(F22*G31,2)</f>
        <v>10206154.23</v>
      </c>
      <c r="L31" s="249"/>
    </row>
    <row r="32" spans="1:13" s="239" customFormat="1" ht="26.25" customHeight="1" x14ac:dyDescent="0.15">
      <c r="A32" s="459" t="s">
        <v>153</v>
      </c>
      <c r="B32" s="459"/>
      <c r="C32" s="459"/>
      <c r="D32" s="459"/>
      <c r="E32" s="459"/>
      <c r="F32" s="459"/>
      <c r="G32" s="459"/>
      <c r="H32" s="301">
        <f>SUM(H22:H31)</f>
        <v>76308509</v>
      </c>
    </row>
    <row r="33" spans="1:12" s="239" customFormat="1" thickBot="1" x14ac:dyDescent="0.2">
      <c r="A33" s="460"/>
      <c r="B33" s="460"/>
      <c r="C33" s="460"/>
      <c r="D33" s="460"/>
      <c r="E33" s="460"/>
      <c r="F33" s="460"/>
      <c r="G33" s="460"/>
      <c r="H33" s="460"/>
      <c r="J33" s="253"/>
      <c r="K33" s="268"/>
    </row>
    <row r="34" spans="1:12" s="239" customFormat="1" ht="26.25" customHeight="1" thickBot="1" x14ac:dyDescent="0.2">
      <c r="A34" s="461" t="s">
        <v>169</v>
      </c>
      <c r="B34" s="461"/>
      <c r="C34" s="461"/>
      <c r="D34" s="461"/>
      <c r="E34" s="461"/>
      <c r="F34" s="461"/>
      <c r="G34" s="461"/>
      <c r="H34" s="302">
        <f>+H32+H20+H17+H14</f>
        <v>80760695.340774894</v>
      </c>
      <c r="J34" s="481" t="s">
        <v>170</v>
      </c>
      <c r="K34" s="482"/>
      <c r="L34" s="249"/>
    </row>
    <row r="35" spans="1:12" s="239" customFormat="1" ht="33" thickBot="1" x14ac:dyDescent="0.2">
      <c r="A35" s="269"/>
      <c r="B35" s="269"/>
      <c r="C35" s="270"/>
      <c r="D35" s="269"/>
      <c r="E35" s="271"/>
      <c r="F35" s="271"/>
      <c r="G35" s="271"/>
      <c r="H35" s="271"/>
      <c r="J35" s="272">
        <f>SUM(G22:G31)</f>
        <v>0.18690000000000001</v>
      </c>
      <c r="K35" s="303" t="s">
        <v>171</v>
      </c>
    </row>
    <row r="36" spans="1:12" s="239" customFormat="1" ht="25.5" customHeight="1" thickBot="1" x14ac:dyDescent="0.2">
      <c r="A36" s="273"/>
      <c r="B36" s="274"/>
      <c r="C36" s="275"/>
      <c r="D36" s="276"/>
      <c r="E36" s="483" t="s">
        <v>172</v>
      </c>
      <c r="F36" s="484"/>
      <c r="G36" s="485"/>
      <c r="H36" s="277">
        <f>IFERROR(ROUND((H34/G5),2),0)</f>
        <v>0.26</v>
      </c>
      <c r="J36" s="278">
        <f>H36-J35</f>
        <v>7.3099999999999998E-2</v>
      </c>
      <c r="K36" s="279" t="s">
        <v>173</v>
      </c>
    </row>
    <row r="37" spans="1:12" s="281" customFormat="1" ht="13" x14ac:dyDescent="0.15">
      <c r="A37" s="280"/>
      <c r="B37" s="280"/>
      <c r="C37" s="280"/>
      <c r="D37" s="280"/>
      <c r="E37" s="280"/>
      <c r="F37" s="280"/>
      <c r="G37" s="280"/>
      <c r="H37" s="280"/>
      <c r="J37" s="239"/>
      <c r="K37" s="268"/>
    </row>
    <row r="38" spans="1:12" x14ac:dyDescent="0.2">
      <c r="A38" s="282"/>
      <c r="B38" s="282"/>
      <c r="C38" s="282"/>
      <c r="D38" s="282"/>
      <c r="E38" s="282"/>
      <c r="F38" s="283"/>
      <c r="G38" s="284"/>
      <c r="H38" s="282"/>
    </row>
    <row r="39" spans="1:12" x14ac:dyDescent="0.2">
      <c r="A39" s="282"/>
      <c r="B39" s="282"/>
      <c r="C39" s="282"/>
      <c r="D39" s="282"/>
      <c r="E39" s="282"/>
      <c r="F39" s="283"/>
      <c r="G39" s="283"/>
      <c r="H39" s="282"/>
    </row>
    <row r="40" spans="1:12" x14ac:dyDescent="0.2">
      <c r="A40" s="282"/>
      <c r="B40" s="282"/>
      <c r="C40" s="282"/>
      <c r="D40" s="282"/>
      <c r="E40" s="282"/>
      <c r="F40" s="283"/>
      <c r="G40" s="282"/>
      <c r="H40" s="282"/>
    </row>
    <row r="41" spans="1:12" x14ac:dyDescent="0.2">
      <c r="F41" s="285"/>
      <c r="G41" s="286"/>
    </row>
    <row r="42" spans="1:12" x14ac:dyDescent="0.2">
      <c r="D42" s="458" t="s">
        <v>174</v>
      </c>
      <c r="E42" s="458"/>
      <c r="F42" s="287">
        <f>+G5</f>
        <v>311638297.07748896</v>
      </c>
      <c r="G42" s="286"/>
    </row>
    <row r="43" spans="1:12" x14ac:dyDescent="0.2">
      <c r="D43" s="229" t="s">
        <v>175</v>
      </c>
      <c r="E43" s="288">
        <v>0.26</v>
      </c>
      <c r="F43" s="285">
        <f>ROUND(F42*E43,2)</f>
        <v>81025957.239999995</v>
      </c>
      <c r="G43" s="289"/>
      <c r="H43" s="285"/>
    </row>
    <row r="44" spans="1:12" x14ac:dyDescent="0.2">
      <c r="D44" s="229" t="s">
        <v>176</v>
      </c>
      <c r="E44" s="288">
        <v>0.01</v>
      </c>
      <c r="F44" s="285">
        <f>ROUND(F42*E44,2)</f>
        <v>3116382.97</v>
      </c>
    </row>
    <row r="45" spans="1:12" x14ac:dyDescent="0.2">
      <c r="D45" s="229" t="s">
        <v>177</v>
      </c>
      <c r="E45" s="288">
        <v>0.04</v>
      </c>
      <c r="F45" s="285">
        <f>F42*E45</f>
        <v>12465531.883099558</v>
      </c>
    </row>
    <row r="46" spans="1:12" x14ac:dyDescent="0.2">
      <c r="D46" s="229" t="s">
        <v>178</v>
      </c>
      <c r="F46" s="285">
        <f>ROUND(F45*0.19,0)</f>
        <v>2368451</v>
      </c>
    </row>
    <row r="47" spans="1:12" x14ac:dyDescent="0.2">
      <c r="C47" s="290"/>
      <c r="D47" s="229" t="s">
        <v>179</v>
      </c>
      <c r="F47" s="285"/>
    </row>
    <row r="48" spans="1:12" x14ac:dyDescent="0.2">
      <c r="D48" s="229" t="s">
        <v>180</v>
      </c>
      <c r="F48" s="285"/>
    </row>
    <row r="49" spans="4:8" x14ac:dyDescent="0.2">
      <c r="D49" s="458" t="s">
        <v>181</v>
      </c>
      <c r="E49" s="458"/>
      <c r="F49" s="285">
        <f>ROUND(SUM(F42:F48),0)</f>
        <v>410614620</v>
      </c>
      <c r="G49" s="304"/>
      <c r="H49" s="285"/>
    </row>
    <row r="50" spans="4:8" x14ac:dyDescent="0.2">
      <c r="F50" s="291"/>
      <c r="G50" s="288"/>
    </row>
    <row r="51" spans="4:8" x14ac:dyDescent="0.2">
      <c r="F51" s="291"/>
    </row>
  </sheetData>
  <mergeCells count="27">
    <mergeCell ref="A14:G14"/>
    <mergeCell ref="J34:K34"/>
    <mergeCell ref="E36:G36"/>
    <mergeCell ref="D42:E42"/>
    <mergeCell ref="A17:G17"/>
    <mergeCell ref="B18:H18"/>
    <mergeCell ref="A20:G20"/>
    <mergeCell ref="B21:H21"/>
    <mergeCell ref="A22:A31"/>
    <mergeCell ref="D22:E31"/>
    <mergeCell ref="F22:F31"/>
    <mergeCell ref="A2:H2"/>
    <mergeCell ref="D49:E49"/>
    <mergeCell ref="A32:G32"/>
    <mergeCell ref="A33:H33"/>
    <mergeCell ref="A34:G34"/>
    <mergeCell ref="B15:H15"/>
    <mergeCell ref="A3:H3"/>
    <mergeCell ref="E5:F5"/>
    <mergeCell ref="G5:H5"/>
    <mergeCell ref="E6:F6"/>
    <mergeCell ref="G6:H6"/>
    <mergeCell ref="F9:G9"/>
    <mergeCell ref="A11:A13"/>
    <mergeCell ref="F11:G11"/>
    <mergeCell ref="F12:G12"/>
    <mergeCell ref="F13:G13"/>
  </mergeCells>
  <pageMargins left="0.70866141732283472" right="0.70866141732283472" top="0.74803149606299213" bottom="0.74803149606299213" header="0.31496062992125984" footer="0.31496062992125984"/>
  <pageSetup scale="51" fitToHeight="5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PRESUPUESTO</vt:lpstr>
      <vt:lpstr>1.ESTUFAS</vt:lpstr>
      <vt:lpstr>2.HUERTO</vt:lpstr>
      <vt:lpstr> AIU-Obra</vt:lpstr>
      <vt:lpstr>Hoja1</vt:lpstr>
      <vt:lpstr>' AIU-Obra'!Área_de_impresión</vt:lpstr>
      <vt:lpstr>'1.ESTUFAS'!Área_de_impresión</vt:lpstr>
      <vt:lpstr>'2.HUERTO'!Área_de_impresión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cp:lastPrinted>2021-07-13T21:50:19Z</cp:lastPrinted>
  <dcterms:created xsi:type="dcterms:W3CDTF">2016-04-12T12:14:58Z</dcterms:created>
  <dcterms:modified xsi:type="dcterms:W3CDTF">2021-10-25T15:46:33Z</dcterms:modified>
</cp:coreProperties>
</file>