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/>
  <mc:AlternateContent xmlns:mc="http://schemas.openxmlformats.org/markup-compatibility/2006">
    <mc:Choice Requires="x15">
      <x15ac:absPath xmlns:x15ac="http://schemas.microsoft.com/office/spreadsheetml/2010/11/ac" url="D:\DATOS\2022 SMA-DEFENSA-COBRO\SMA 2022\ADECUACION SMA\DOCUMENTOS AJUSTADOS\"/>
    </mc:Choice>
  </mc:AlternateContent>
  <xr:revisionPtr revIDLastSave="0" documentId="13_ncr:1_{5ABD344C-B92F-4A0B-B464-0D31C6DC086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OMPARATIVO COTIZACIONES" sheetId="1" r:id="rId1"/>
  </sheets>
  <externalReferences>
    <externalReference r:id="rId2"/>
  </externalReferences>
  <definedNames>
    <definedName name="_xlnm._FilterDatabase" localSheetId="0" hidden="1">'COMPARATIVO COTIZACIONES'!$A$7:$M$88</definedName>
    <definedName name="_xlnm.Print_Area" localSheetId="0">'COMPARATIVO COTIZACIONES'!$A$1:$M$93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83" i="1" l="1"/>
  <c r="L74" i="1"/>
  <c r="L72" i="1"/>
  <c r="L71" i="1"/>
  <c r="L70" i="1"/>
  <c r="L69" i="1"/>
  <c r="L68" i="1"/>
  <c r="L67" i="1"/>
  <c r="L66" i="1"/>
  <c r="L65" i="1"/>
  <c r="L64" i="1"/>
  <c r="L63" i="1"/>
  <c r="L62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39" i="1"/>
  <c r="L38" i="1"/>
  <c r="L37" i="1"/>
  <c r="L36" i="1"/>
  <c r="L35" i="1"/>
  <c r="L34" i="1"/>
  <c r="L33" i="1"/>
  <c r="L31" i="1"/>
  <c r="L30" i="1"/>
  <c r="L29" i="1"/>
  <c r="L28" i="1"/>
  <c r="L27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K10" i="1" l="1"/>
  <c r="K11" i="1"/>
  <c r="K13" i="1"/>
  <c r="K15" i="1"/>
  <c r="K16" i="1"/>
  <c r="K17" i="1"/>
  <c r="K18" i="1"/>
  <c r="K22" i="1"/>
  <c r="K23" i="1"/>
  <c r="K24" i="1"/>
  <c r="K25" i="1"/>
  <c r="K3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8" i="1"/>
  <c r="K59" i="1"/>
  <c r="K60" i="1"/>
  <c r="K68" i="1"/>
  <c r="K69" i="1"/>
  <c r="K70" i="1"/>
  <c r="K71" i="1"/>
  <c r="K72" i="1"/>
  <c r="K74" i="1"/>
  <c r="K9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8" i="1"/>
  <c r="I59" i="1"/>
  <c r="I60" i="1"/>
  <c r="I68" i="1"/>
  <c r="I69" i="1"/>
  <c r="I70" i="1"/>
  <c r="I71" i="1"/>
  <c r="I72" i="1"/>
  <c r="I74" i="1"/>
  <c r="I10" i="1"/>
  <c r="I11" i="1"/>
  <c r="I13" i="1"/>
  <c r="I15" i="1"/>
  <c r="I16" i="1"/>
  <c r="I17" i="1"/>
  <c r="I18" i="1"/>
  <c r="I22" i="1"/>
  <c r="I23" i="1"/>
  <c r="I24" i="1"/>
  <c r="I25" i="1"/>
  <c r="I30" i="1"/>
  <c r="I9" i="1"/>
  <c r="G10" i="1"/>
  <c r="G11" i="1"/>
  <c r="G13" i="1"/>
  <c r="G15" i="1"/>
  <c r="M15" i="1" s="1"/>
  <c r="G16" i="1"/>
  <c r="G17" i="1"/>
  <c r="G18" i="1"/>
  <c r="G22" i="1"/>
  <c r="G23" i="1"/>
  <c r="G24" i="1"/>
  <c r="G25" i="1"/>
  <c r="G30" i="1"/>
  <c r="G41" i="1"/>
  <c r="G42" i="1"/>
  <c r="G43" i="1"/>
  <c r="G44" i="1"/>
  <c r="G45" i="1"/>
  <c r="G46" i="1"/>
  <c r="G47" i="1"/>
  <c r="M47" i="1" s="1"/>
  <c r="G48" i="1"/>
  <c r="M48" i="1" s="1"/>
  <c r="G49" i="1"/>
  <c r="G50" i="1"/>
  <c r="G51" i="1"/>
  <c r="G52" i="1"/>
  <c r="G53" i="1"/>
  <c r="G54" i="1"/>
  <c r="G55" i="1"/>
  <c r="G56" i="1"/>
  <c r="G58" i="1"/>
  <c r="G59" i="1"/>
  <c r="G60" i="1"/>
  <c r="G68" i="1"/>
  <c r="G69" i="1"/>
  <c r="G70" i="1"/>
  <c r="G71" i="1"/>
  <c r="G72" i="1"/>
  <c r="G74" i="1"/>
  <c r="G9" i="1"/>
  <c r="M13" i="1" l="1"/>
  <c r="M11" i="1"/>
  <c r="M46" i="1"/>
  <c r="M45" i="1"/>
  <c r="M30" i="1"/>
  <c r="M10" i="1"/>
  <c r="M50" i="1"/>
  <c r="M49" i="1"/>
  <c r="M43" i="1"/>
  <c r="M23" i="1"/>
  <c r="M22" i="1"/>
  <c r="M56" i="1"/>
  <c r="M72" i="1"/>
  <c r="M54" i="1"/>
  <c r="M25" i="1"/>
  <c r="M42" i="1"/>
  <c r="M9" i="1"/>
  <c r="M70" i="1"/>
  <c r="M53" i="1"/>
  <c r="M18" i="1"/>
  <c r="M44" i="1"/>
  <c r="M59" i="1"/>
  <c r="M74" i="1"/>
  <c r="M71" i="1"/>
  <c r="M69" i="1"/>
  <c r="M52" i="1"/>
  <c r="M17" i="1"/>
  <c r="M60" i="1"/>
  <c r="M24" i="1"/>
  <c r="M58" i="1"/>
  <c r="M41" i="1"/>
  <c r="M55" i="1"/>
  <c r="M68" i="1"/>
  <c r="M51" i="1"/>
  <c r="M16" i="1"/>
  <c r="E21" i="1"/>
  <c r="E20" i="1"/>
  <c r="E19" i="1"/>
  <c r="E14" i="1"/>
  <c r="E12" i="1"/>
  <c r="E31" i="1"/>
  <c r="E29" i="1"/>
  <c r="E28" i="1"/>
  <c r="E27" i="1"/>
  <c r="D31" i="1"/>
  <c r="D30" i="1"/>
  <c r="D29" i="1"/>
  <c r="D28" i="1"/>
  <c r="E39" i="1"/>
  <c r="E38" i="1"/>
  <c r="E37" i="1"/>
  <c r="E36" i="1"/>
  <c r="E35" i="1"/>
  <c r="E34" i="1"/>
  <c r="E33" i="1"/>
  <c r="E57" i="1"/>
  <c r="E67" i="1"/>
  <c r="E66" i="1"/>
  <c r="E65" i="1"/>
  <c r="E64" i="1"/>
  <c r="E63" i="1"/>
  <c r="E62" i="1"/>
  <c r="C31" i="1"/>
  <c r="C30" i="1"/>
  <c r="C28" i="1"/>
  <c r="K20" i="1" l="1"/>
  <c r="G20" i="1"/>
  <c r="I20" i="1"/>
  <c r="G21" i="1"/>
  <c r="K21" i="1"/>
  <c r="I21" i="1"/>
  <c r="K63" i="1"/>
  <c r="G63" i="1"/>
  <c r="I63" i="1"/>
  <c r="I36" i="1"/>
  <c r="G36" i="1"/>
  <c r="K36" i="1"/>
  <c r="G67" i="1"/>
  <c r="K67" i="1"/>
  <c r="I67" i="1"/>
  <c r="K57" i="1"/>
  <c r="G57" i="1"/>
  <c r="I57" i="1"/>
  <c r="K62" i="1"/>
  <c r="I62" i="1"/>
  <c r="G62" i="1"/>
  <c r="I29" i="1"/>
  <c r="G29" i="1"/>
  <c r="K29" i="1"/>
  <c r="K14" i="1"/>
  <c r="I14" i="1"/>
  <c r="G14" i="1"/>
  <c r="G35" i="1"/>
  <c r="K35" i="1"/>
  <c r="I35" i="1"/>
  <c r="G37" i="1"/>
  <c r="K37" i="1"/>
  <c r="I37" i="1"/>
  <c r="K38" i="1"/>
  <c r="G38" i="1"/>
  <c r="I38" i="1"/>
  <c r="G39" i="1"/>
  <c r="K39" i="1"/>
  <c r="I39" i="1"/>
  <c r="I64" i="1"/>
  <c r="G64" i="1"/>
  <c r="K64" i="1"/>
  <c r="K27" i="1"/>
  <c r="G27" i="1"/>
  <c r="I27" i="1"/>
  <c r="I65" i="1"/>
  <c r="K65" i="1"/>
  <c r="G65" i="1"/>
  <c r="K28" i="1"/>
  <c r="I28" i="1"/>
  <c r="G28" i="1"/>
  <c r="K66" i="1"/>
  <c r="G66" i="1"/>
  <c r="I66" i="1"/>
  <c r="G31" i="1"/>
  <c r="K31" i="1"/>
  <c r="I31" i="1"/>
  <c r="K12" i="1"/>
  <c r="G12" i="1"/>
  <c r="I12" i="1"/>
  <c r="I33" i="1"/>
  <c r="G33" i="1"/>
  <c r="K33" i="1"/>
  <c r="G34" i="1"/>
  <c r="I34" i="1"/>
  <c r="K34" i="1"/>
  <c r="I19" i="1"/>
  <c r="G19" i="1"/>
  <c r="K19" i="1"/>
  <c r="M28" i="1" l="1"/>
  <c r="M14" i="1"/>
  <c r="M62" i="1"/>
  <c r="M63" i="1"/>
  <c r="M37" i="1"/>
  <c r="M57" i="1"/>
  <c r="M35" i="1"/>
  <c r="M12" i="1"/>
  <c r="G76" i="1"/>
  <c r="M36" i="1"/>
  <c r="I76" i="1"/>
  <c r="K76" i="1"/>
  <c r="M39" i="1"/>
  <c r="M21" i="1"/>
  <c r="M67" i="1"/>
  <c r="M27" i="1"/>
  <c r="M29" i="1"/>
  <c r="M66" i="1"/>
  <c r="M19" i="1"/>
  <c r="M38" i="1"/>
  <c r="M20" i="1"/>
  <c r="M33" i="1"/>
  <c r="M64" i="1"/>
  <c r="M31" i="1"/>
  <c r="M34" i="1"/>
  <c r="M65" i="1"/>
  <c r="G80" i="1" l="1"/>
  <c r="G81" i="1" s="1"/>
  <c r="G79" i="1"/>
  <c r="G83" i="1" s="1"/>
  <c r="K80" i="1"/>
  <c r="K81" i="1" s="1"/>
  <c r="K79" i="1"/>
  <c r="K83" i="1" s="1"/>
  <c r="I80" i="1"/>
  <c r="I81" i="1" s="1"/>
  <c r="I79" i="1"/>
  <c r="I83" i="1" s="1"/>
  <c r="M77" i="1"/>
  <c r="M80" i="1" l="1"/>
  <c r="M81" i="1" s="1"/>
  <c r="M79" i="1"/>
</calcChain>
</file>

<file path=xl/sharedStrings.xml><?xml version="1.0" encoding="utf-8"?>
<sst xmlns="http://schemas.openxmlformats.org/spreadsheetml/2006/main" count="218" uniqueCount="157">
  <si>
    <t>N°</t>
  </si>
  <si>
    <t>codigo de Naciones Unidas</t>
  </si>
  <si>
    <t>UNIDAD DE MEDIDA</t>
  </si>
  <si>
    <t>CANTIDAD</t>
  </si>
  <si>
    <t>PROMEDIO</t>
  </si>
  <si>
    <t>OBJETO DEL PLAN</t>
  </si>
  <si>
    <t>Descripcion tecnica detallada hasta en lo mas minimo</t>
  </si>
  <si>
    <t>CUADRO DE PRECIOS PARA CALCULAR EL COSTO DEL CONTRATO</t>
  </si>
  <si>
    <t>NOMBRE Y FIRMA DEL SOLICITANTE</t>
  </si>
  <si>
    <t xml:space="preserve">  </t>
  </si>
  <si>
    <t>1.1</t>
  </si>
  <si>
    <t>1.2</t>
  </si>
  <si>
    <t>1.3</t>
  </si>
  <si>
    <t>1.4</t>
  </si>
  <si>
    <t>1.5</t>
  </si>
  <si>
    <t>1.6</t>
  </si>
  <si>
    <t>1.7</t>
  </si>
  <si>
    <t>1.8</t>
  </si>
  <si>
    <t>2.1</t>
  </si>
  <si>
    <t>2.2</t>
  </si>
  <si>
    <t>2.3</t>
  </si>
  <si>
    <t>2.4</t>
  </si>
  <si>
    <t>2.5</t>
  </si>
  <si>
    <t>3.1</t>
  </si>
  <si>
    <t>3.2</t>
  </si>
  <si>
    <t>3.3</t>
  </si>
  <si>
    <t>3.4</t>
  </si>
  <si>
    <t>3.5</t>
  </si>
  <si>
    <t>3.6</t>
  </si>
  <si>
    <t>4.1</t>
  </si>
  <si>
    <t>4.2</t>
  </si>
  <si>
    <t>4.3</t>
  </si>
  <si>
    <t>4.4</t>
  </si>
  <si>
    <t>4.5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</si>
  <si>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</si>
  <si>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</si>
  <si>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</si>
  <si>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</si>
  <si>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</si>
  <si>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</si>
  <si>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</si>
  <si>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</si>
  <si>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</si>
  <si>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Traslado, proceso de almacenamiento y posterior reinstalación de mobiliario hasta el sitio designado por la Entidad Contratante dentro de la edificación. Incluye embalaje para protección del mobiliario y cargue, retiro y disposición final para elementos no reutilizables.</t>
  </si>
  <si>
    <t>Desinstalación y proceso de almacenamiento de unidad odontológica y sus accesorios hasta el sitio designado por la Entidad Contratante dentro de la edificación. Incluye desacople y  suspensión temporal de redes, embalaje para protección y cargue. La actividad estará a cargo de un Ingeniero Biómedico y  deberá realizarse de acuerdo con las recomendaciones dadas en las fichas técnicas del fabricante.</t>
  </si>
  <si>
    <t xml:space="preserve">Desmonte de marco y hoja(s) de puertas (indiferente del material y tamaño). Incluye transporte y almacenamiento al sitio que disponga el interventor. Los materiales que no puedan ser reutilizables a criterio de la entidad contratante estarán a cargo del contratista para el cargue, retiro y disposición de escombros. </t>
  </si>
  <si>
    <t xml:space="preserve">Desmonte de hoja(s) de puertas (indiferente del material y tamaño). Incluye transporte y almacenamiento al sitio que disponga el interventor. Los materiales que no puedan ser reutilizables a criterio de la entidad contratante estarán a cargo del contratista para el cargue, retiro y disposición de escombros. </t>
  </si>
  <si>
    <t>Demolición de piso con o sin baldosa cerámica o vinilo (indiferente de la medida), incluye la demolición de afinado h &lt;= 4cm. El contratista deberá garantizar la integridad de las instalaciones que se puedan ver afectadas por esta actividad. Incluye desmonte, transporte y almacenamiento al sitio de almacenamiento que disponga el interventor. Los materiales que no puedan ser reutilizables a criterio de la entidad contratante estarán a cargo del contratista para el cargue, retiro y disposición de escombros.</t>
  </si>
  <si>
    <t>Demolición de poceta con poyo fundida en sitio. Incluye retiro de grifería, cargue, retiro y disposición de escombros para elementos no reutilizables.  El contratista deberá garantizar la integridad de los elementos correspondientes a instalaciones cercanas y/o embebido al muro (redes tuberías, cableados etc.), que se puedan ver afectadas por esta actividad.</t>
  </si>
  <si>
    <t>Desmonte de mobiliario anclado, indiferente de la medida, tipo mesón en acero inoxidable con gabetas en parte baja y gabinetes aereos. Incluye retiro de grifería, cargue, retiro y disposición de escombros para elementos no reutilizables.  El contratista deberá garantizar la integridad de los elementos correspondientes a instalaciones cercanas y/o embebido al muro (redes tuberías, cableados etc.), que se puedan ver afectadas por esta actividad.</t>
  </si>
  <si>
    <t>Cerramiento provisional en tela blanca de polipropileno gramaje: 65gm/m2 o en tela tipo zarán h=2m, incluye madera de soporte cada 2.0m y listones de 0,02 x 0,03m, se empotra en dados de con concreto de 17.5Mpa fundidos en baldes, incluye el desmonte y retiro en la terminación de la obra.</t>
  </si>
  <si>
    <t>m</t>
  </si>
  <si>
    <t>Cortes con pulidora y discos de muros. Incluye retiro y disposición de escombros en lugares autorizados por la Entidad Contratante.</t>
  </si>
  <si>
    <t>Desmonte de divisiones sencillas o dobles en paneles (indiferente del material) con espesor &lt;=5cm y su respectivo sistema de estructura y anclaje. Incluye transporte y proceso de almacenamiento hasta la bodega (que la Entidad Contratante indique) de los elementos reutilizables y cargue, retiro y disposición de escombros para elementos no reutilizables.</t>
  </si>
  <si>
    <t>Demolición de pañete, enchapes y acabados de muro (indisferente del material), e &lt;=4cm. Incluye carfue, retiro, disposición de escombros en lugares autorizados por la Entidad Contratante. El contratista deberá garantizar la intefridad de las instalaciones que se puedan ver afectadas por esta actividad.</t>
  </si>
  <si>
    <t>Perforación (regatas) en muros, pisos y/o cielo raso, ancho &lt;=15cm, profundidad &lt;=10cm. Incluye carfue, retiro, disposición de escombros en lugares autorizados por la Entidad Contratante. El contratista deberá garantizar la integridad de las instalaciones que se puedan ver afectadas por esta actividad.</t>
  </si>
  <si>
    <t>Desmonte de aparatos sanitarios, orinales, lavamanos o siimilares (Indiferente del tipo y tamaño) con sus correspondientes anclajes y elementos de fijación. Incluye transporte y proceso de almacenamiento al sitito que disponga el interventor. Los materiales que no puedan ser reutilizables a criterio de la entidad contratante estarán a cargo del contratista para el cargue, retiro y disposición de escombros.</t>
  </si>
  <si>
    <t>Desmonte de cielo raso en paneles (indiferente del material) y su respectivo sistema de suspensión y anclaje. Incluye transporte y almacenamiento al sitio que disponga el interventor. Los materiales que no puedan ser reutilizables a criterio de la entidad contratante estarán a cargo del contratista para el cargue, retiro y disposición de escombros.</t>
  </si>
  <si>
    <t>Desmonte de luminarias (indiferente del tipo). Incluye transporte y proceso de almacenamiento hasta la bodega (que la Entidad contratante indique) de los elementos reutilizables y cargue, retiro y disposición de escombros para elementos no reutilizables.</t>
  </si>
  <si>
    <t>Anulación de puntos hidraúlicos (Indiferente la medida). Incluye cargue, retiro y disposición de escombros para elementos no reutilizables. El contratista deberá garantizar la integridad de los elementos correspondientes a instalaciones cercanas y/o embebido al muro (redes tuberías, cableados etc.), que se puedan ver afectadas por esta actividad.</t>
  </si>
  <si>
    <t>Anulación de puntos hidrosanitarios (Indiferente la medida). Incluye cargue, retiro y disposición de escombros para elementos no reutilizables. El contratista deberá garantizar la integridad de los elementos correspondientes a instalaciones cercanas y/o embebido al muro (redes tuberías, cableados etc.), que se puedan ver afectadas por esta actividad.</t>
  </si>
  <si>
    <t>PRELIMINARES</t>
  </si>
  <si>
    <t>PISOS</t>
  </si>
  <si>
    <t>Alistado de pisos con mortero impermeabilizado integralmente 1:4 h.=3 cm alistado sin pendiente</t>
  </si>
  <si>
    <t>Pintura epóxica 100% sólidos para pisos de alto tráfico, aplicado en tres capas de pintura. Incluye preparacón de la superficie, sistema imprimante y todo lo necesario para la correcta aplicación.</t>
  </si>
  <si>
    <t xml:space="preserve">MUROS </t>
  </si>
  <si>
    <t>3.7</t>
  </si>
  <si>
    <t>Divisiones en lámina de fibrocemento e.=10 mm, con un espesor de aprox de 10 cm (ancho del perfil mas espesor de placa), dos caras vistas con relleno en espuma. Incluye estructura metálica, refuerzos de elementos de carpintería  y complementarios, estucado y pintado a dos manos con pintura vinilo tipo 2 para acabado de muros</t>
  </si>
  <si>
    <t>Cielo raso en lámina de fibrocemento e.=6 mm, juntas a tope selladas con elastómero y lijadas, acabado liso sin estructura a la vista. Incluye perfilería en acero CR galvanizado, cinta en fibra de vidrio de 5cm, relacionados y complementarios, estucado y pintado dos manos con vinilo tipo 2</t>
  </si>
  <si>
    <t>Pañete liso impermeabilizado integralmente 1:3 e.=2 cm. Incluye filos y dilataciones</t>
  </si>
  <si>
    <t xml:space="preserve">Estuco Acrílico monocomponente, presentación plástica, producto listo para usar, aplicado en tres capas con llana metálica sobre muros, techos, filos, esquineros y dilataciones. Incluye preparación de superficie y lijado para acabado final. </t>
  </si>
  <si>
    <t>Pintura Vinilo acrílica plástica lavable Tipo 1, aplicado en tres capas sobre muros ,techo, filos, esquineros y dilataciones. Incluye preparación de superficie</t>
  </si>
  <si>
    <t>Pintura Vinilo acrílica plástica semi-lavable Tipo 2, aplicado en tres capas sobre muros ,techo, filos, esquineros y dilataciones. Incluye preparación de superficie</t>
  </si>
  <si>
    <t>Pintura Epoxi-Poliamida para acabado de muros, formulada en dos componentes base (resina epóxica) y catalizador (poliamida endurecedora) aplicada en tres (3) capas sobre muros ,techo, filos, esquineros y dilataciones. Incluye preparación de superficie</t>
  </si>
  <si>
    <t>APARATOS SANITARIOS Y CARPINTERÍA</t>
  </si>
  <si>
    <t>Suministro e instalación de lavamanos anclado en pared, en acero inoxidable de 36x38 cm, con grifería de cuello, válcula de pie (pedal). Incluye montaje, sifón tipo botella, acoples, deague push y conexión completa.</t>
  </si>
  <si>
    <t>4.6</t>
  </si>
  <si>
    <t>4.7</t>
  </si>
  <si>
    <t>4.8</t>
  </si>
  <si>
    <t>4.9</t>
  </si>
  <si>
    <t>4.10</t>
  </si>
  <si>
    <t>4.11</t>
  </si>
  <si>
    <t>4.12</t>
  </si>
  <si>
    <t>4.13</t>
  </si>
  <si>
    <t>4.14</t>
  </si>
  <si>
    <t>4.15</t>
  </si>
  <si>
    <t>4.16</t>
  </si>
  <si>
    <t>4.17</t>
  </si>
  <si>
    <t>4.18</t>
  </si>
  <si>
    <t>4.19</t>
  </si>
  <si>
    <t>4.20</t>
  </si>
  <si>
    <t>Suministro e instalación de lavamanos cerámico de colgar linea institucional, para uso de personas con movilidad reducida. Incluye grifería de monocontrol, sifon tipo botella, acoples y demás acceserios para su correcta instalación y funcionamiento.</t>
  </si>
  <si>
    <t>Suministro e instalación de  Barra en acero inoxidable Recta 600. Incluye accesorios de anclaje y todo lo necesario para su correcto funcionamiento.</t>
  </si>
  <si>
    <t>Suministro e instalación de  Barra en acero inoxidable Abatible Superior 800mm. Incluye accesorios de anclaje y todo lo necesario para su correcto funcionamiento.</t>
  </si>
  <si>
    <t>Suministro e instalación de  Dispensador Jabon 1.2 Lt en acero inoxidable. Incluye accesorios de anclaje y todo lo necesario para su correcto funcionamiento.</t>
  </si>
  <si>
    <t>Suministro e instalación de  Dispensador de Toallas en acero inoxidable. Incluye accesorios de anclaje y todo lo necesario para su correcto funcionamiento.</t>
  </si>
  <si>
    <t>Suministro e instalación de  Dispensa Papel Higienico en acero inoxidable. Incluye accesorios de anclaje y todo lo necesario para su correcto funcionamiento.</t>
  </si>
  <si>
    <t>Suministro e instalación de botón de pánico. Incluye conexiones, accesorios de anclaje y todo lo necesario para su correcto funcionamiento.</t>
  </si>
  <si>
    <t>Suministro e instalación de espejo inclinado de posición fija, con marco en acero inoxidable acabado satinado. Medias 0,60 m x 0,90 m.  Incluye accesorios de anclaje y todo lo necesario para su correcto funcionamiento.</t>
  </si>
  <si>
    <t>Suministro e instalación de puerta metálica entamborada de 0,70 x 2,10 m, en CR cal 16 para el marco y CR cal 16 para la hoja. Incluye pintura electrostática color blanco, bisagras redondas y cerradura. Con rejilla inferior en CR cal 16, con angeo de alta densidad de sobreponer para ventilación.</t>
  </si>
  <si>
    <t>Suministro e instalación de puerta metálica entamborada de 0,80 x 2,10 m, en CR cal 16 para el marco y CR cal 16 para la hoja. Incluye pintura electrostática color blanco, bisagras redondas y cerradura. Con rejilla inferior en CR cal 16, con angeo de alta densidad de sobreponer para ventilación.</t>
  </si>
  <si>
    <t xml:space="preserve">Suministro e instalación de puerta batiente en vidrio templado de 10 mm con pelicula de pvb de 0,85 x 2,10 m. Incluye chapetas hidráulicas en acero inoxidable para sistema pivotante, soportes con cerradura manija doble sencilla acabado satinado. </t>
  </si>
  <si>
    <t>Cambio de sentido de giro de puerta en baño para personas con movilidad reducida. Incluye desmonte de hoja(s) de puertas y marco; lijado, limpiado y aplicación con pistola  de tres capas de esmalte sintético alquídico a base de aceite con diluyente sobre marcos metálico y hojas de puertas y marco, cambio de bisagras, cerradura y manija; reinstalación posterior con cambio de sentido de apertura.</t>
  </si>
  <si>
    <t>Suministro e instalación de sistema de entrepaños con perfilería y láminas en CR cal 16 con acabado en pintura electrostática. Sistema anclado a piso y paredes, de 5 niveles. Medidas de entrepaño tipo 1,20 m x 0,45 m. Incluye todo lo necesario para su correcta instalación y funcionamiento.</t>
  </si>
  <si>
    <t>Suministro en instalación de cocineta de 1,50 m. Con mesón en granito pulido color negro, poceta en acero inoxidable de lavado con griferia de monocontrol. Gabinetes aereos e inferiores con acabado en MDP color a elección y herrajes de alto tráfico. Incluye todo lo necesario para su correcta instalación y funcionamiento.</t>
  </si>
  <si>
    <t>Sumministro e instalación de estación de esterilización anclada a muros, en acero inoxidablecon sistema de doble poceta con grifería de cuello, válcula de pie (pedal), sifón tipo botella, acoples, deague push y conexión completa. Con sistema inferior de tres cajones, soporte independiente para autoclave y gabinetes aereos. Estación según diseño, con perfilería interna en cal 14 y láminas cal 16. Medidas globales L 1,40 m x P 0,48 m x H 2,10 m. Incluye todos los accesorios para su correcto funcionamiento</t>
  </si>
  <si>
    <t>Suministro e instalación de perfil tapaluz en lámina Cr cal 18, ancho 20 cm. Acabado en pintura electrostática. Perfil Anclado a canaleta existente. Incluye todos los accesorios para su correcta instalación.</t>
  </si>
  <si>
    <t>Suministro e instalación de poceta lavatraperos anclada a muros perimetrales, en acero inoxidable con llavemanguera. Medidas generales 0,45 m x 0,60 m x 0,40 m (a x l x h). Incluye todos los accesorios para su correcto funcionamiento</t>
  </si>
  <si>
    <t>Suministro e instalación de poceta lavatraperos anclada a muros perimetrales, en acero inoxidable con llavemanguera. Medidas generales 0,50 m x 0,50 m x 0,40 m (a x l x h). Incluye todos los accesorios para su correcto funcionamiento</t>
  </si>
  <si>
    <t>Instalación de unidad odontológica existente con sus accesorios en consultorio del SMA. Incluye mantenimiento preventivo y correctivo,elaboración de hoja de vida del equipo, conexión de redes y todo lo necesario para su correcta instalación y funcionamiento. La actividad estará a cargo de un Ingeniero Biómedico y  deberá realizarse de acuerdo con las recomendaciones dadas en las fichas técnicas del fabricante.</t>
  </si>
  <si>
    <t>INSTALACIONES ELÉCTRICAS E HIDROSANITARIAS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</si>
  <si>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</si>
  <si>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</si>
  <si>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</si>
  <si>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</si>
  <si>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</si>
  <si>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</si>
  <si>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</si>
  <si>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</si>
  <si>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</si>
  <si>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</si>
  <si>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5.11</t>
  </si>
  <si>
    <t>Suministro e instalación de luminaria Led de incrustar Panel Led Redondo 18W Luz Blanca Neutra 1080 Lúmenes. Incluye  cableado de conexión, sockets y demás accesorios de instalación.</t>
  </si>
  <si>
    <t>Suministro e instalación de luminaria Led de incrustar Panel Plano 48w 60x60cm, tipo ILUMAX. Incluye  cableado de conexión, sockets y demás accesorios de instalación.</t>
  </si>
  <si>
    <t xml:space="preserve">Salida para toma doble con polo a tierra ,  tomacorriente color blanco  TIPO GFCI siemens o similar,  caja metálica, en alambre N°3x12 terminales, tubo EMT, curvas, uniones, terminales, conectores, marquillas acrilicas y demás accesorios. </t>
  </si>
  <si>
    <t xml:space="preserve">Salida para toma doble con polo a tierra TIPO GFCI,  tomacorriente color blanco  TIPO GFCI siemens o similar,  caja metálica, en alambre N°3x12 terminales, tubo EMT, curvas, uniones, terminales, conectores, marquillas acrilicas y demás accesorios. </t>
  </si>
  <si>
    <t xml:space="preserve">Salida para interruptor sencillo,  incluye tuberia EMT, cable 3X12 THHN, cajas metálicas, curvas, terminales, conectores y demás accesorios. </t>
  </si>
  <si>
    <t xml:space="preserve">Salida para interruptor doble,  incluye tuberia EMT, cable 3X12 THHN, cajas metálicas, curvas, terminales, conectores y demás accesorios. </t>
  </si>
  <si>
    <t>PUNTO SANITARIO 2". Incluye: Sifón, Tubería hasta 1.5m, accesorios, regatas y pañetes.</t>
  </si>
  <si>
    <t>PUNTO SANITARIO 4". Incluye: Sifón, Tubería hasta 1.5m, accesorios, regatas y pañetes.</t>
  </si>
  <si>
    <t>PUNTO A.F. 1/2". Incluye: llavemanguera, Tubería hasta 1.5m, accesorios, regatas y pañetes.</t>
  </si>
  <si>
    <t>PUNTO A.F. 1/2". Incluye: Tubería hasta 1.5m, accesorios, regatas y pañetes.</t>
  </si>
  <si>
    <t>Suministro e instalación de sistema push de descarga para sanitario. Incluye reemplazo de válvula y acoples y todo lo necesario para su correcto funcionamiento.</t>
  </si>
  <si>
    <t>ASEO Y FINALES</t>
  </si>
  <si>
    <t>6.1</t>
  </si>
  <si>
    <t>Aseo general durante toda la obra y al final, incluye cargue de sobrantes, retiro y disposición final</t>
  </si>
  <si>
    <t>m2</t>
  </si>
  <si>
    <t>un</t>
  </si>
  <si>
    <t>glb</t>
  </si>
  <si>
    <t>jr</t>
  </si>
  <si>
    <t>VALOR UNITARIO</t>
  </si>
  <si>
    <t xml:space="preserve">VALOR TOTAL </t>
  </si>
  <si>
    <t>PROVEEDOR 1 GRUPO PARALELO</t>
  </si>
  <si>
    <t>VALOR TOTAL</t>
  </si>
  <si>
    <t>PROVEEDOR 2 EYM CONSTRUCTORES</t>
  </si>
  <si>
    <t>PROVEEDOR 3 REFORNOVAR CONSTRUCCIONES C&amp;R S.A.S.</t>
  </si>
  <si>
    <t>KELLY JOHANNA JIMENEZ MORA</t>
  </si>
  <si>
    <t>COSTO DIRECTO</t>
  </si>
  <si>
    <t>TOTAL COSTO DIRECTO</t>
  </si>
  <si>
    <t>ADMINISTRACIÓN</t>
  </si>
  <si>
    <t>UTILIDAD</t>
  </si>
  <si>
    <t>IVA SOBRE LA UTILIDAD</t>
  </si>
  <si>
    <t>COSTO INDIRECTO</t>
  </si>
  <si>
    <t>REALIZAR EL MANTENIMIENTO CORRECTIVO Y ADECUACIONES A LAS INSTALACIONES DEL SERVICIO MEDICO ASISTENCIAL DE LA REGIONAL ANTIOQUIA DEL SERVICIO NACIONAL DE APRENDIZAJE SENA</t>
  </si>
  <si>
    <t>NOTA ACLARATORIOA</t>
  </si>
  <si>
    <t>1. No se considera el imprevisto de la cotizacion 1 ya que la entidad no lo permite.</t>
  </si>
  <si>
    <t>Elaboró. Manuela Montoya Sassón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</si>
</sst>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164" formatCode="_ * #,##0.00_ ;_ * \-#,##0.00_ ;_ * &quot;-&quot;??_ ;_ @_ "/>
    <numFmt numFmtId="165" formatCode="[$$-240A]\ #,##0"/>
    <numFmt numFmtId="166" formatCode="_-[$$-240A]\ * #,##0_-;\-[$$-240A]\ * #,##0_-;_-[$$-240A]\ * &quot;-&quot;??_-;_-@_-"/>
    <numFmt numFmtId="167" formatCode="0.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EAF1DD"/>
        <bgColor rgb="FFEAF1DD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2" fontId="1" fillId="0" borderId="0" applyFont="0" applyFill="0" applyBorder="0" applyAlignment="0" applyProtection="0"/>
    <xf numFmtId="0" fontId="8" fillId="0" borderId="0"/>
    <xf numFmtId="164" fontId="8" fillId="0" borderId="0" applyFont="0" applyFill="0" applyBorder="0" applyAlignment="0" applyProtection="0"/>
  </cellStyleXfs>
  <cellXfs count="89">
    <xf numFmtId="0" fontId="0" fillId="0" borderId="0" xfId="0"/>
    <xf numFmtId="1" fontId="0" fillId="0" borderId="0" xfId="0" applyNumberFormat="1" applyAlignment="1">
      <alignment wrapText="1"/>
    </xf>
    <xf numFmtId="0" fontId="5" fillId="0" borderId="0" xfId="0" applyFont="1"/>
    <xf numFmtId="1" fontId="3" fillId="2" borderId="7" xfId="0" applyNumberFormat="1" applyFont="1" applyFill="1" applyBorder="1" applyAlignment="1">
      <alignment horizontal="center" vertical="center" wrapText="1"/>
    </xf>
    <xf numFmtId="1" fontId="3" fillId="2" borderId="7" xfId="0" applyNumberFormat="1" applyFont="1" applyFill="1" applyBorder="1" applyAlignment="1">
      <alignment horizontal="center" vertical="center" wrapText="1"/>
    </xf>
    <xf numFmtId="1" fontId="5" fillId="0" borderId="0" xfId="0" applyNumberFormat="1" applyFont="1" applyAlignment="1">
      <alignment wrapText="1"/>
    </xf>
    <xf numFmtId="0" fontId="6" fillId="6" borderId="2" xfId="0" applyFont="1" applyFill="1" applyBorder="1" applyAlignment="1">
      <alignment horizontal="center" vertical="center" wrapText="1"/>
    </xf>
    <xf numFmtId="1" fontId="5" fillId="0" borderId="0" xfId="0" applyNumberFormat="1" applyFont="1" applyBorder="1" applyAlignment="1">
      <alignment horizont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" fontId="4" fillId="2" borderId="7" xfId="0" applyNumberFormat="1" applyFont="1" applyFill="1" applyBorder="1" applyAlignment="1">
      <alignment vertical="center" wrapText="1"/>
    </xf>
    <xf numFmtId="165" fontId="5" fillId="0" borderId="0" xfId="1" applyNumberFormat="1" applyFont="1" applyAlignment="1">
      <alignment wrapText="1"/>
    </xf>
    <xf numFmtId="165" fontId="3" fillId="3" borderId="1" xfId="0" applyNumberFormat="1" applyFont="1" applyFill="1" applyBorder="1" applyAlignment="1">
      <alignment horizontal="center" vertical="center" wrapText="1"/>
    </xf>
    <xf numFmtId="165" fontId="5" fillId="0" borderId="0" xfId="0" applyNumberFormat="1" applyFont="1" applyAlignment="1">
      <alignment wrapText="1"/>
    </xf>
    <xf numFmtId="165" fontId="0" fillId="0" borderId="0" xfId="1" applyNumberFormat="1" applyFont="1" applyAlignment="1">
      <alignment wrapText="1"/>
    </xf>
    <xf numFmtId="165" fontId="0" fillId="0" borderId="0" xfId="0" applyNumberFormat="1" applyAlignment="1">
      <alignment wrapText="1"/>
    </xf>
    <xf numFmtId="165" fontId="3" fillId="2" borderId="1" xfId="0" applyNumberFormat="1" applyFont="1" applyFill="1" applyBorder="1" applyAlignment="1">
      <alignment horizontal="center" vertical="center" wrapText="1"/>
    </xf>
    <xf numFmtId="165" fontId="3" fillId="2" borderId="4" xfId="0" applyNumberFormat="1" applyFont="1" applyFill="1" applyBorder="1" applyAlignment="1">
      <alignment horizontal="center" vertical="center" wrapText="1"/>
    </xf>
    <xf numFmtId="1" fontId="5" fillId="0" borderId="0" xfId="0" applyNumberFormat="1" applyFont="1" applyFill="1" applyAlignment="1">
      <alignment wrapText="1"/>
    </xf>
    <xf numFmtId="165" fontId="5" fillId="0" borderId="0" xfId="1" applyNumberFormat="1" applyFont="1" applyFill="1" applyAlignment="1">
      <alignment wrapText="1"/>
    </xf>
    <xf numFmtId="165" fontId="5" fillId="0" borderId="0" xfId="0" applyNumberFormat="1" applyFont="1" applyFill="1" applyAlignment="1">
      <alignment wrapText="1"/>
    </xf>
    <xf numFmtId="0" fontId="0" fillId="0" borderId="0" xfId="0" applyFill="1"/>
    <xf numFmtId="0" fontId="5" fillId="0" borderId="0" xfId="0" applyFont="1" applyFill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" fontId="3" fillId="2" borderId="7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2" fontId="5" fillId="0" borderId="0" xfId="0" applyNumberFormat="1" applyFont="1" applyAlignment="1">
      <alignment wrapText="1"/>
    </xf>
    <xf numFmtId="2" fontId="5" fillId="0" borderId="0" xfId="0" applyNumberFormat="1" applyFont="1" applyBorder="1" applyAlignment="1">
      <alignment horizontal="center" wrapText="1"/>
    </xf>
    <xf numFmtId="2" fontId="3" fillId="2" borderId="5" xfId="0" applyNumberFormat="1" applyFont="1" applyFill="1" applyBorder="1" applyAlignment="1">
      <alignment horizontal="center" vertical="center" wrapText="1"/>
    </xf>
    <xf numFmtId="2" fontId="3" fillId="2" borderId="7" xfId="0" applyNumberFormat="1" applyFont="1" applyFill="1" applyBorder="1" applyAlignment="1">
      <alignment horizontal="center" vertical="center" wrapText="1"/>
    </xf>
    <xf numFmtId="2" fontId="5" fillId="0" borderId="0" xfId="0" applyNumberFormat="1" applyFont="1" applyBorder="1" applyAlignment="1">
      <alignment horizontal="left" vertical="center" wrapText="1"/>
    </xf>
    <xf numFmtId="2" fontId="5" fillId="0" borderId="0" xfId="0" applyNumberFormat="1" applyFont="1" applyFill="1" applyAlignment="1">
      <alignment wrapText="1"/>
    </xf>
    <xf numFmtId="2" fontId="0" fillId="0" borderId="0" xfId="0" applyNumberFormat="1" applyAlignment="1">
      <alignment wrapText="1"/>
    </xf>
    <xf numFmtId="0" fontId="0" fillId="0" borderId="1" xfId="0" applyBorder="1" applyAlignment="1">
      <alignment horizontal="center" vertical="center" wrapText="1"/>
    </xf>
    <xf numFmtId="167" fontId="0" fillId="0" borderId="1" xfId="0" applyNumberFormat="1" applyBorder="1" applyAlignment="1">
      <alignment horizontal="center" vertical="center" wrapText="1"/>
    </xf>
    <xf numFmtId="165" fontId="10" fillId="0" borderId="0" xfId="0" applyNumberFormat="1" applyFont="1" applyBorder="1" applyAlignment="1">
      <alignment wrapText="1"/>
    </xf>
    <xf numFmtId="166" fontId="5" fillId="0" borderId="0" xfId="1" applyNumberFormat="1" applyFont="1" applyAlignment="1">
      <alignment wrapText="1"/>
    </xf>
    <xf numFmtId="166" fontId="5" fillId="0" borderId="0" xfId="0" applyNumberFormat="1" applyFont="1" applyBorder="1" applyAlignment="1">
      <alignment horizontal="center" wrapText="1"/>
    </xf>
    <xf numFmtId="166" fontId="5" fillId="0" borderId="0" xfId="0" applyNumberFormat="1" applyFont="1" applyBorder="1" applyAlignment="1">
      <alignment horizontal="left" vertical="center" wrapText="1"/>
    </xf>
    <xf numFmtId="166" fontId="5" fillId="0" borderId="0" xfId="1" applyNumberFormat="1" applyFont="1" applyFill="1" applyAlignment="1">
      <alignment wrapText="1"/>
    </xf>
    <xf numFmtId="166" fontId="0" fillId="0" borderId="0" xfId="1" applyNumberFormat="1" applyFont="1" applyAlignment="1">
      <alignment wrapText="1"/>
    </xf>
    <xf numFmtId="165" fontId="5" fillId="0" borderId="0" xfId="0" applyNumberFormat="1" applyFont="1" applyBorder="1" applyAlignment="1">
      <alignment horizontal="center" wrapText="1"/>
    </xf>
    <xf numFmtId="165" fontId="5" fillId="0" borderId="0" xfId="0" applyNumberFormat="1" applyFont="1" applyBorder="1" applyAlignment="1">
      <alignment horizontal="left" vertical="center" wrapText="1"/>
    </xf>
    <xf numFmtId="166" fontId="3" fillId="0" borderId="1" xfId="0" applyNumberFormat="1" applyFont="1" applyFill="1" applyBorder="1" applyAlignment="1">
      <alignment horizontal="center" vertical="center" wrapText="1"/>
    </xf>
    <xf numFmtId="165" fontId="3" fillId="0" borderId="1" xfId="0" applyNumberFormat="1" applyFont="1" applyFill="1" applyBorder="1" applyAlignment="1">
      <alignment horizontal="center" vertical="center" wrapText="1"/>
    </xf>
    <xf numFmtId="165" fontId="5" fillId="0" borderId="0" xfId="0" applyNumberFormat="1" applyFont="1"/>
    <xf numFmtId="165" fontId="11" fillId="0" borderId="0" xfId="0" applyNumberFormat="1" applyFont="1" applyFill="1" applyBorder="1" applyAlignment="1">
      <alignment wrapText="1"/>
    </xf>
    <xf numFmtId="2" fontId="6" fillId="0" borderId="0" xfId="0" applyNumberFormat="1" applyFont="1" applyAlignment="1">
      <alignment wrapText="1"/>
    </xf>
    <xf numFmtId="166" fontId="3" fillId="8" borderId="1" xfId="0" applyNumberFormat="1" applyFont="1" applyFill="1" applyBorder="1" applyAlignment="1">
      <alignment horizontal="center" vertical="center" wrapText="1"/>
    </xf>
    <xf numFmtId="165" fontId="3" fillId="8" borderId="1" xfId="0" applyNumberFormat="1" applyFont="1" applyFill="1" applyBorder="1" applyAlignment="1">
      <alignment horizontal="center" vertical="center" wrapText="1"/>
    </xf>
    <xf numFmtId="166" fontId="6" fillId="8" borderId="1" xfId="1" applyNumberFormat="1" applyFont="1" applyFill="1" applyBorder="1" applyAlignment="1">
      <alignment wrapText="1"/>
    </xf>
    <xf numFmtId="165" fontId="13" fillId="0" borderId="0" xfId="0" applyNumberFormat="1" applyFont="1" applyBorder="1" applyAlignment="1">
      <alignment wrapText="1"/>
    </xf>
    <xf numFmtId="166" fontId="6" fillId="8" borderId="1" xfId="1" applyNumberFormat="1" applyFont="1" applyFill="1" applyBorder="1" applyAlignment="1">
      <alignment vertical="center" wrapText="1"/>
    </xf>
    <xf numFmtId="9" fontId="6" fillId="0" borderId="1" xfId="1" applyNumberFormat="1" applyFont="1" applyBorder="1" applyAlignment="1">
      <alignment horizontal="center" wrapText="1"/>
    </xf>
    <xf numFmtId="165" fontId="6" fillId="0" borderId="1" xfId="1" applyNumberFormat="1" applyFont="1" applyBorder="1" applyAlignment="1">
      <alignment horizontal="center" wrapText="1"/>
    </xf>
    <xf numFmtId="9" fontId="6" fillId="0" borderId="1" xfId="0" applyNumberFormat="1" applyFont="1" applyBorder="1" applyAlignment="1">
      <alignment horizontal="center" wrapText="1"/>
    </xf>
    <xf numFmtId="165" fontId="14" fillId="0" borderId="0" xfId="0" applyNumberFormat="1" applyFont="1" applyFill="1" applyBorder="1" applyAlignment="1">
      <alignment vertical="center" wrapText="1"/>
    </xf>
    <xf numFmtId="165" fontId="5" fillId="0" borderId="8" xfId="0" applyNumberFormat="1" applyFont="1" applyBorder="1" applyAlignment="1">
      <alignment wrapText="1"/>
    </xf>
    <xf numFmtId="165" fontId="6" fillId="5" borderId="8" xfId="0" applyNumberFormat="1" applyFont="1" applyFill="1" applyBorder="1" applyAlignment="1">
      <alignment vertical="center" wrapText="1"/>
    </xf>
    <xf numFmtId="0" fontId="5" fillId="0" borderId="0" xfId="0" applyFont="1" applyBorder="1" applyAlignment="1">
      <alignment horizontal="left" vertical="center" wrapText="1"/>
    </xf>
    <xf numFmtId="1" fontId="5" fillId="0" borderId="0" xfId="0" applyNumberFormat="1" applyFont="1" applyFill="1" applyAlignment="1">
      <alignment horizontal="left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Fill="1" applyAlignment="1">
      <alignment horizontal="left"/>
    </xf>
    <xf numFmtId="1" fontId="5" fillId="0" borderId="0" xfId="0" applyNumberFormat="1" applyFont="1" applyFill="1" applyAlignment="1">
      <alignment horizontal="center" wrapText="1"/>
    </xf>
    <xf numFmtId="0" fontId="5" fillId="0" borderId="6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6" fillId="7" borderId="0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1" fontId="5" fillId="0" borderId="0" xfId="0" applyNumberFormat="1" applyFont="1" applyFill="1" applyAlignment="1">
      <alignment horizontal="left" wrapText="1"/>
    </xf>
    <xf numFmtId="1" fontId="4" fillId="0" borderId="1" xfId="0" applyNumberFormat="1" applyFont="1" applyBorder="1" applyAlignment="1">
      <alignment horizontal="left" vertical="center" wrapText="1"/>
    </xf>
    <xf numFmtId="1" fontId="6" fillId="0" borderId="0" xfId="0" applyNumberFormat="1" applyFont="1" applyBorder="1" applyAlignment="1">
      <alignment horizontal="center" wrapText="1"/>
    </xf>
    <xf numFmtId="0" fontId="6" fillId="0" borderId="1" xfId="0" applyFont="1" applyBorder="1" applyAlignment="1">
      <alignment horizontal="left" vertical="center"/>
    </xf>
    <xf numFmtId="165" fontId="7" fillId="4" borderId="1" xfId="0" applyNumberFormat="1" applyFont="1" applyFill="1" applyBorder="1" applyAlignment="1">
      <alignment horizontal="center" vertical="center" wrapText="1"/>
    </xf>
    <xf numFmtId="165" fontId="5" fillId="4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" fontId="3" fillId="2" borderId="4" xfId="0" applyNumberFormat="1" applyFont="1" applyFill="1" applyBorder="1" applyAlignment="1">
      <alignment horizontal="center" vertical="center" wrapText="1"/>
    </xf>
    <xf numFmtId="1" fontId="3" fillId="2" borderId="7" xfId="0" applyNumberFormat="1" applyFont="1" applyFill="1" applyBorder="1" applyAlignment="1">
      <alignment horizontal="center" vertical="center" wrapText="1"/>
    </xf>
    <xf numFmtId="2" fontId="3" fillId="2" borderId="4" xfId="0" applyNumberFormat="1" applyFont="1" applyFill="1" applyBorder="1" applyAlignment="1">
      <alignment horizontal="center" vertical="center" wrapText="1"/>
    </xf>
    <xf numFmtId="2" fontId="3" fillId="2" borderId="7" xfId="0" applyNumberFormat="1" applyFont="1" applyFill="1" applyBorder="1" applyAlignment="1">
      <alignment horizontal="center" vertical="center" wrapText="1"/>
    </xf>
    <xf numFmtId="165" fontId="3" fillId="3" borderId="2" xfId="0" applyNumberFormat="1" applyFont="1" applyFill="1" applyBorder="1" applyAlignment="1">
      <alignment horizontal="center" vertical="center" wrapText="1"/>
    </xf>
    <xf numFmtId="165" fontId="3" fillId="3" borderId="3" xfId="0" applyNumberFormat="1" applyFont="1" applyFill="1" applyBorder="1" applyAlignment="1">
      <alignment horizontal="center" vertical="center" wrapText="1"/>
    </xf>
    <xf numFmtId="9" fontId="6" fillId="5" borderId="1" xfId="1" applyNumberFormat="1" applyFont="1" applyFill="1" applyBorder="1" applyAlignment="1">
      <alignment horizontal="center" wrapText="1"/>
    </xf>
    <xf numFmtId="165" fontId="6" fillId="5" borderId="1" xfId="1" applyNumberFormat="1" applyFont="1" applyFill="1" applyBorder="1" applyAlignment="1">
      <alignment horizontal="center" wrapText="1"/>
    </xf>
  </cellXfs>
  <cellStyles count="4">
    <cellStyle name="Millares 2" xfId="3" xr:uid="{00000000-0005-0000-0000-000000000000}"/>
    <cellStyle name="Moneda [0]" xfId="1" builtinId="7"/>
    <cellStyle name="Normal" xfId="0" builtinId="0"/>
    <cellStyle name="Normal 2" xfId="2" xr:uid="{00000000-0005-0000-0000-000003000000}"/>
  </cellStyles>
  <dxfs count="8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86</xdr:row>
      <xdr:rowOff>0</xdr:rowOff>
    </xdr:from>
    <xdr:to>
      <xdr:col>1</xdr:col>
      <xdr:colOff>1282522</xdr:colOff>
      <xdr:row>86</xdr:row>
      <xdr:rowOff>416718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F2D85A1-55EE-411D-B10A-BBC7943742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7317938"/>
          <a:ext cx="2044522" cy="41671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ndre\Dropbox\ITEMS%20GLOBALES%20PARA%20PPTOS%20ESTIMAD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27 (2)"/>
      <sheetName val="27(2)"/>
    </sheetNames>
    <sheetDataSet>
      <sheetData sheetId="0"/>
      <sheetData sheetId="1">
        <row r="2">
          <cell r="E2" t="str">
            <v>Cerramiento provisional en tela blanca de polipropileno gramaje: 65gm/m2 o en tela tipo zarán  h = 2m , incluye madera de soporte cada 2.0 m  y listones de 0,02 x 0,03m, se empotra en dados de con concreto de 17.5Mpa fundidos en baldes, incluye el desmonte y retiro en la terminación de la obra.</v>
          </cell>
        </row>
      </sheetData>
      <sheetData sheetId="2">
        <row r="2">
          <cell r="E2" t="str">
            <v>Demolición de muros sencillos en mampostería de arcilla con o sin enchape, e.&lt;=15 cm. Incluye cargue, retiro y disposición de escombros en lugares autorizados por la entidad contratante. El contratista deberá garantizar la integridad de los elementos correspondientes a instalaciones cercanas y/o embebido al muro (redes tuberías, cableados etc.), que se puedan ver afectadas por esta actividad.</v>
          </cell>
        </row>
      </sheetData>
      <sheetData sheetId="3">
        <row r="2">
          <cell r="E2" t="str">
            <v>Cortes con pulidora y disco en muros. Incluye retiro y disposición de escombros en lugares autorizados por la Entidad Contratante</v>
          </cell>
        </row>
      </sheetData>
      <sheetData sheetId="4">
        <row r="2">
          <cell r="E2" t="str">
            <v>Desmonte de divisiones sencillas o dobles en paneles  (indiferente del material) con espesor &lt;= 5 cm y su respectivo sistema de estructura y anclaje. Incluye  transporte y proceso de almacenamiento hasta la bodega (que la Entidad Contratante indique) de los elementos reutilizables y cargue, retiro y disposición de escombros para elementos no reutilizables.</v>
          </cell>
        </row>
      </sheetData>
      <sheetData sheetId="5">
        <row r="2">
          <cell r="E2" t="str">
            <v>Demolición de pañete, enchapes y acabados de muro (indiferente del material), e &lt;= 4cm. Incluye cargue, retiro, disposición de escombros en lugares autorizados por la Entidad Contratante. El contratista deberá garantizar la integridad de las instalaciones que se puedan ver afectadas por esta actividad.</v>
          </cell>
        </row>
      </sheetData>
      <sheetData sheetId="6">
        <row r="2">
          <cell r="E2" t="str">
            <v>Perforación (regatas)  en muros, pisos y/o cielo raso, ancho &lt;= 15cm, profundidad &lt;= 10cm. Incluye cargue, retiro, disposición de escombros en lugares autorizados por la Entidad Contratante. El contratista deberá garantizar la integridad de las instalaciones que se puedan ver afectadas por esta actividad.</v>
          </cell>
        </row>
      </sheetData>
      <sheetData sheetId="7"/>
      <sheetData sheetId="8"/>
      <sheetData sheetId="9">
        <row r="2">
          <cell r="E2" t="str">
            <v xml:space="preserve">Desmonte de aparatos sanitarios, orinales, lavamanos o similares (indiferente del tipo y tamaño) con sus correspondientes anclajes y elementos de fijación. Incluye transporte y proceso de almacenamiento al sitio que disponga el interventor. Los materiales que no puedan ser reutilizables a criterio de la entidad contratante estarán a cargo del contratista para el cargue, retiro y disposición de escombros. </v>
          </cell>
        </row>
      </sheetData>
      <sheetData sheetId="10">
        <row r="2">
          <cell r="E2" t="str">
            <v xml:space="preserve">Desmonte de cielo raso en paneles (indiferente del material) y su respectivo sistema de suspensión y anclaje. Incluye  transporte y almacenamiento al sitio que disponga el interventor. Los materiales que no puedan ser reutilizables a criterio de la entidad contratante estarán a cargo del contratista para el cargue, retiro y disposición de escombros. </v>
          </cell>
        </row>
      </sheetData>
      <sheetData sheetId="11">
        <row r="2">
          <cell r="F2" t="str">
            <v>m2</v>
          </cell>
        </row>
      </sheetData>
      <sheetData sheetId="12">
        <row r="2">
          <cell r="E2" t="str">
            <v>Desmonte de luminarias (indiferente del tipo). Incluye  transporte y proceso de almacenamiento hasta la bodega (que la Entidad Contratante indique) de los elementos reutilizables y cargue, retiro y disposición de escombros para elementos no reutilizables.</v>
          </cell>
        </row>
      </sheetData>
      <sheetData sheetId="13">
        <row r="2">
          <cell r="E2" t="str">
            <v>Anulación de puntos hidraúlicos (indiferente la medida). Incluye cargue, retiro y disposición de escombros para elementos no reutilizables.  El contratista deberá garantizar la integridad de los elementos correspondientes a instalaciones cercanas y/o embebido al muro (redes tuberías, cableados etc.), que se puedan ver afectadas por esta actividad.</v>
          </cell>
        </row>
      </sheetData>
      <sheetData sheetId="14">
        <row r="2">
          <cell r="E2" t="str">
            <v>Anulación de puntos sanitarios (indiferente la medida). Incluye cargue, retiro y disposición de escombros para elementos no reutilizables.  El contratista deberá garantizar la integridad de los elementos correspondientes a instalaciones cercanas y/o embebido al muro (redes tuberías, cableados etc.), que se puedan ver afectadas por esta actividad.</v>
          </cell>
        </row>
      </sheetData>
      <sheetData sheetId="15"/>
      <sheetData sheetId="16">
        <row r="2">
          <cell r="E2" t="str">
            <v>Alistado de pisos con mortero impermeabilizado integralmente 1:4 h.=4 cm promedio alistado+pendientado</v>
          </cell>
          <cell r="F2" t="str">
            <v>m2</v>
          </cell>
        </row>
      </sheetData>
      <sheetData sheetId="17"/>
      <sheetData sheetId="18">
        <row r="2">
          <cell r="F2" t="str">
            <v>m2</v>
          </cell>
        </row>
      </sheetData>
      <sheetData sheetId="19">
        <row r="2">
          <cell r="E2" t="str">
            <v>Resane de performación (regata) en piso, muro y/o techo, con mortero impermeabilizado integralmente 1:3 y estuco acrílico monocomponente, aplicado con llana metálica y lijado para acabado final, medidas 5cm x 5cm.  Incluye filos y dilataciones según diseño</v>
          </cell>
          <cell r="F2" t="str">
            <v>ml</v>
          </cell>
        </row>
      </sheetData>
      <sheetData sheetId="20"/>
      <sheetData sheetId="21"/>
      <sheetData sheetId="22"/>
      <sheetData sheetId="23">
        <row r="2">
          <cell r="E2" t="str">
            <v>Media caña rinconeras en PVC h.=6 coextruida. Incluye fijación con tornillo avellanado, tapones y demás accesorios</v>
          </cell>
          <cell r="F2" t="str">
            <v>m</v>
          </cell>
        </row>
      </sheetData>
      <sheetData sheetId="24">
        <row r="2">
          <cell r="E2" t="str">
            <v>Divisiones en lámina de fibrocemento e.=10 mm, con un espesor de aprox de 10 cm (ancho del perfil mas espesor de placa), dos caras vistas con relleno en espuma. Incluye estructura metálica, refuerzos de elementos de carpintería  y complementarios, estucado y pintado a dos manos con pintura vinilo tipo 2 para acabado de muros</v>
          </cell>
        </row>
      </sheetData>
      <sheetData sheetId="25">
        <row r="2">
          <cell r="E2" t="str">
            <v>Cielo raso en lámina de fibrocemento e.=6 mm, juntas a tope selladas con elastómero y lijadas, acabado liso sin estructura a la vista. Incluye perfilería en acero CR galvanizado, cinta en fibra de vidrio de 5cm, relacionados y complementarios, estucado y pintado dos manos con vinilo tipo 2</v>
          </cell>
        </row>
      </sheetData>
      <sheetData sheetId="26">
        <row r="2">
          <cell r="E2" t="str">
            <v xml:space="preserve">Estuco Acrílico monocomponente, presentación plástica, producto listo para usar, aplicado en tres capas con llana metálica sobre muros, techos, filos, esquineros y dilataciones. Incluye preparación de superficie y lijado para acabado final. </v>
          </cell>
        </row>
      </sheetData>
      <sheetData sheetId="27">
        <row r="2">
          <cell r="E2" t="str">
            <v>Pintura Vinilo acrílica plástica lavable Tipo 1, aplicado en tres capas sobre muros ,techo, filos, esquineros y dilataciones. Incluye preparación de superficie</v>
          </cell>
        </row>
      </sheetData>
      <sheetData sheetId="28">
        <row r="2">
          <cell r="E2" t="str">
            <v>Pintura Vinilo acrílica plástica semi-lavable Tipo 2, aplicado en tres capas sobre muros ,techo, filos, esquineros y dilataciones. Incluye preparación de superficie</v>
          </cell>
        </row>
      </sheetData>
      <sheetData sheetId="29">
        <row r="2">
          <cell r="E2" t="str">
            <v>Pintura Epoxi-Poliamida para acabado de muros, formulada en dos componentes base (resina epóxica) y catalizador (poliamida endurecedora) aplicada en tres (3) capas sobre muros ,techo, filos, esquineros y dilataciones. Incluye preparación de superficie</v>
          </cell>
        </row>
      </sheetData>
      <sheetData sheetId="30"/>
      <sheetData sheetId="31"/>
      <sheetData sheetId="32"/>
      <sheetData sheetId="33">
        <row r="2">
          <cell r="F2" t="str">
            <v>un</v>
          </cell>
        </row>
      </sheetData>
      <sheetData sheetId="34"/>
      <sheetData sheetId="35"/>
      <sheetData sheetId="36">
        <row r="2">
          <cell r="F2" t="str">
            <v>un</v>
          </cell>
        </row>
      </sheetData>
      <sheetData sheetId="37">
        <row r="2">
          <cell r="F2" t="str">
            <v>un</v>
          </cell>
        </row>
      </sheetData>
      <sheetData sheetId="38">
        <row r="2">
          <cell r="F2" t="str">
            <v>un</v>
          </cell>
        </row>
      </sheetData>
      <sheetData sheetId="39">
        <row r="2">
          <cell r="F2" t="str">
            <v>un</v>
          </cell>
        </row>
      </sheetData>
      <sheetData sheetId="40">
        <row r="2">
          <cell r="F2" t="str">
            <v>un</v>
          </cell>
        </row>
      </sheetData>
      <sheetData sheetId="41"/>
      <sheetData sheetId="42"/>
      <sheetData sheetId="43">
        <row r="2">
          <cell r="F2" t="str">
            <v>un</v>
          </cell>
        </row>
      </sheetData>
      <sheetData sheetId="44">
        <row r="2">
          <cell r="F2" t="str">
            <v>un</v>
          </cell>
        </row>
      </sheetData>
      <sheetData sheetId="45">
        <row r="2">
          <cell r="E2" t="str">
            <v xml:space="preserve">Salida para toma doble con polo a tierra TIPO GFCI,  tomacorriente color blanco  TIPO GFCI siemens o similar,  caja metálica, en alambre N°3x12 terminales, tubo EMT, curvas, uniones, terminales, conectores, marquillas acrilicas y demás accesorios. </v>
          </cell>
        </row>
      </sheetData>
      <sheetData sheetId="46">
        <row r="2">
          <cell r="E2" t="str">
            <v xml:space="preserve">Salida para interruptor doble,  incluye tuberia EMT, cable 3X12 THHN, cajas metálicas, curvas, terminales, conectores y demás accesorios. </v>
          </cell>
        </row>
      </sheetData>
      <sheetData sheetId="47">
        <row r="2">
          <cell r="F2" t="str">
            <v>un</v>
          </cell>
        </row>
      </sheetData>
      <sheetData sheetId="48">
        <row r="2">
          <cell r="F2" t="str">
            <v>un</v>
          </cell>
        </row>
      </sheetData>
      <sheetData sheetId="49">
        <row r="2">
          <cell r="E2" t="str">
            <v>PUNTO A.F. 1/2". Incluye: Tubería hasta 1.5m, accesorios, regatas y pañetes.</v>
          </cell>
        </row>
      </sheetData>
      <sheetData sheetId="50"/>
      <sheetData sheetId="51"/>
      <sheetData sheetId="52"/>
      <sheetData sheetId="53"/>
      <sheetData sheetId="54"/>
      <sheetData sheetId="55"/>
      <sheetData sheetId="56">
        <row r="2">
          <cell r="E2" t="str">
            <v>Aseo general durante toda la obra y al final, incluye cargue de sobrantes, retiro y disposición final</v>
          </cell>
        </row>
      </sheetData>
      <sheetData sheetId="57" refreshError="1"/>
      <sheetData sheetId="5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F95"/>
  <sheetViews>
    <sheetView tabSelected="1" topLeftCell="D71" zoomScale="80" zoomScaleNormal="80" workbookViewId="0">
      <selection activeCell="N83" sqref="N83"/>
    </sheetView>
  </sheetViews>
  <sheetFormatPr baseColWidth="10" defaultRowHeight="15" x14ac:dyDescent="0.25"/>
  <cols>
    <col min="1" max="1" width="11.42578125" style="11" customWidth="1"/>
    <col min="2" max="2" width="23.28515625" style="1" customWidth="1"/>
    <col min="3" max="3" width="65.85546875" style="1" customWidth="1"/>
    <col min="4" max="4" width="13" style="1" customWidth="1"/>
    <col min="5" max="5" width="11.42578125" style="35"/>
    <col min="6" max="6" width="22.7109375" style="43" customWidth="1"/>
    <col min="7" max="7" width="22" style="16" bestFit="1" customWidth="1"/>
    <col min="8" max="8" width="22.5703125" style="16" customWidth="1"/>
    <col min="9" max="9" width="23.42578125" style="17" customWidth="1"/>
    <col min="10" max="10" width="21.5703125" style="17" customWidth="1"/>
    <col min="11" max="12" width="20.5703125" style="17" customWidth="1"/>
    <col min="13" max="13" width="21" style="17" customWidth="1"/>
    <col min="14" max="14" width="32.28515625" customWidth="1"/>
  </cols>
  <sheetData>
    <row r="1" spans="1:14" x14ac:dyDescent="0.25">
      <c r="A1" s="8"/>
      <c r="B1" s="5"/>
      <c r="C1" s="5"/>
      <c r="D1" s="5"/>
      <c r="E1" s="29"/>
      <c r="F1" s="39"/>
      <c r="G1" s="13"/>
      <c r="H1" s="13"/>
      <c r="I1" s="15"/>
      <c r="J1" s="15"/>
      <c r="K1" s="15"/>
      <c r="L1" s="15"/>
      <c r="M1" s="15"/>
    </row>
    <row r="2" spans="1:14" ht="43.5" customHeight="1" x14ac:dyDescent="0.25">
      <c r="A2" s="6" t="s">
        <v>5</v>
      </c>
      <c r="B2" s="74" t="s">
        <v>153</v>
      </c>
      <c r="C2" s="74"/>
      <c r="D2" s="74"/>
      <c r="E2" s="74"/>
      <c r="F2" s="74"/>
      <c r="G2" s="74"/>
      <c r="H2" s="74"/>
      <c r="I2" s="15"/>
      <c r="J2" s="15"/>
      <c r="K2" s="15"/>
      <c r="L2" s="15"/>
      <c r="M2" s="15"/>
    </row>
    <row r="3" spans="1:14" ht="15.75" customHeight="1" x14ac:dyDescent="0.25">
      <c r="A3" s="9"/>
      <c r="B3" s="7"/>
      <c r="C3" s="7"/>
      <c r="D3" s="7"/>
      <c r="E3" s="30"/>
      <c r="F3" s="40"/>
      <c r="G3" s="44"/>
      <c r="H3" s="13"/>
      <c r="I3" s="15"/>
      <c r="J3" s="15"/>
      <c r="K3" s="15"/>
      <c r="L3" s="15"/>
      <c r="M3" s="15"/>
    </row>
    <row r="4" spans="1:14" ht="15.75" customHeight="1" x14ac:dyDescent="0.25">
      <c r="A4" s="9"/>
      <c r="B4" s="75" t="s">
        <v>7</v>
      </c>
      <c r="C4" s="75"/>
      <c r="D4" s="75"/>
      <c r="E4" s="75"/>
      <c r="F4" s="75"/>
      <c r="G4" s="75"/>
      <c r="H4" s="75"/>
      <c r="I4" s="75"/>
      <c r="J4" s="15"/>
      <c r="K4" s="15"/>
      <c r="L4" s="15"/>
      <c r="M4" s="15"/>
    </row>
    <row r="5" spans="1:14" x14ac:dyDescent="0.25">
      <c r="A5" s="8"/>
      <c r="B5" s="5"/>
      <c r="C5" s="5"/>
      <c r="D5" s="5"/>
      <c r="E5" s="29"/>
      <c r="F5" s="39"/>
      <c r="G5" s="13"/>
      <c r="H5" s="13"/>
      <c r="I5" s="15"/>
      <c r="J5" s="15"/>
      <c r="K5" s="15"/>
      <c r="L5" s="15"/>
      <c r="M5" s="15"/>
    </row>
    <row r="6" spans="1:14" ht="30.6" customHeight="1" x14ac:dyDescent="0.25">
      <c r="A6" s="79" t="s">
        <v>0</v>
      </c>
      <c r="B6" s="81" t="s">
        <v>1</v>
      </c>
      <c r="C6" s="81" t="s">
        <v>6</v>
      </c>
      <c r="D6" s="81" t="s">
        <v>2</v>
      </c>
      <c r="E6" s="83" t="s">
        <v>3</v>
      </c>
      <c r="F6" s="85" t="s">
        <v>142</v>
      </c>
      <c r="G6" s="86"/>
      <c r="H6" s="85" t="s">
        <v>144</v>
      </c>
      <c r="I6" s="86"/>
      <c r="J6" s="85" t="s">
        <v>145</v>
      </c>
      <c r="K6" s="86"/>
      <c r="L6" s="77" t="s">
        <v>4</v>
      </c>
      <c r="M6" s="78"/>
    </row>
    <row r="7" spans="1:14" s="2" customFormat="1" ht="24.75" customHeight="1" x14ac:dyDescent="0.2">
      <c r="A7" s="80"/>
      <c r="B7" s="82"/>
      <c r="C7" s="82"/>
      <c r="D7" s="82"/>
      <c r="E7" s="84"/>
      <c r="F7" s="14" t="s">
        <v>140</v>
      </c>
      <c r="G7" s="14" t="s">
        <v>141</v>
      </c>
      <c r="H7" s="14" t="s">
        <v>140</v>
      </c>
      <c r="I7" s="14" t="s">
        <v>141</v>
      </c>
      <c r="J7" s="14" t="s">
        <v>140</v>
      </c>
      <c r="K7" s="14" t="s">
        <v>141</v>
      </c>
      <c r="L7" s="18" t="s">
        <v>140</v>
      </c>
      <c r="M7" s="18" t="s">
        <v>143</v>
      </c>
    </row>
    <row r="8" spans="1:14" s="2" customFormat="1" x14ac:dyDescent="0.2">
      <c r="A8" s="25"/>
      <c r="B8" s="26"/>
      <c r="C8" s="26" t="s">
        <v>61</v>
      </c>
      <c r="D8" s="26"/>
      <c r="E8" s="31"/>
      <c r="F8" s="14"/>
      <c r="G8" s="14"/>
      <c r="H8" s="14"/>
      <c r="I8" s="14"/>
      <c r="J8" s="14"/>
      <c r="K8" s="14"/>
      <c r="L8" s="18"/>
      <c r="M8" s="18"/>
    </row>
    <row r="9" spans="1:14" s="2" customFormat="1" ht="75" x14ac:dyDescent="0.2">
      <c r="A9" s="27" t="s">
        <v>10</v>
      </c>
      <c r="B9" s="3"/>
      <c r="C9" s="28" t="s">
        <v>50</v>
      </c>
      <c r="D9" s="36" t="s">
        <v>51</v>
      </c>
      <c r="E9" s="37">
        <v>7.5</v>
      </c>
      <c r="F9" s="14">
        <v>48710.7</v>
      </c>
      <c r="G9" s="14">
        <f>E9*F9</f>
        <v>365330.25</v>
      </c>
      <c r="H9" s="14">
        <v>76052</v>
      </c>
      <c r="I9" s="14">
        <f>E9*H9</f>
        <v>570390</v>
      </c>
      <c r="J9" s="14">
        <v>43000</v>
      </c>
      <c r="K9" s="14">
        <f>E9*J9</f>
        <v>322500</v>
      </c>
      <c r="L9" s="18">
        <f>AVERAGE(F9,H9,J9)</f>
        <v>55920.9</v>
      </c>
      <c r="M9" s="18">
        <f>AVERAGE(G9,I9,K9)</f>
        <v>419406.75</v>
      </c>
      <c r="N9" s="48"/>
    </row>
    <row r="10" spans="1:14" s="2" customFormat="1" ht="92.25" customHeight="1" x14ac:dyDescent="0.2">
      <c r="A10" s="27" t="s">
        <v>11</v>
      </c>
      <c r="B10" s="3"/>
      <c r="C10" s="28" t="s">
        <v>43</v>
      </c>
      <c r="D10" s="36" t="s">
        <v>139</v>
      </c>
      <c r="E10" s="37">
        <v>5</v>
      </c>
      <c r="F10" s="14">
        <v>69504.75</v>
      </c>
      <c r="G10" s="14">
        <f t="shared" ref="G10:G72" si="0">E10*F10</f>
        <v>347523.75</v>
      </c>
      <c r="H10" s="14">
        <v>154562</v>
      </c>
      <c r="I10" s="14">
        <f t="shared" ref="I10:I72" si="1">E10*H10</f>
        <v>772810</v>
      </c>
      <c r="J10" s="14">
        <v>24900</v>
      </c>
      <c r="K10" s="14">
        <f t="shared" ref="K10:K72" si="2">E10*J10</f>
        <v>124500</v>
      </c>
      <c r="L10" s="18">
        <f t="shared" ref="L10:L72" si="3">AVERAGE(F10,H10,J10)</f>
        <v>82988.916666666672</v>
      </c>
      <c r="M10" s="18">
        <f t="shared" ref="M10:M72" si="4">AVERAGE(G10,I10,K10)</f>
        <v>414944.58333333331</v>
      </c>
      <c r="N10" s="48"/>
    </row>
    <row r="11" spans="1:14" s="2" customFormat="1" ht="90" x14ac:dyDescent="0.2">
      <c r="A11" s="27" t="s">
        <v>12</v>
      </c>
      <c r="B11" s="3"/>
      <c r="C11" s="28" t="s">
        <v>44</v>
      </c>
      <c r="D11" s="36" t="s">
        <v>138</v>
      </c>
      <c r="E11" s="37">
        <v>1</v>
      </c>
      <c r="F11" s="14">
        <v>810000</v>
      </c>
      <c r="G11" s="14">
        <f t="shared" si="0"/>
        <v>810000</v>
      </c>
      <c r="H11" s="14">
        <v>416500</v>
      </c>
      <c r="I11" s="14">
        <f t="shared" si="1"/>
        <v>416500</v>
      </c>
      <c r="J11" s="14">
        <v>1700000</v>
      </c>
      <c r="K11" s="14">
        <f t="shared" si="2"/>
        <v>1700000</v>
      </c>
      <c r="L11" s="18">
        <f t="shared" si="3"/>
        <v>975500</v>
      </c>
      <c r="M11" s="18">
        <f t="shared" si="4"/>
        <v>975500</v>
      </c>
    </row>
    <row r="12" spans="1:14" s="2" customFormat="1" ht="48.75" customHeight="1" x14ac:dyDescent="0.2">
      <c r="A12" s="27" t="s">
        <v>13</v>
      </c>
      <c r="B12" s="4"/>
      <c r="C12" s="28" t="s">
        <v>52</v>
      </c>
      <c r="D12" s="36" t="s">
        <v>51</v>
      </c>
      <c r="E12" s="37">
        <f>2.5+4.5</f>
        <v>7</v>
      </c>
      <c r="F12" s="14">
        <v>12001.095000000001</v>
      </c>
      <c r="G12" s="14">
        <f t="shared" si="0"/>
        <v>84007.665000000008</v>
      </c>
      <c r="H12" s="14">
        <v>28000</v>
      </c>
      <c r="I12" s="14">
        <f t="shared" si="1"/>
        <v>196000</v>
      </c>
      <c r="J12" s="14">
        <v>12000</v>
      </c>
      <c r="K12" s="14">
        <f t="shared" si="2"/>
        <v>84000</v>
      </c>
      <c r="L12" s="18">
        <f t="shared" si="3"/>
        <v>17333.698333333334</v>
      </c>
      <c r="M12" s="18">
        <f t="shared" si="4"/>
        <v>121335.88833333335</v>
      </c>
    </row>
    <row r="13" spans="1:14" s="2" customFormat="1" ht="128.25" customHeight="1" x14ac:dyDescent="0.2">
      <c r="A13" s="27" t="s">
        <v>14</v>
      </c>
      <c r="B13" s="4"/>
      <c r="C13" s="28" t="s">
        <v>53</v>
      </c>
      <c r="D13" s="36" t="s">
        <v>136</v>
      </c>
      <c r="E13" s="37">
        <v>5.5</v>
      </c>
      <c r="F13" s="14">
        <v>12637.620000000003</v>
      </c>
      <c r="G13" s="14">
        <f t="shared" si="0"/>
        <v>69506.910000000018</v>
      </c>
      <c r="H13" s="14">
        <v>68040</v>
      </c>
      <c r="I13" s="14">
        <f t="shared" si="1"/>
        <v>374220</v>
      </c>
      <c r="J13" s="14">
        <v>65000</v>
      </c>
      <c r="K13" s="14">
        <f t="shared" si="2"/>
        <v>357500</v>
      </c>
      <c r="L13" s="18">
        <f t="shared" si="3"/>
        <v>48559.206666666665</v>
      </c>
      <c r="M13" s="18">
        <f t="shared" si="4"/>
        <v>267075.63666666666</v>
      </c>
    </row>
    <row r="14" spans="1:14" s="2" customFormat="1" ht="108.75" customHeight="1" x14ac:dyDescent="0.2">
      <c r="A14" s="27" t="s">
        <v>15</v>
      </c>
      <c r="B14" s="4"/>
      <c r="C14" s="28" t="s">
        <v>54</v>
      </c>
      <c r="D14" s="36" t="s">
        <v>136</v>
      </c>
      <c r="E14" s="37">
        <f>2.5*(2.5+10+3+2.5+4.5)+0.2</f>
        <v>56.45</v>
      </c>
      <c r="F14" s="14">
        <v>24321.600000000002</v>
      </c>
      <c r="G14" s="14">
        <f t="shared" si="0"/>
        <v>1372954.3200000003</v>
      </c>
      <c r="H14" s="14">
        <v>16721</v>
      </c>
      <c r="I14" s="14">
        <f t="shared" si="1"/>
        <v>943900.45000000007</v>
      </c>
      <c r="J14" s="14">
        <v>45000</v>
      </c>
      <c r="K14" s="14">
        <f t="shared" si="2"/>
        <v>2540250</v>
      </c>
      <c r="L14" s="18">
        <f t="shared" si="3"/>
        <v>28680.866666666669</v>
      </c>
      <c r="M14" s="18">
        <f t="shared" si="4"/>
        <v>1619034.9233333336</v>
      </c>
    </row>
    <row r="15" spans="1:14" s="2" customFormat="1" ht="97.5" customHeight="1" x14ac:dyDescent="0.2">
      <c r="A15" s="27" t="s">
        <v>16</v>
      </c>
      <c r="B15" s="4"/>
      <c r="C15" s="28" t="s">
        <v>55</v>
      </c>
      <c r="D15" s="36" t="s">
        <v>51</v>
      </c>
      <c r="E15" s="37">
        <v>25</v>
      </c>
      <c r="F15" s="14">
        <v>19759.754250000002</v>
      </c>
      <c r="G15" s="14">
        <f t="shared" si="0"/>
        <v>493993.85625000007</v>
      </c>
      <c r="H15" s="14">
        <v>19947</v>
      </c>
      <c r="I15" s="14">
        <f t="shared" si="1"/>
        <v>498675</v>
      </c>
      <c r="J15" s="14">
        <v>23400</v>
      </c>
      <c r="K15" s="14">
        <f t="shared" si="2"/>
        <v>585000</v>
      </c>
      <c r="L15" s="18">
        <f t="shared" si="3"/>
        <v>21035.584749999998</v>
      </c>
      <c r="M15" s="18">
        <f t="shared" si="4"/>
        <v>525889.61875000002</v>
      </c>
    </row>
    <row r="16" spans="1:14" s="2" customFormat="1" ht="109.5" customHeight="1" x14ac:dyDescent="0.2">
      <c r="A16" s="27" t="s">
        <v>17</v>
      </c>
      <c r="B16" s="4"/>
      <c r="C16" s="28" t="s">
        <v>45</v>
      </c>
      <c r="D16" s="36" t="s">
        <v>137</v>
      </c>
      <c r="E16" s="37">
        <v>5</v>
      </c>
      <c r="F16" s="14">
        <v>37125</v>
      </c>
      <c r="G16" s="14">
        <f t="shared" si="0"/>
        <v>185625</v>
      </c>
      <c r="H16" s="14">
        <v>70000</v>
      </c>
      <c r="I16" s="14">
        <f t="shared" si="1"/>
        <v>350000</v>
      </c>
      <c r="J16" s="14">
        <v>67000</v>
      </c>
      <c r="K16" s="14">
        <f t="shared" si="2"/>
        <v>335000</v>
      </c>
      <c r="L16" s="18">
        <f t="shared" si="3"/>
        <v>58041.666666666664</v>
      </c>
      <c r="M16" s="18">
        <f t="shared" si="4"/>
        <v>290208.33333333331</v>
      </c>
    </row>
    <row r="17" spans="1:13" s="2" customFormat="1" ht="109.5" customHeight="1" x14ac:dyDescent="0.2">
      <c r="A17" s="27" t="s">
        <v>34</v>
      </c>
      <c r="B17" s="4"/>
      <c r="C17" s="28" t="s">
        <v>46</v>
      </c>
      <c r="D17" s="36" t="s">
        <v>137</v>
      </c>
      <c r="E17" s="37">
        <v>1</v>
      </c>
      <c r="F17" s="14">
        <v>22950</v>
      </c>
      <c r="G17" s="14">
        <f t="shared" si="0"/>
        <v>22950</v>
      </c>
      <c r="H17" s="14">
        <v>55000</v>
      </c>
      <c r="I17" s="14">
        <f t="shared" si="1"/>
        <v>55000</v>
      </c>
      <c r="J17" s="14">
        <v>75000</v>
      </c>
      <c r="K17" s="14">
        <f t="shared" si="2"/>
        <v>75000</v>
      </c>
      <c r="L17" s="18">
        <f t="shared" si="3"/>
        <v>50983.333333333336</v>
      </c>
      <c r="M17" s="18">
        <f t="shared" si="4"/>
        <v>50983.333333333336</v>
      </c>
    </row>
    <row r="18" spans="1:13" s="2" customFormat="1" ht="142.5" customHeight="1" x14ac:dyDescent="0.2">
      <c r="A18" s="27" t="s">
        <v>35</v>
      </c>
      <c r="B18" s="4"/>
      <c r="C18" s="28" t="s">
        <v>56</v>
      </c>
      <c r="D18" s="36" t="s">
        <v>137</v>
      </c>
      <c r="E18" s="37">
        <v>4</v>
      </c>
      <c r="F18" s="14">
        <v>31405.725000000002</v>
      </c>
      <c r="G18" s="14">
        <f t="shared" si="0"/>
        <v>125622.90000000001</v>
      </c>
      <c r="H18" s="14">
        <v>35000</v>
      </c>
      <c r="I18" s="14">
        <f t="shared" si="1"/>
        <v>140000</v>
      </c>
      <c r="J18" s="14">
        <v>80000</v>
      </c>
      <c r="K18" s="14">
        <f t="shared" si="2"/>
        <v>320000</v>
      </c>
      <c r="L18" s="18">
        <f t="shared" si="3"/>
        <v>48801.908333333333</v>
      </c>
      <c r="M18" s="18">
        <f t="shared" si="4"/>
        <v>195207.63333333333</v>
      </c>
    </row>
    <row r="19" spans="1:13" s="2" customFormat="1" ht="121.5" customHeight="1" x14ac:dyDescent="0.2">
      <c r="A19" s="27" t="s">
        <v>36</v>
      </c>
      <c r="B19" s="4"/>
      <c r="C19" s="28" t="s">
        <v>57</v>
      </c>
      <c r="D19" s="36" t="s">
        <v>136</v>
      </c>
      <c r="E19" s="37">
        <f>9.5+4.5+2.5</f>
        <v>16.5</v>
      </c>
      <c r="F19" s="14">
        <v>11475</v>
      </c>
      <c r="G19" s="14">
        <f t="shared" si="0"/>
        <v>189337.5</v>
      </c>
      <c r="H19" s="14">
        <v>11306</v>
      </c>
      <c r="I19" s="14">
        <f t="shared" si="1"/>
        <v>186549</v>
      </c>
      <c r="J19" s="14">
        <v>45000</v>
      </c>
      <c r="K19" s="14">
        <f t="shared" si="2"/>
        <v>742500</v>
      </c>
      <c r="L19" s="18">
        <f t="shared" si="3"/>
        <v>22593.666666666668</v>
      </c>
      <c r="M19" s="18">
        <f t="shared" si="4"/>
        <v>372795.5</v>
      </c>
    </row>
    <row r="20" spans="1:13" s="2" customFormat="1" ht="177.75" customHeight="1" x14ac:dyDescent="0.2">
      <c r="A20" s="27" t="s">
        <v>37</v>
      </c>
      <c r="B20" s="4"/>
      <c r="C20" s="28" t="s">
        <v>47</v>
      </c>
      <c r="D20" s="36" t="s">
        <v>136</v>
      </c>
      <c r="E20" s="37">
        <f>9.5+4.5+2.5+12.5+11.5+11</f>
        <v>51.5</v>
      </c>
      <c r="F20" s="14">
        <v>25605.855</v>
      </c>
      <c r="G20" s="14">
        <f t="shared" si="0"/>
        <v>1318701.5325</v>
      </c>
      <c r="H20" s="14">
        <v>15250</v>
      </c>
      <c r="I20" s="14">
        <f t="shared" si="1"/>
        <v>785375</v>
      </c>
      <c r="J20" s="14">
        <v>59000</v>
      </c>
      <c r="K20" s="14">
        <f t="shared" si="2"/>
        <v>3038500</v>
      </c>
      <c r="L20" s="18">
        <f t="shared" si="3"/>
        <v>33285.284999999996</v>
      </c>
      <c r="M20" s="18">
        <f t="shared" si="4"/>
        <v>1714192.1775</v>
      </c>
    </row>
    <row r="21" spans="1:13" s="2" customFormat="1" ht="94.5" customHeight="1" x14ac:dyDescent="0.2">
      <c r="A21" s="27" t="s">
        <v>38</v>
      </c>
      <c r="B21" s="4"/>
      <c r="C21" s="28" t="s">
        <v>58</v>
      </c>
      <c r="D21" s="36" t="s">
        <v>137</v>
      </c>
      <c r="E21" s="37">
        <f>5+3+3+2+2+2+1+1</f>
        <v>19</v>
      </c>
      <c r="F21" s="14">
        <v>10125</v>
      </c>
      <c r="G21" s="14">
        <f t="shared" si="0"/>
        <v>192375</v>
      </c>
      <c r="H21" s="14">
        <v>10000</v>
      </c>
      <c r="I21" s="14">
        <f t="shared" si="1"/>
        <v>190000</v>
      </c>
      <c r="J21" s="14">
        <v>70000</v>
      </c>
      <c r="K21" s="14">
        <f t="shared" si="2"/>
        <v>1330000</v>
      </c>
      <c r="L21" s="18">
        <f t="shared" si="3"/>
        <v>30041.666666666668</v>
      </c>
      <c r="M21" s="18">
        <f t="shared" si="4"/>
        <v>570791.66666666663</v>
      </c>
    </row>
    <row r="22" spans="1:13" s="2" customFormat="1" ht="121.5" customHeight="1" x14ac:dyDescent="0.2">
      <c r="A22" s="27" t="s">
        <v>39</v>
      </c>
      <c r="B22" s="4"/>
      <c r="C22" s="28" t="s">
        <v>59</v>
      </c>
      <c r="D22" s="36" t="s">
        <v>137</v>
      </c>
      <c r="E22" s="37">
        <v>2</v>
      </c>
      <c r="F22" s="14">
        <v>13500</v>
      </c>
      <c r="G22" s="14">
        <f t="shared" si="0"/>
        <v>27000</v>
      </c>
      <c r="H22" s="14">
        <v>25000</v>
      </c>
      <c r="I22" s="14">
        <f t="shared" si="1"/>
        <v>50000</v>
      </c>
      <c r="J22" s="14">
        <v>60000</v>
      </c>
      <c r="K22" s="14">
        <f t="shared" si="2"/>
        <v>120000</v>
      </c>
      <c r="L22" s="18">
        <f t="shared" si="3"/>
        <v>32833.333333333336</v>
      </c>
      <c r="M22" s="18">
        <f t="shared" si="4"/>
        <v>65666.666666666672</v>
      </c>
    </row>
    <row r="23" spans="1:13" s="2" customFormat="1" ht="113.25" customHeight="1" x14ac:dyDescent="0.2">
      <c r="A23" s="27" t="s">
        <v>40</v>
      </c>
      <c r="B23" s="4"/>
      <c r="C23" s="28" t="s">
        <v>60</v>
      </c>
      <c r="D23" s="36" t="s">
        <v>137</v>
      </c>
      <c r="E23" s="37">
        <v>2</v>
      </c>
      <c r="F23" s="14">
        <v>20250</v>
      </c>
      <c r="G23" s="14">
        <f t="shared" si="0"/>
        <v>40500</v>
      </c>
      <c r="H23" s="14">
        <v>25000</v>
      </c>
      <c r="I23" s="14">
        <f t="shared" si="1"/>
        <v>50000</v>
      </c>
      <c r="J23" s="14">
        <v>56000</v>
      </c>
      <c r="K23" s="14">
        <f t="shared" si="2"/>
        <v>112000</v>
      </c>
      <c r="L23" s="18">
        <f t="shared" si="3"/>
        <v>33750</v>
      </c>
      <c r="M23" s="18">
        <f t="shared" si="4"/>
        <v>67500</v>
      </c>
    </row>
    <row r="24" spans="1:13" s="2" customFormat="1" ht="114" customHeight="1" x14ac:dyDescent="0.2">
      <c r="A24" s="27" t="s">
        <v>41</v>
      </c>
      <c r="B24" s="4"/>
      <c r="C24" s="28" t="s">
        <v>48</v>
      </c>
      <c r="D24" s="36" t="s">
        <v>137</v>
      </c>
      <c r="E24" s="37">
        <v>1</v>
      </c>
      <c r="F24" s="14">
        <v>141750</v>
      </c>
      <c r="G24" s="14">
        <f t="shared" si="0"/>
        <v>141750</v>
      </c>
      <c r="H24" s="14">
        <v>65000</v>
      </c>
      <c r="I24" s="14">
        <f t="shared" si="1"/>
        <v>65000</v>
      </c>
      <c r="J24" s="14">
        <v>345000</v>
      </c>
      <c r="K24" s="14">
        <f t="shared" si="2"/>
        <v>345000</v>
      </c>
      <c r="L24" s="18">
        <f t="shared" si="3"/>
        <v>183916.66666666666</v>
      </c>
      <c r="M24" s="18">
        <f t="shared" si="4"/>
        <v>183916.66666666666</v>
      </c>
    </row>
    <row r="25" spans="1:13" s="2" customFormat="1" ht="144.75" customHeight="1" x14ac:dyDescent="0.2">
      <c r="A25" s="27" t="s">
        <v>42</v>
      </c>
      <c r="B25" s="4"/>
      <c r="C25" s="28" t="s">
        <v>49</v>
      </c>
      <c r="D25" s="36" t="s">
        <v>138</v>
      </c>
      <c r="E25" s="37">
        <v>3</v>
      </c>
      <c r="F25" s="14">
        <v>114750.00000000001</v>
      </c>
      <c r="G25" s="14">
        <f t="shared" si="0"/>
        <v>344250.00000000006</v>
      </c>
      <c r="H25" s="14">
        <v>100000</v>
      </c>
      <c r="I25" s="14">
        <f t="shared" si="1"/>
        <v>300000</v>
      </c>
      <c r="J25" s="14">
        <v>1800000</v>
      </c>
      <c r="K25" s="14">
        <f t="shared" si="2"/>
        <v>5400000</v>
      </c>
      <c r="L25" s="18">
        <f t="shared" si="3"/>
        <v>671583.33333333337</v>
      </c>
      <c r="M25" s="18">
        <f t="shared" si="4"/>
        <v>2014750</v>
      </c>
    </row>
    <row r="26" spans="1:13" s="2" customFormat="1" ht="21.75" customHeight="1" x14ac:dyDescent="0.2">
      <c r="A26" s="4"/>
      <c r="B26" s="4"/>
      <c r="C26" s="4" t="s">
        <v>62</v>
      </c>
      <c r="D26" s="4"/>
      <c r="E26" s="32"/>
      <c r="F26" s="14"/>
      <c r="G26" s="14"/>
      <c r="H26" s="14"/>
      <c r="I26" s="14"/>
      <c r="J26" s="14"/>
      <c r="K26" s="14"/>
      <c r="L26" s="18"/>
      <c r="M26" s="18"/>
    </row>
    <row r="27" spans="1:13" s="2" customFormat="1" ht="42.75" customHeight="1" x14ac:dyDescent="0.2">
      <c r="A27" s="27" t="s">
        <v>18</v>
      </c>
      <c r="B27" s="4"/>
      <c r="C27" s="28" t="s">
        <v>63</v>
      </c>
      <c r="D27" s="36" t="s">
        <v>136</v>
      </c>
      <c r="E27" s="37">
        <f>4.5+2.5+12.5+11.5+11</f>
        <v>42</v>
      </c>
      <c r="F27" s="14">
        <v>40513.485150000008</v>
      </c>
      <c r="G27" s="14">
        <f t="shared" si="0"/>
        <v>1701566.3763000004</v>
      </c>
      <c r="H27" s="14">
        <v>122001</v>
      </c>
      <c r="I27" s="14">
        <f t="shared" si="1"/>
        <v>5124042</v>
      </c>
      <c r="J27" s="14">
        <v>56000</v>
      </c>
      <c r="K27" s="14">
        <f t="shared" si="2"/>
        <v>2352000</v>
      </c>
      <c r="L27" s="18">
        <f t="shared" si="3"/>
        <v>72838.161716666669</v>
      </c>
      <c r="M27" s="18">
        <f t="shared" si="4"/>
        <v>3059202.7920999997</v>
      </c>
    </row>
    <row r="28" spans="1:13" s="2" customFormat="1" ht="64.5" customHeight="1" x14ac:dyDescent="0.2">
      <c r="A28" s="27" t="s">
        <v>19</v>
      </c>
      <c r="B28" s="4"/>
      <c r="C28" s="28" t="str">
        <f>'[1]16'!E2</f>
        <v>Alistado de pisos con mortero impermeabilizado integralmente 1:4 h.=4 cm promedio alistado+pendientado</v>
      </c>
      <c r="D28" s="36" t="str">
        <f>'[1]16'!F2</f>
        <v>m2</v>
      </c>
      <c r="E28" s="37">
        <f>9.5</f>
        <v>9.5</v>
      </c>
      <c r="F28" s="14">
        <v>45338.7402</v>
      </c>
      <c r="G28" s="14">
        <f t="shared" si="0"/>
        <v>430718.0319</v>
      </c>
      <c r="H28" s="14">
        <v>142334.5</v>
      </c>
      <c r="I28" s="14">
        <f t="shared" si="1"/>
        <v>1352177.75</v>
      </c>
      <c r="J28" s="14">
        <v>67000</v>
      </c>
      <c r="K28" s="14">
        <f t="shared" si="2"/>
        <v>636500</v>
      </c>
      <c r="L28" s="18">
        <f t="shared" si="3"/>
        <v>84891.080066666662</v>
      </c>
      <c r="M28" s="18">
        <f t="shared" si="4"/>
        <v>806465.26063333324</v>
      </c>
    </row>
    <row r="29" spans="1:13" s="2" customFormat="1" ht="76.5" customHeight="1" x14ac:dyDescent="0.2">
      <c r="A29" s="27" t="s">
        <v>20</v>
      </c>
      <c r="B29" s="4"/>
      <c r="C29" s="28" t="s">
        <v>64</v>
      </c>
      <c r="D29" s="36" t="str">
        <f>'[1]18'!F2</f>
        <v>m2</v>
      </c>
      <c r="E29" s="37">
        <f>9.5+4.5+2.5+12.5+11.5+11</f>
        <v>51.5</v>
      </c>
      <c r="F29" s="14">
        <v>70875</v>
      </c>
      <c r="G29" s="14">
        <f t="shared" si="0"/>
        <v>3650062.5</v>
      </c>
      <c r="H29" s="14">
        <v>68433.315499999997</v>
      </c>
      <c r="I29" s="14">
        <f t="shared" si="1"/>
        <v>3524315.7482499997</v>
      </c>
      <c r="J29" s="14">
        <v>49000</v>
      </c>
      <c r="K29" s="14">
        <f t="shared" si="2"/>
        <v>2523500</v>
      </c>
      <c r="L29" s="18">
        <f t="shared" si="3"/>
        <v>62769.438499999997</v>
      </c>
      <c r="M29" s="18">
        <f t="shared" si="4"/>
        <v>3232626.0827500001</v>
      </c>
    </row>
    <row r="30" spans="1:13" s="2" customFormat="1" ht="99.75" customHeight="1" x14ac:dyDescent="0.2">
      <c r="A30" s="27" t="s">
        <v>21</v>
      </c>
      <c r="B30" s="4"/>
      <c r="C30" s="28" t="str">
        <f>'[1]19'!E2</f>
        <v>Resane de performación (regata) en piso, muro y/o techo, con mortero impermeabilizado integralmente 1:3 y estuco acrílico monocomponente, aplicado con llana metálica y lijado para acabado final, medidas 5cm x 5cm.  Incluye filos y dilataciones según diseño</v>
      </c>
      <c r="D30" s="36" t="str">
        <f>'[1]19'!F2</f>
        <v>ml</v>
      </c>
      <c r="E30" s="37">
        <v>15</v>
      </c>
      <c r="F30" s="14">
        <v>16290.45</v>
      </c>
      <c r="G30" s="14">
        <f t="shared" si="0"/>
        <v>244356.75</v>
      </c>
      <c r="H30" s="14">
        <v>38980</v>
      </c>
      <c r="I30" s="14">
        <f t="shared" si="1"/>
        <v>584700</v>
      </c>
      <c r="J30" s="14">
        <v>10000</v>
      </c>
      <c r="K30" s="14">
        <f t="shared" si="2"/>
        <v>150000</v>
      </c>
      <c r="L30" s="18">
        <f t="shared" si="3"/>
        <v>21756.816666666666</v>
      </c>
      <c r="M30" s="18">
        <f t="shared" si="4"/>
        <v>326352.25</v>
      </c>
    </row>
    <row r="31" spans="1:13" s="2" customFormat="1" ht="54.75" customHeight="1" x14ac:dyDescent="0.2">
      <c r="A31" s="27" t="s">
        <v>22</v>
      </c>
      <c r="B31" s="4"/>
      <c r="C31" s="28" t="str">
        <f>'[1]23'!E2</f>
        <v>Media caña rinconeras en PVC h.=6 coextruida. Incluye fijación con tornillo avellanado, tapones y demás accesorios</v>
      </c>
      <c r="D31" s="36" t="str">
        <f>'[1]23'!F2</f>
        <v>m</v>
      </c>
      <c r="E31" s="37">
        <f>((2.5*(3+3+3+3+5+5)+5.5+5.5+23.5+23.5+4+4+4+4.5+4.5+4.5+6+6.5))+25</f>
        <v>176</v>
      </c>
      <c r="F31" s="14">
        <v>28929.420000000002</v>
      </c>
      <c r="G31" s="14">
        <f t="shared" si="0"/>
        <v>5091577.92</v>
      </c>
      <c r="H31" s="14">
        <v>35656.807999999997</v>
      </c>
      <c r="I31" s="14">
        <f t="shared" si="1"/>
        <v>6275598.2079999996</v>
      </c>
      <c r="J31" s="14">
        <v>32000</v>
      </c>
      <c r="K31" s="14">
        <f t="shared" si="2"/>
        <v>5632000</v>
      </c>
      <c r="L31" s="18">
        <f t="shared" si="3"/>
        <v>32195.409333333333</v>
      </c>
      <c r="M31" s="18">
        <f t="shared" si="4"/>
        <v>5666392.0426666662</v>
      </c>
    </row>
    <row r="32" spans="1:13" s="2" customFormat="1" ht="24.75" customHeight="1" x14ac:dyDescent="0.2">
      <c r="A32" s="4"/>
      <c r="B32" s="4"/>
      <c r="C32" s="26" t="s">
        <v>65</v>
      </c>
      <c r="D32" s="4"/>
      <c r="E32" s="32"/>
      <c r="F32" s="14"/>
      <c r="G32" s="14"/>
      <c r="H32" s="14"/>
      <c r="I32" s="14"/>
      <c r="J32" s="14"/>
      <c r="K32" s="14"/>
      <c r="L32" s="18"/>
      <c r="M32" s="18"/>
    </row>
    <row r="33" spans="1:13" s="2" customFormat="1" ht="113.25" customHeight="1" x14ac:dyDescent="0.2">
      <c r="A33" s="27" t="s">
        <v>23</v>
      </c>
      <c r="B33" s="4"/>
      <c r="C33" s="28" t="s">
        <v>67</v>
      </c>
      <c r="D33" s="36" t="s">
        <v>136</v>
      </c>
      <c r="E33" s="37">
        <f>2.5*(2.3+1.3+1.2)</f>
        <v>12</v>
      </c>
      <c r="F33" s="14">
        <v>255150.00000000003</v>
      </c>
      <c r="G33" s="14">
        <f t="shared" si="0"/>
        <v>3061800.0000000005</v>
      </c>
      <c r="H33" s="14">
        <v>205714.26699999999</v>
      </c>
      <c r="I33" s="14">
        <f t="shared" si="1"/>
        <v>2468571.2039999999</v>
      </c>
      <c r="J33" s="14">
        <v>180000</v>
      </c>
      <c r="K33" s="14">
        <f t="shared" si="2"/>
        <v>2160000</v>
      </c>
      <c r="L33" s="18">
        <f t="shared" si="3"/>
        <v>213621.42233333332</v>
      </c>
      <c r="M33" s="18">
        <f t="shared" si="4"/>
        <v>2563457.068</v>
      </c>
    </row>
    <row r="34" spans="1:13" s="2" customFormat="1" ht="90.75" customHeight="1" x14ac:dyDescent="0.2">
      <c r="A34" s="27" t="s">
        <v>24</v>
      </c>
      <c r="B34" s="4"/>
      <c r="C34" s="12" t="s">
        <v>68</v>
      </c>
      <c r="D34" s="36" t="s">
        <v>136</v>
      </c>
      <c r="E34" s="37">
        <f>9.5+4.5+2.5</f>
        <v>16.5</v>
      </c>
      <c r="F34" s="14">
        <v>127575.00000000001</v>
      </c>
      <c r="G34" s="14">
        <f t="shared" si="0"/>
        <v>2104987.5000000005</v>
      </c>
      <c r="H34" s="14">
        <v>120239.07</v>
      </c>
      <c r="I34" s="14">
        <f t="shared" si="1"/>
        <v>1983944.655</v>
      </c>
      <c r="J34" s="14">
        <v>65000</v>
      </c>
      <c r="K34" s="14">
        <f t="shared" si="2"/>
        <v>1072500</v>
      </c>
      <c r="L34" s="18">
        <f t="shared" si="3"/>
        <v>104271.35666666667</v>
      </c>
      <c r="M34" s="18">
        <f t="shared" si="4"/>
        <v>1720477.385</v>
      </c>
    </row>
    <row r="35" spans="1:13" s="2" customFormat="1" ht="42.75" customHeight="1" x14ac:dyDescent="0.2">
      <c r="A35" s="27" t="s">
        <v>25</v>
      </c>
      <c r="B35" s="4"/>
      <c r="C35" s="28" t="s">
        <v>69</v>
      </c>
      <c r="D35" s="36" t="s">
        <v>136</v>
      </c>
      <c r="E35" s="37">
        <f>2.5*(2.5+10+3+2.5+4.5)+0.2+10</f>
        <v>66.45</v>
      </c>
      <c r="F35" s="14">
        <v>40794.326999999997</v>
      </c>
      <c r="G35" s="14">
        <f t="shared" si="0"/>
        <v>2710783.0291499998</v>
      </c>
      <c r="H35" s="14">
        <v>77000</v>
      </c>
      <c r="I35" s="14">
        <f t="shared" si="1"/>
        <v>5116650</v>
      </c>
      <c r="J35" s="14">
        <v>34000</v>
      </c>
      <c r="K35" s="14">
        <f t="shared" si="2"/>
        <v>2259300</v>
      </c>
      <c r="L35" s="18">
        <f t="shared" si="3"/>
        <v>50598.108999999997</v>
      </c>
      <c r="M35" s="18">
        <f t="shared" si="4"/>
        <v>3362244.3430499998</v>
      </c>
    </row>
    <row r="36" spans="1:13" s="2" customFormat="1" ht="85.5" customHeight="1" x14ac:dyDescent="0.2">
      <c r="A36" s="27" t="s">
        <v>26</v>
      </c>
      <c r="B36" s="4"/>
      <c r="C36" s="12" t="s">
        <v>70</v>
      </c>
      <c r="D36" s="36" t="s">
        <v>136</v>
      </c>
      <c r="E36" s="37">
        <f>2.5*(2.5+10+3+2.5+4.5)+0.2+10</f>
        <v>66.45</v>
      </c>
      <c r="F36" s="14">
        <v>35437.5</v>
      </c>
      <c r="G36" s="14">
        <f t="shared" si="0"/>
        <v>2354821.875</v>
      </c>
      <c r="H36" s="14">
        <v>14698</v>
      </c>
      <c r="I36" s="14">
        <f t="shared" si="1"/>
        <v>976682.10000000009</v>
      </c>
      <c r="J36" s="14">
        <v>22000</v>
      </c>
      <c r="K36" s="14">
        <f t="shared" si="2"/>
        <v>1461900</v>
      </c>
      <c r="L36" s="18">
        <f t="shared" si="3"/>
        <v>24045.166666666668</v>
      </c>
      <c r="M36" s="18">
        <f t="shared" si="4"/>
        <v>1597801.325</v>
      </c>
    </row>
    <row r="37" spans="1:13" s="2" customFormat="1" ht="63.75" customHeight="1" x14ac:dyDescent="0.2">
      <c r="A37" s="27" t="s">
        <v>27</v>
      </c>
      <c r="B37" s="4"/>
      <c r="C37" s="12" t="s">
        <v>71</v>
      </c>
      <c r="D37" s="36" t="s">
        <v>136</v>
      </c>
      <c r="E37" s="37">
        <f>2.5*(6+11.5)+0.2+15</f>
        <v>58.95</v>
      </c>
      <c r="F37" s="14">
        <v>28350.000000000004</v>
      </c>
      <c r="G37" s="14">
        <f t="shared" si="0"/>
        <v>1671232.5000000002</v>
      </c>
      <c r="H37" s="14">
        <v>15648</v>
      </c>
      <c r="I37" s="14">
        <f t="shared" si="1"/>
        <v>922449.60000000009</v>
      </c>
      <c r="J37" s="14">
        <v>28000</v>
      </c>
      <c r="K37" s="14">
        <f t="shared" si="2"/>
        <v>1650600</v>
      </c>
      <c r="L37" s="18">
        <f t="shared" si="3"/>
        <v>23999.333333333332</v>
      </c>
      <c r="M37" s="18">
        <f t="shared" si="4"/>
        <v>1414760.7000000002</v>
      </c>
    </row>
    <row r="38" spans="1:13" s="2" customFormat="1" ht="63" customHeight="1" x14ac:dyDescent="0.2">
      <c r="A38" s="27" t="s">
        <v>28</v>
      </c>
      <c r="B38" s="4"/>
      <c r="C38" s="12" t="s">
        <v>72</v>
      </c>
      <c r="D38" s="36" t="s">
        <v>136</v>
      </c>
      <c r="E38" s="37">
        <f>4+8+3</f>
        <v>15</v>
      </c>
      <c r="F38" s="14">
        <v>25515</v>
      </c>
      <c r="G38" s="14">
        <f t="shared" si="0"/>
        <v>382725</v>
      </c>
      <c r="H38" s="14">
        <v>14401</v>
      </c>
      <c r="I38" s="14">
        <f t="shared" si="1"/>
        <v>216015</v>
      </c>
      <c r="J38" s="14">
        <v>32000</v>
      </c>
      <c r="K38" s="14">
        <f t="shared" si="2"/>
        <v>480000</v>
      </c>
      <c r="L38" s="18">
        <f t="shared" si="3"/>
        <v>23972</v>
      </c>
      <c r="M38" s="18">
        <f t="shared" si="4"/>
        <v>359580</v>
      </c>
    </row>
    <row r="39" spans="1:13" s="2" customFormat="1" ht="89.25" customHeight="1" x14ac:dyDescent="0.2">
      <c r="A39" s="27" t="s">
        <v>66</v>
      </c>
      <c r="B39" s="4"/>
      <c r="C39" s="12" t="s">
        <v>73</v>
      </c>
      <c r="D39" s="36" t="s">
        <v>136</v>
      </c>
      <c r="E39" s="37">
        <f>2.5*(23+14+14+6+5.5+17.5)+7.5+2+2.5+15+12.5+11.5-15+15</f>
        <v>251</v>
      </c>
      <c r="F39" s="14">
        <v>63787.500000000007</v>
      </c>
      <c r="G39" s="14">
        <f t="shared" si="0"/>
        <v>16010662.500000002</v>
      </c>
      <c r="H39" s="14">
        <v>68433.315499999997</v>
      </c>
      <c r="I39" s="14">
        <f t="shared" si="1"/>
        <v>17176762.190499999</v>
      </c>
      <c r="J39" s="14">
        <v>48000</v>
      </c>
      <c r="K39" s="14">
        <f t="shared" si="2"/>
        <v>12048000</v>
      </c>
      <c r="L39" s="18">
        <f t="shared" si="3"/>
        <v>60073.605166666668</v>
      </c>
      <c r="M39" s="18">
        <f t="shared" si="4"/>
        <v>15078474.896833332</v>
      </c>
    </row>
    <row r="40" spans="1:13" s="2" customFormat="1" ht="20.25" customHeight="1" x14ac:dyDescent="0.2">
      <c r="A40" s="4"/>
      <c r="B40" s="4"/>
      <c r="C40" s="26" t="s">
        <v>74</v>
      </c>
      <c r="D40" s="4"/>
      <c r="E40" s="32"/>
      <c r="F40" s="14"/>
      <c r="G40" s="14"/>
      <c r="H40" s="14"/>
      <c r="I40" s="14"/>
      <c r="J40" s="14"/>
      <c r="K40" s="14"/>
      <c r="L40" s="18"/>
      <c r="M40" s="18"/>
    </row>
    <row r="41" spans="1:13" s="2" customFormat="1" ht="77.25" customHeight="1" x14ac:dyDescent="0.2">
      <c r="A41" s="27" t="s">
        <v>29</v>
      </c>
      <c r="B41" s="26"/>
      <c r="C41" s="28" t="s">
        <v>75</v>
      </c>
      <c r="D41" s="36" t="s">
        <v>137</v>
      </c>
      <c r="E41" s="37">
        <v>3</v>
      </c>
      <c r="F41" s="14">
        <v>1053668.5051500001</v>
      </c>
      <c r="G41" s="14">
        <f t="shared" si="0"/>
        <v>3161005.5154500003</v>
      </c>
      <c r="H41" s="14">
        <v>1257350</v>
      </c>
      <c r="I41" s="14">
        <f t="shared" si="1"/>
        <v>3772050</v>
      </c>
      <c r="J41" s="14">
        <v>210000</v>
      </c>
      <c r="K41" s="14">
        <f t="shared" si="2"/>
        <v>630000</v>
      </c>
      <c r="L41" s="18">
        <f t="shared" si="3"/>
        <v>840339.50171666674</v>
      </c>
      <c r="M41" s="18">
        <f t="shared" si="4"/>
        <v>2521018.5051500001</v>
      </c>
    </row>
    <row r="42" spans="1:13" s="2" customFormat="1" ht="69" customHeight="1" x14ac:dyDescent="0.2">
      <c r="A42" s="27" t="s">
        <v>30</v>
      </c>
      <c r="B42" s="26"/>
      <c r="C42" s="28" t="s">
        <v>91</v>
      </c>
      <c r="D42" s="36" t="s">
        <v>137</v>
      </c>
      <c r="E42" s="37">
        <v>1</v>
      </c>
      <c r="F42" s="14">
        <v>218626.35952500001</v>
      </c>
      <c r="G42" s="14">
        <f t="shared" si="0"/>
        <v>218626.35952500001</v>
      </c>
      <c r="H42" s="14">
        <v>1783550</v>
      </c>
      <c r="I42" s="14">
        <f t="shared" si="1"/>
        <v>1783550</v>
      </c>
      <c r="J42" s="14">
        <v>116000</v>
      </c>
      <c r="K42" s="14">
        <f t="shared" si="2"/>
        <v>116000</v>
      </c>
      <c r="L42" s="18">
        <f t="shared" si="3"/>
        <v>706058.78650833329</v>
      </c>
      <c r="M42" s="18">
        <f t="shared" si="4"/>
        <v>706058.78650833329</v>
      </c>
    </row>
    <row r="43" spans="1:13" s="2" customFormat="1" ht="51" customHeight="1" x14ac:dyDescent="0.2">
      <c r="A43" s="27" t="s">
        <v>31</v>
      </c>
      <c r="B43" s="26"/>
      <c r="C43" s="28" t="s">
        <v>92</v>
      </c>
      <c r="D43" s="36" t="s">
        <v>137</v>
      </c>
      <c r="E43" s="37">
        <v>1</v>
      </c>
      <c r="F43" s="14">
        <v>661965.46649999998</v>
      </c>
      <c r="G43" s="14">
        <f t="shared" si="0"/>
        <v>661965.46649999998</v>
      </c>
      <c r="H43" s="14">
        <v>182350</v>
      </c>
      <c r="I43" s="14">
        <f t="shared" si="1"/>
        <v>182350</v>
      </c>
      <c r="J43" s="14">
        <v>80000</v>
      </c>
      <c r="K43" s="14">
        <f t="shared" si="2"/>
        <v>80000</v>
      </c>
      <c r="L43" s="18">
        <f t="shared" si="3"/>
        <v>308105.15549999999</v>
      </c>
      <c r="M43" s="18">
        <f t="shared" si="4"/>
        <v>308105.15549999999</v>
      </c>
    </row>
    <row r="44" spans="1:13" s="2" customFormat="1" ht="51" customHeight="1" x14ac:dyDescent="0.2">
      <c r="A44" s="27" t="s">
        <v>32</v>
      </c>
      <c r="B44" s="26"/>
      <c r="C44" s="28" t="s">
        <v>93</v>
      </c>
      <c r="D44" s="36" t="s">
        <v>137</v>
      </c>
      <c r="E44" s="37">
        <v>1</v>
      </c>
      <c r="F44" s="14">
        <v>661965.46649999998</v>
      </c>
      <c r="G44" s="14">
        <f t="shared" si="0"/>
        <v>661965.46649999998</v>
      </c>
      <c r="H44" s="14">
        <v>234800</v>
      </c>
      <c r="I44" s="14">
        <f t="shared" si="1"/>
        <v>234800</v>
      </c>
      <c r="J44" s="14">
        <v>89000</v>
      </c>
      <c r="K44" s="14">
        <f t="shared" si="2"/>
        <v>89000</v>
      </c>
      <c r="L44" s="18">
        <f t="shared" si="3"/>
        <v>328588.48883333331</v>
      </c>
      <c r="M44" s="18">
        <f t="shared" si="4"/>
        <v>328588.48883333331</v>
      </c>
    </row>
    <row r="45" spans="1:13" s="2" customFormat="1" ht="52.5" customHeight="1" x14ac:dyDescent="0.2">
      <c r="A45" s="27" t="s">
        <v>33</v>
      </c>
      <c r="B45" s="26"/>
      <c r="C45" s="28" t="s">
        <v>94</v>
      </c>
      <c r="D45" s="36" t="s">
        <v>137</v>
      </c>
      <c r="E45" s="37">
        <v>1</v>
      </c>
      <c r="F45" s="14">
        <v>330607.92397500004</v>
      </c>
      <c r="G45" s="14">
        <f t="shared" si="0"/>
        <v>330607.92397500004</v>
      </c>
      <c r="H45" s="14">
        <v>159900</v>
      </c>
      <c r="I45" s="14">
        <f t="shared" si="1"/>
        <v>159900</v>
      </c>
      <c r="J45" s="14">
        <v>113000</v>
      </c>
      <c r="K45" s="14">
        <f t="shared" si="2"/>
        <v>113000</v>
      </c>
      <c r="L45" s="18">
        <f t="shared" si="3"/>
        <v>201169.30799166669</v>
      </c>
      <c r="M45" s="18">
        <f t="shared" si="4"/>
        <v>201169.30799166669</v>
      </c>
    </row>
    <row r="46" spans="1:13" s="2" customFormat="1" ht="50.25" customHeight="1" x14ac:dyDescent="0.2">
      <c r="A46" s="27" t="s">
        <v>76</v>
      </c>
      <c r="B46" s="26"/>
      <c r="C46" s="28" t="s">
        <v>95</v>
      </c>
      <c r="D46" s="36" t="s">
        <v>137</v>
      </c>
      <c r="E46" s="37">
        <v>1</v>
      </c>
      <c r="F46" s="14">
        <v>358958.39175000001</v>
      </c>
      <c r="G46" s="14">
        <f t="shared" si="0"/>
        <v>358958.39175000001</v>
      </c>
      <c r="H46" s="14">
        <v>124900</v>
      </c>
      <c r="I46" s="14">
        <f t="shared" si="1"/>
        <v>124900</v>
      </c>
      <c r="J46" s="14">
        <v>98700</v>
      </c>
      <c r="K46" s="14">
        <f t="shared" si="2"/>
        <v>98700</v>
      </c>
      <c r="L46" s="18">
        <f t="shared" si="3"/>
        <v>194186.13058333332</v>
      </c>
      <c r="M46" s="18">
        <f t="shared" si="4"/>
        <v>194186.13058333332</v>
      </c>
    </row>
    <row r="47" spans="1:13" s="2" customFormat="1" ht="50.25" customHeight="1" x14ac:dyDescent="0.2">
      <c r="A47" s="27" t="s">
        <v>77</v>
      </c>
      <c r="B47" s="26"/>
      <c r="C47" s="28" t="s">
        <v>96</v>
      </c>
      <c r="D47" s="36" t="s">
        <v>137</v>
      </c>
      <c r="E47" s="37">
        <v>1</v>
      </c>
      <c r="F47" s="14">
        <v>302257.45620000002</v>
      </c>
      <c r="G47" s="14">
        <f t="shared" si="0"/>
        <v>302257.45620000002</v>
      </c>
      <c r="H47" s="14">
        <v>161900</v>
      </c>
      <c r="I47" s="14">
        <f t="shared" si="1"/>
        <v>161900</v>
      </c>
      <c r="J47" s="14">
        <v>64900</v>
      </c>
      <c r="K47" s="14">
        <f t="shared" si="2"/>
        <v>64900</v>
      </c>
      <c r="L47" s="18">
        <f t="shared" si="3"/>
        <v>176352.48540000001</v>
      </c>
      <c r="M47" s="18">
        <f t="shared" si="4"/>
        <v>176352.48540000001</v>
      </c>
    </row>
    <row r="48" spans="1:13" s="2" customFormat="1" ht="48.75" customHeight="1" x14ac:dyDescent="0.2">
      <c r="A48" s="27" t="s">
        <v>78</v>
      </c>
      <c r="B48" s="26"/>
      <c r="C48" s="28" t="s">
        <v>97</v>
      </c>
      <c r="D48" s="36" t="s">
        <v>137</v>
      </c>
      <c r="E48" s="37">
        <v>1</v>
      </c>
      <c r="F48" s="14">
        <v>1204875</v>
      </c>
      <c r="G48" s="14">
        <f t="shared" si="0"/>
        <v>1204875</v>
      </c>
      <c r="H48" s="14">
        <v>350000</v>
      </c>
      <c r="I48" s="14">
        <f t="shared" si="1"/>
        <v>350000</v>
      </c>
      <c r="J48" s="14">
        <v>230000</v>
      </c>
      <c r="K48" s="14">
        <f t="shared" si="2"/>
        <v>230000</v>
      </c>
      <c r="L48" s="18">
        <f t="shared" si="3"/>
        <v>594958.33333333337</v>
      </c>
      <c r="M48" s="18">
        <f t="shared" si="4"/>
        <v>594958.33333333337</v>
      </c>
    </row>
    <row r="49" spans="1:13" s="2" customFormat="1" ht="75" customHeight="1" x14ac:dyDescent="0.2">
      <c r="A49" s="27" t="s">
        <v>79</v>
      </c>
      <c r="B49" s="26"/>
      <c r="C49" s="28" t="s">
        <v>98</v>
      </c>
      <c r="D49" s="36" t="s">
        <v>137</v>
      </c>
      <c r="E49" s="37">
        <v>1</v>
      </c>
      <c r="F49" s="14">
        <v>432000</v>
      </c>
      <c r="G49" s="14">
        <f t="shared" si="0"/>
        <v>432000</v>
      </c>
      <c r="H49" s="14">
        <v>370000</v>
      </c>
      <c r="I49" s="14">
        <f t="shared" si="1"/>
        <v>370000</v>
      </c>
      <c r="J49" s="14">
        <v>143000</v>
      </c>
      <c r="K49" s="14">
        <f t="shared" si="2"/>
        <v>143000</v>
      </c>
      <c r="L49" s="18">
        <f t="shared" si="3"/>
        <v>315000</v>
      </c>
      <c r="M49" s="18">
        <f t="shared" si="4"/>
        <v>315000</v>
      </c>
    </row>
    <row r="50" spans="1:13" s="2" customFormat="1" ht="79.5" customHeight="1" x14ac:dyDescent="0.2">
      <c r="A50" s="27" t="s">
        <v>80</v>
      </c>
      <c r="B50" s="26"/>
      <c r="C50" s="28" t="s">
        <v>99</v>
      </c>
      <c r="D50" s="36" t="s">
        <v>137</v>
      </c>
      <c r="E50" s="37">
        <v>5</v>
      </c>
      <c r="F50" s="14">
        <v>1687500</v>
      </c>
      <c r="G50" s="14">
        <f t="shared" si="0"/>
        <v>8437500</v>
      </c>
      <c r="H50" s="14">
        <v>1071000</v>
      </c>
      <c r="I50" s="14">
        <f t="shared" si="1"/>
        <v>5355000</v>
      </c>
      <c r="J50" s="14">
        <v>143000</v>
      </c>
      <c r="K50" s="14">
        <f t="shared" si="2"/>
        <v>715000</v>
      </c>
      <c r="L50" s="18">
        <f t="shared" si="3"/>
        <v>967166.66666666663</v>
      </c>
      <c r="M50" s="18">
        <f t="shared" si="4"/>
        <v>4835833.333333333</v>
      </c>
    </row>
    <row r="51" spans="1:13" s="2" customFormat="1" ht="82.5" customHeight="1" x14ac:dyDescent="0.2">
      <c r="A51" s="27" t="s">
        <v>81</v>
      </c>
      <c r="B51" s="26"/>
      <c r="C51" s="28" t="s">
        <v>100</v>
      </c>
      <c r="D51" s="36" t="s">
        <v>137</v>
      </c>
      <c r="E51" s="37">
        <v>1</v>
      </c>
      <c r="F51" s="14">
        <v>1822500.0000000002</v>
      </c>
      <c r="G51" s="14">
        <f t="shared" si="0"/>
        <v>1822500.0000000002</v>
      </c>
      <c r="H51" s="14">
        <v>1221000</v>
      </c>
      <c r="I51" s="14">
        <f t="shared" si="1"/>
        <v>1221000</v>
      </c>
      <c r="J51" s="14">
        <v>176000</v>
      </c>
      <c r="K51" s="14">
        <f t="shared" si="2"/>
        <v>176000</v>
      </c>
      <c r="L51" s="18">
        <f t="shared" si="3"/>
        <v>1073166.6666666667</v>
      </c>
      <c r="M51" s="18">
        <f t="shared" si="4"/>
        <v>1073166.6666666667</v>
      </c>
    </row>
    <row r="52" spans="1:13" s="2" customFormat="1" ht="69" customHeight="1" x14ac:dyDescent="0.2">
      <c r="A52" s="27" t="s">
        <v>82</v>
      </c>
      <c r="B52" s="26"/>
      <c r="C52" s="28" t="s">
        <v>101</v>
      </c>
      <c r="D52" s="36" t="s">
        <v>137</v>
      </c>
      <c r="E52" s="37">
        <v>3</v>
      </c>
      <c r="F52" s="14">
        <v>4387500</v>
      </c>
      <c r="G52" s="14">
        <f t="shared" si="0"/>
        <v>13162500</v>
      </c>
      <c r="H52" s="14">
        <v>1440000</v>
      </c>
      <c r="I52" s="14">
        <f t="shared" si="1"/>
        <v>4320000</v>
      </c>
      <c r="J52" s="14">
        <v>750000</v>
      </c>
      <c r="K52" s="14">
        <f t="shared" si="2"/>
        <v>2250000</v>
      </c>
      <c r="L52" s="18">
        <f t="shared" si="3"/>
        <v>2192500</v>
      </c>
      <c r="M52" s="18">
        <f t="shared" si="4"/>
        <v>6577500</v>
      </c>
    </row>
    <row r="53" spans="1:13" s="2" customFormat="1" ht="108.75" customHeight="1" x14ac:dyDescent="0.2">
      <c r="A53" s="27" t="s">
        <v>83</v>
      </c>
      <c r="B53" s="26"/>
      <c r="C53" s="28" t="s">
        <v>102</v>
      </c>
      <c r="D53" s="36" t="s">
        <v>138</v>
      </c>
      <c r="E53" s="37">
        <v>1</v>
      </c>
      <c r="F53" s="14">
        <v>1026000.0000000001</v>
      </c>
      <c r="G53" s="14">
        <f t="shared" si="0"/>
        <v>1026000.0000000001</v>
      </c>
      <c r="H53" s="14">
        <v>350000</v>
      </c>
      <c r="I53" s="14">
        <f t="shared" si="1"/>
        <v>350000</v>
      </c>
      <c r="J53" s="14">
        <v>187900</v>
      </c>
      <c r="K53" s="14">
        <f t="shared" si="2"/>
        <v>187900</v>
      </c>
      <c r="L53" s="18">
        <f t="shared" si="3"/>
        <v>521300</v>
      </c>
      <c r="M53" s="18">
        <f t="shared" si="4"/>
        <v>521300</v>
      </c>
    </row>
    <row r="54" spans="1:13" s="2" customFormat="1" ht="82.5" customHeight="1" x14ac:dyDescent="0.2">
      <c r="A54" s="27" t="s">
        <v>84</v>
      </c>
      <c r="B54" s="26"/>
      <c r="C54" s="28" t="s">
        <v>103</v>
      </c>
      <c r="D54" s="36" t="s">
        <v>137</v>
      </c>
      <c r="E54" s="37">
        <v>1</v>
      </c>
      <c r="F54" s="14">
        <v>661500</v>
      </c>
      <c r="G54" s="14">
        <f t="shared" si="0"/>
        <v>661500</v>
      </c>
      <c r="H54" s="14">
        <v>1250000</v>
      </c>
      <c r="I54" s="14">
        <f t="shared" si="1"/>
        <v>1250000</v>
      </c>
      <c r="J54" s="14">
        <v>378900</v>
      </c>
      <c r="K54" s="14">
        <f t="shared" si="2"/>
        <v>378900</v>
      </c>
      <c r="L54" s="18">
        <f t="shared" si="3"/>
        <v>763466.66666666663</v>
      </c>
      <c r="M54" s="18">
        <f t="shared" si="4"/>
        <v>763466.66666666663</v>
      </c>
    </row>
    <row r="55" spans="1:13" s="2" customFormat="1" ht="85.5" customHeight="1" x14ac:dyDescent="0.2">
      <c r="A55" s="27" t="s">
        <v>85</v>
      </c>
      <c r="B55" s="26"/>
      <c r="C55" s="28" t="s">
        <v>104</v>
      </c>
      <c r="D55" s="36" t="s">
        <v>138</v>
      </c>
      <c r="E55" s="37">
        <v>1</v>
      </c>
      <c r="F55" s="14">
        <v>4543620.0554250004</v>
      </c>
      <c r="G55" s="14">
        <f t="shared" si="0"/>
        <v>4543620.0554250004</v>
      </c>
      <c r="H55" s="14">
        <v>1950000</v>
      </c>
      <c r="I55" s="14">
        <f t="shared" si="1"/>
        <v>1950000</v>
      </c>
      <c r="J55" s="14">
        <v>1650000</v>
      </c>
      <c r="K55" s="14">
        <f t="shared" si="2"/>
        <v>1650000</v>
      </c>
      <c r="L55" s="18">
        <f t="shared" si="3"/>
        <v>2714540.0184750003</v>
      </c>
      <c r="M55" s="18">
        <f t="shared" si="4"/>
        <v>2714540.0184750003</v>
      </c>
    </row>
    <row r="56" spans="1:13" s="2" customFormat="1" ht="139.5" customHeight="1" x14ac:dyDescent="0.2">
      <c r="A56" s="27" t="s">
        <v>86</v>
      </c>
      <c r="B56" s="26"/>
      <c r="C56" s="28" t="s">
        <v>105</v>
      </c>
      <c r="D56" s="36" t="s">
        <v>138</v>
      </c>
      <c r="E56" s="37">
        <v>1</v>
      </c>
      <c r="F56" s="14">
        <v>3005755.5154499998</v>
      </c>
      <c r="G56" s="14">
        <f t="shared" si="0"/>
        <v>3005755.5154499998</v>
      </c>
      <c r="H56" s="14">
        <v>5860000</v>
      </c>
      <c r="I56" s="14">
        <f t="shared" si="1"/>
        <v>5860000</v>
      </c>
      <c r="J56" s="14">
        <v>1750000</v>
      </c>
      <c r="K56" s="14">
        <f t="shared" si="2"/>
        <v>1750000</v>
      </c>
      <c r="L56" s="18">
        <f t="shared" si="3"/>
        <v>3538585.1718166671</v>
      </c>
      <c r="M56" s="18">
        <f t="shared" si="4"/>
        <v>3538585.1718166671</v>
      </c>
    </row>
    <row r="57" spans="1:13" s="2" customFormat="1" ht="69.75" customHeight="1" x14ac:dyDescent="0.2">
      <c r="A57" s="27" t="s">
        <v>87</v>
      </c>
      <c r="B57" s="26"/>
      <c r="C57" s="28" t="s">
        <v>106</v>
      </c>
      <c r="D57" s="36" t="s">
        <v>51</v>
      </c>
      <c r="E57" s="37">
        <f>10.5</f>
        <v>10.5</v>
      </c>
      <c r="F57" s="14">
        <v>81000</v>
      </c>
      <c r="G57" s="14">
        <f t="shared" si="0"/>
        <v>850500</v>
      </c>
      <c r="H57" s="14">
        <v>250000</v>
      </c>
      <c r="I57" s="14">
        <f t="shared" si="1"/>
        <v>2625000</v>
      </c>
      <c r="J57" s="14">
        <v>21000</v>
      </c>
      <c r="K57" s="14">
        <f t="shared" si="2"/>
        <v>220500</v>
      </c>
      <c r="L57" s="18">
        <f t="shared" si="3"/>
        <v>117333.33333333333</v>
      </c>
      <c r="M57" s="18">
        <f t="shared" si="4"/>
        <v>1232000</v>
      </c>
    </row>
    <row r="58" spans="1:13" s="2" customFormat="1" ht="68.25" customHeight="1" x14ac:dyDescent="0.2">
      <c r="A58" s="27" t="s">
        <v>88</v>
      </c>
      <c r="B58" s="26"/>
      <c r="C58" s="28" t="s">
        <v>107</v>
      </c>
      <c r="D58" s="36" t="s">
        <v>137</v>
      </c>
      <c r="E58" s="37">
        <v>1</v>
      </c>
      <c r="F58" s="14">
        <v>4292655.8917500013</v>
      </c>
      <c r="G58" s="14">
        <f t="shared" si="0"/>
        <v>4292655.8917500013</v>
      </c>
      <c r="H58" s="14">
        <v>1899400</v>
      </c>
      <c r="I58" s="14">
        <f t="shared" si="1"/>
        <v>1899400</v>
      </c>
      <c r="J58" s="14">
        <v>324000</v>
      </c>
      <c r="K58" s="14">
        <f t="shared" si="2"/>
        <v>324000</v>
      </c>
      <c r="L58" s="18">
        <f t="shared" si="3"/>
        <v>2172018.6305833338</v>
      </c>
      <c r="M58" s="18">
        <f t="shared" si="4"/>
        <v>2172018.6305833338</v>
      </c>
    </row>
    <row r="59" spans="1:13" s="2" customFormat="1" ht="69" customHeight="1" x14ac:dyDescent="0.2">
      <c r="A59" s="27" t="s">
        <v>89</v>
      </c>
      <c r="B59" s="26"/>
      <c r="C59" s="28" t="s">
        <v>108</v>
      </c>
      <c r="D59" s="36" t="s">
        <v>137</v>
      </c>
      <c r="E59" s="37">
        <v>1</v>
      </c>
      <c r="F59" s="14">
        <v>4292655.8917500013</v>
      </c>
      <c r="G59" s="14">
        <f t="shared" si="0"/>
        <v>4292655.8917500013</v>
      </c>
      <c r="H59" s="14">
        <v>1899400</v>
      </c>
      <c r="I59" s="14">
        <f t="shared" si="1"/>
        <v>1899400</v>
      </c>
      <c r="J59" s="14">
        <v>180000</v>
      </c>
      <c r="K59" s="14">
        <f t="shared" si="2"/>
        <v>180000</v>
      </c>
      <c r="L59" s="18">
        <f t="shared" si="3"/>
        <v>2124018.6305833338</v>
      </c>
      <c r="M59" s="18">
        <f t="shared" si="4"/>
        <v>2124018.6305833338</v>
      </c>
    </row>
    <row r="60" spans="1:13" s="2" customFormat="1" ht="111" customHeight="1" x14ac:dyDescent="0.2">
      <c r="A60" s="27" t="s">
        <v>90</v>
      </c>
      <c r="B60" s="26"/>
      <c r="C60" s="28" t="s">
        <v>109</v>
      </c>
      <c r="D60" s="36" t="s">
        <v>138</v>
      </c>
      <c r="E60" s="37">
        <v>1</v>
      </c>
      <c r="F60" s="14">
        <v>810000</v>
      </c>
      <c r="G60" s="14">
        <f t="shared" si="0"/>
        <v>810000</v>
      </c>
      <c r="H60" s="14">
        <v>416500</v>
      </c>
      <c r="I60" s="14">
        <f t="shared" si="1"/>
        <v>416500</v>
      </c>
      <c r="J60" s="14">
        <v>1250000</v>
      </c>
      <c r="K60" s="14">
        <f t="shared" si="2"/>
        <v>1250000</v>
      </c>
      <c r="L60" s="18">
        <f t="shared" si="3"/>
        <v>825500</v>
      </c>
      <c r="M60" s="18">
        <f t="shared" si="4"/>
        <v>825500</v>
      </c>
    </row>
    <row r="61" spans="1:13" s="2" customFormat="1" ht="20.25" customHeight="1" x14ac:dyDescent="0.2">
      <c r="A61" s="26"/>
      <c r="B61" s="26"/>
      <c r="C61" s="26" t="s">
        <v>110</v>
      </c>
      <c r="D61" s="26"/>
      <c r="E61" s="32"/>
      <c r="F61" s="14"/>
      <c r="G61" s="14"/>
      <c r="H61" s="14"/>
      <c r="I61" s="14"/>
      <c r="J61" s="14"/>
      <c r="K61" s="14"/>
      <c r="L61" s="18"/>
      <c r="M61" s="18"/>
    </row>
    <row r="62" spans="1:13" s="2" customFormat="1" ht="45" x14ac:dyDescent="0.2">
      <c r="A62" s="27" t="s">
        <v>111</v>
      </c>
      <c r="B62" s="26"/>
      <c r="C62" s="28" t="s">
        <v>122</v>
      </c>
      <c r="D62" s="36" t="s">
        <v>137</v>
      </c>
      <c r="E62" s="37">
        <f>1+2+1+3+5+1</f>
        <v>13</v>
      </c>
      <c r="F62" s="14">
        <v>173643.75</v>
      </c>
      <c r="G62" s="14">
        <f t="shared" si="0"/>
        <v>2257368.75</v>
      </c>
      <c r="H62" s="14">
        <v>172550</v>
      </c>
      <c r="I62" s="14">
        <f t="shared" si="1"/>
        <v>2243150</v>
      </c>
      <c r="J62" s="14">
        <v>535000</v>
      </c>
      <c r="K62" s="14">
        <f t="shared" si="2"/>
        <v>6955000</v>
      </c>
      <c r="L62" s="18">
        <f t="shared" si="3"/>
        <v>293731.25</v>
      </c>
      <c r="M62" s="18">
        <f t="shared" si="4"/>
        <v>3818506.25</v>
      </c>
    </row>
    <row r="63" spans="1:13" s="2" customFormat="1" ht="45" x14ac:dyDescent="0.2">
      <c r="A63" s="27" t="s">
        <v>112</v>
      </c>
      <c r="B63" s="26"/>
      <c r="C63" s="28" t="s">
        <v>123</v>
      </c>
      <c r="D63" s="36" t="s">
        <v>137</v>
      </c>
      <c r="E63" s="37">
        <f>5+3+2+2</f>
        <v>12</v>
      </c>
      <c r="F63" s="14">
        <v>277121.25</v>
      </c>
      <c r="G63" s="14">
        <f t="shared" si="0"/>
        <v>3325455</v>
      </c>
      <c r="H63" s="14">
        <v>261301.59999999998</v>
      </c>
      <c r="I63" s="14">
        <f t="shared" si="1"/>
        <v>3135619.1999999997</v>
      </c>
      <c r="J63" s="14">
        <v>430000</v>
      </c>
      <c r="K63" s="14">
        <f t="shared" si="2"/>
        <v>5160000</v>
      </c>
      <c r="L63" s="18">
        <f t="shared" si="3"/>
        <v>322807.61666666664</v>
      </c>
      <c r="M63" s="18">
        <f t="shared" si="4"/>
        <v>3873691.4</v>
      </c>
    </row>
    <row r="64" spans="1:13" s="2" customFormat="1" ht="60" x14ac:dyDescent="0.2">
      <c r="A64" s="27" t="s">
        <v>113</v>
      </c>
      <c r="B64" s="26"/>
      <c r="C64" s="28" t="s">
        <v>124</v>
      </c>
      <c r="D64" s="36" t="s">
        <v>137</v>
      </c>
      <c r="E64" s="37">
        <f>1+1+1+1+1</f>
        <v>5</v>
      </c>
      <c r="F64" s="14">
        <v>204828.75</v>
      </c>
      <c r="G64" s="14">
        <f t="shared" si="0"/>
        <v>1024143.75</v>
      </c>
      <c r="H64" s="14">
        <v>183976</v>
      </c>
      <c r="I64" s="14">
        <f t="shared" si="1"/>
        <v>919880</v>
      </c>
      <c r="J64" s="14">
        <v>210000</v>
      </c>
      <c r="K64" s="14">
        <f t="shared" si="2"/>
        <v>1050000</v>
      </c>
      <c r="L64" s="18">
        <f t="shared" si="3"/>
        <v>199601.58333333334</v>
      </c>
      <c r="M64" s="18">
        <f t="shared" si="4"/>
        <v>998007.91666666663</v>
      </c>
    </row>
    <row r="65" spans="1:13" s="2" customFormat="1" ht="60" x14ac:dyDescent="0.2">
      <c r="A65" s="27" t="s">
        <v>114</v>
      </c>
      <c r="B65" s="26"/>
      <c r="C65" s="28" t="s">
        <v>125</v>
      </c>
      <c r="D65" s="36" t="s">
        <v>137</v>
      </c>
      <c r="E65" s="37">
        <f>2+1+1+1</f>
        <v>5</v>
      </c>
      <c r="F65" s="14">
        <v>204828.75</v>
      </c>
      <c r="G65" s="14">
        <f t="shared" si="0"/>
        <v>1024143.75</v>
      </c>
      <c r="H65" s="14">
        <v>183976</v>
      </c>
      <c r="I65" s="14">
        <f t="shared" si="1"/>
        <v>919880</v>
      </c>
      <c r="J65" s="14">
        <v>198000</v>
      </c>
      <c r="K65" s="14">
        <f t="shared" si="2"/>
        <v>990000</v>
      </c>
      <c r="L65" s="18">
        <f t="shared" si="3"/>
        <v>195601.58333333334</v>
      </c>
      <c r="M65" s="18">
        <f t="shared" si="4"/>
        <v>978007.91666666663</v>
      </c>
    </row>
    <row r="66" spans="1:13" s="2" customFormat="1" ht="45.75" customHeight="1" x14ac:dyDescent="0.2">
      <c r="A66" s="27" t="s">
        <v>115</v>
      </c>
      <c r="B66" s="26"/>
      <c r="C66" s="28" t="s">
        <v>126</v>
      </c>
      <c r="D66" s="36" t="s">
        <v>137</v>
      </c>
      <c r="E66" s="37">
        <f>1+1</f>
        <v>2</v>
      </c>
      <c r="F66" s="14">
        <v>135371.25</v>
      </c>
      <c r="G66" s="14">
        <f t="shared" si="0"/>
        <v>270742.5</v>
      </c>
      <c r="H66" s="14">
        <v>105968.31999999999</v>
      </c>
      <c r="I66" s="14">
        <f t="shared" si="1"/>
        <v>211936.63999999998</v>
      </c>
      <c r="J66" s="14">
        <v>143000</v>
      </c>
      <c r="K66" s="14">
        <f t="shared" si="2"/>
        <v>286000</v>
      </c>
      <c r="L66" s="18">
        <f t="shared" si="3"/>
        <v>128113.19</v>
      </c>
      <c r="M66" s="18">
        <f t="shared" si="4"/>
        <v>256226.38</v>
      </c>
    </row>
    <row r="67" spans="1:13" s="2" customFormat="1" ht="48" customHeight="1" x14ac:dyDescent="0.2">
      <c r="A67" s="27" t="s">
        <v>116</v>
      </c>
      <c r="B67" s="26"/>
      <c r="C67" s="28" t="s">
        <v>127</v>
      </c>
      <c r="D67" s="36" t="s">
        <v>137</v>
      </c>
      <c r="E67" s="37">
        <f>2+2+4</f>
        <v>8</v>
      </c>
      <c r="F67" s="14">
        <v>138631.5</v>
      </c>
      <c r="G67" s="14">
        <f t="shared" si="0"/>
        <v>1109052</v>
      </c>
      <c r="H67" s="14">
        <v>109693.07999999999</v>
      </c>
      <c r="I67" s="14">
        <f t="shared" si="1"/>
        <v>877544.6399999999</v>
      </c>
      <c r="J67" s="14">
        <v>132000</v>
      </c>
      <c r="K67" s="14">
        <f t="shared" si="2"/>
        <v>1056000</v>
      </c>
      <c r="L67" s="18">
        <f t="shared" si="3"/>
        <v>126774.85999999999</v>
      </c>
      <c r="M67" s="18">
        <f t="shared" si="4"/>
        <v>1014198.8799999999</v>
      </c>
    </row>
    <row r="68" spans="1:13" s="2" customFormat="1" ht="30" x14ac:dyDescent="0.2">
      <c r="A68" s="27" t="s">
        <v>117</v>
      </c>
      <c r="B68" s="26"/>
      <c r="C68" s="28" t="s">
        <v>128</v>
      </c>
      <c r="D68" s="36" t="s">
        <v>137</v>
      </c>
      <c r="E68" s="37">
        <v>3</v>
      </c>
      <c r="F68" s="14">
        <v>87750</v>
      </c>
      <c r="G68" s="14">
        <f t="shared" si="0"/>
        <v>263250</v>
      </c>
      <c r="H68" s="14">
        <v>117496</v>
      </c>
      <c r="I68" s="14">
        <f t="shared" si="1"/>
        <v>352488</v>
      </c>
      <c r="J68" s="14">
        <v>100000</v>
      </c>
      <c r="K68" s="14">
        <f t="shared" si="2"/>
        <v>300000</v>
      </c>
      <c r="L68" s="18">
        <f t="shared" si="3"/>
        <v>101748.66666666667</v>
      </c>
      <c r="M68" s="18">
        <f t="shared" si="4"/>
        <v>305246</v>
      </c>
    </row>
    <row r="69" spans="1:13" s="2" customFormat="1" ht="30" x14ac:dyDescent="0.2">
      <c r="A69" s="27" t="s">
        <v>118</v>
      </c>
      <c r="B69" s="26"/>
      <c r="C69" s="28" t="s">
        <v>129</v>
      </c>
      <c r="D69" s="36" t="s">
        <v>137</v>
      </c>
      <c r="E69" s="37">
        <v>4</v>
      </c>
      <c r="F69" s="14">
        <v>101250</v>
      </c>
      <c r="G69" s="14">
        <f t="shared" si="0"/>
        <v>405000</v>
      </c>
      <c r="H69" s="14">
        <v>193749</v>
      </c>
      <c r="I69" s="14">
        <f t="shared" si="1"/>
        <v>774996</v>
      </c>
      <c r="J69" s="14">
        <v>102000</v>
      </c>
      <c r="K69" s="14">
        <f t="shared" si="2"/>
        <v>408000</v>
      </c>
      <c r="L69" s="18">
        <f t="shared" si="3"/>
        <v>132333</v>
      </c>
      <c r="M69" s="18">
        <f t="shared" si="4"/>
        <v>529332</v>
      </c>
    </row>
    <row r="70" spans="1:13" s="2" customFormat="1" ht="30" x14ac:dyDescent="0.2">
      <c r="A70" s="27" t="s">
        <v>119</v>
      </c>
      <c r="B70" s="26"/>
      <c r="C70" s="28" t="s">
        <v>130</v>
      </c>
      <c r="D70" s="36" t="s">
        <v>137</v>
      </c>
      <c r="E70" s="37">
        <v>3</v>
      </c>
      <c r="F70" s="14">
        <v>108000</v>
      </c>
      <c r="G70" s="14">
        <f t="shared" si="0"/>
        <v>324000</v>
      </c>
      <c r="H70" s="14">
        <v>130271.5</v>
      </c>
      <c r="I70" s="14">
        <f t="shared" si="1"/>
        <v>390814.5</v>
      </c>
      <c r="J70" s="14">
        <v>71000</v>
      </c>
      <c r="K70" s="14">
        <f t="shared" si="2"/>
        <v>213000</v>
      </c>
      <c r="L70" s="18">
        <f t="shared" si="3"/>
        <v>103090.5</v>
      </c>
      <c r="M70" s="18">
        <f t="shared" si="4"/>
        <v>309271.5</v>
      </c>
    </row>
    <row r="71" spans="1:13" s="2" customFormat="1" ht="30" x14ac:dyDescent="0.2">
      <c r="A71" s="27" t="s">
        <v>120</v>
      </c>
      <c r="B71" s="26"/>
      <c r="C71" s="28" t="s">
        <v>131</v>
      </c>
      <c r="D71" s="36" t="s">
        <v>137</v>
      </c>
      <c r="E71" s="37">
        <v>4</v>
      </c>
      <c r="F71" s="14">
        <v>60750.000000000007</v>
      </c>
      <c r="G71" s="14">
        <f t="shared" si="0"/>
        <v>243000.00000000003</v>
      </c>
      <c r="H71" s="14">
        <v>80271.5</v>
      </c>
      <c r="I71" s="14">
        <f t="shared" si="1"/>
        <v>321086</v>
      </c>
      <c r="J71" s="14">
        <v>76000</v>
      </c>
      <c r="K71" s="14">
        <f t="shared" si="2"/>
        <v>304000</v>
      </c>
      <c r="L71" s="18">
        <f t="shared" si="3"/>
        <v>72340.5</v>
      </c>
      <c r="M71" s="18">
        <f t="shared" si="4"/>
        <v>289362</v>
      </c>
    </row>
    <row r="72" spans="1:13" s="2" customFormat="1" ht="45" x14ac:dyDescent="0.2">
      <c r="A72" s="27" t="s">
        <v>121</v>
      </c>
      <c r="B72" s="26"/>
      <c r="C72" s="28" t="s">
        <v>132</v>
      </c>
      <c r="D72" s="36" t="s">
        <v>138</v>
      </c>
      <c r="E72" s="37">
        <v>1</v>
      </c>
      <c r="F72" s="14">
        <v>189000</v>
      </c>
      <c r="G72" s="14">
        <f t="shared" si="0"/>
        <v>189000</v>
      </c>
      <c r="H72" s="14">
        <v>595000</v>
      </c>
      <c r="I72" s="14">
        <f t="shared" si="1"/>
        <v>595000</v>
      </c>
      <c r="J72" s="14">
        <v>235000</v>
      </c>
      <c r="K72" s="14">
        <f t="shared" si="2"/>
        <v>235000</v>
      </c>
      <c r="L72" s="18">
        <f t="shared" si="3"/>
        <v>339666.66666666669</v>
      </c>
      <c r="M72" s="18">
        <f t="shared" si="4"/>
        <v>339666.66666666669</v>
      </c>
    </row>
    <row r="73" spans="1:13" s="2" customFormat="1" ht="20.25" customHeight="1" x14ac:dyDescent="0.2">
      <c r="A73" s="26"/>
      <c r="B73" s="26"/>
      <c r="C73" s="26" t="s">
        <v>133</v>
      </c>
      <c r="D73" s="26"/>
      <c r="E73" s="32"/>
      <c r="F73" s="14"/>
      <c r="G73" s="14"/>
      <c r="H73" s="14"/>
      <c r="I73" s="14"/>
      <c r="J73" s="14"/>
      <c r="K73" s="14"/>
      <c r="L73" s="18"/>
      <c r="M73" s="18"/>
    </row>
    <row r="74" spans="1:13" s="2" customFormat="1" ht="30" x14ac:dyDescent="0.2">
      <c r="A74" s="27" t="s">
        <v>134</v>
      </c>
      <c r="B74" s="26"/>
      <c r="C74" s="28" t="s">
        <v>135</v>
      </c>
      <c r="D74" s="36" t="s">
        <v>136</v>
      </c>
      <c r="E74" s="37">
        <v>201</v>
      </c>
      <c r="F74" s="14">
        <v>7620.7500000000009</v>
      </c>
      <c r="G74" s="14">
        <f t="shared" ref="G74" si="5">E74*F74</f>
        <v>1531770.7500000002</v>
      </c>
      <c r="H74" s="14">
        <v>7500</v>
      </c>
      <c r="I74" s="14">
        <f t="shared" ref="I74" si="6">E74*H74</f>
        <v>1507500</v>
      </c>
      <c r="J74" s="14">
        <v>20000</v>
      </c>
      <c r="K74" s="14">
        <f t="shared" ref="K74" si="7">E74*J74</f>
        <v>4020000</v>
      </c>
      <c r="L74" s="18">
        <f t="shared" ref="L74:M74" si="8">AVERAGE(F74,H74,J74)</f>
        <v>11706.916666666666</v>
      </c>
      <c r="M74" s="18">
        <f t="shared" si="8"/>
        <v>2353090.25</v>
      </c>
    </row>
    <row r="75" spans="1:13" s="2" customFormat="1" ht="20.25" customHeight="1" x14ac:dyDescent="0.2">
      <c r="A75" s="26"/>
      <c r="B75" s="26"/>
      <c r="C75" s="26"/>
      <c r="D75" s="26"/>
      <c r="E75" s="32"/>
      <c r="F75" s="46"/>
      <c r="G75" s="47"/>
      <c r="H75" s="47"/>
      <c r="I75" s="47"/>
      <c r="J75" s="47"/>
      <c r="K75" s="47"/>
      <c r="L75" s="19"/>
      <c r="M75" s="19"/>
    </row>
    <row r="76" spans="1:13" s="2" customFormat="1" ht="19.5" customHeight="1" thickBot="1" x14ac:dyDescent="0.25">
      <c r="A76" s="4"/>
      <c r="B76" s="4"/>
      <c r="C76" s="28"/>
      <c r="D76" s="4"/>
      <c r="E76" s="32"/>
      <c r="F76" s="51" t="s">
        <v>147</v>
      </c>
      <c r="G76" s="52">
        <f>SUM(G9:G74)</f>
        <v>107751098.10037503</v>
      </c>
      <c r="H76" s="51" t="s">
        <v>147</v>
      </c>
      <c r="I76" s="52">
        <f>SUM(I9:I74)</f>
        <v>98201972.885750011</v>
      </c>
      <c r="J76" s="51" t="s">
        <v>147</v>
      </c>
      <c r="K76" s="52">
        <f>SUM(K9:K74)</f>
        <v>81581950</v>
      </c>
      <c r="L76" s="19"/>
      <c r="M76" s="19"/>
    </row>
    <row r="77" spans="1:13" ht="30" thickBot="1" x14ac:dyDescent="0.3">
      <c r="A77" s="8"/>
      <c r="B77" s="5"/>
      <c r="C77" s="5"/>
      <c r="D77" s="5"/>
      <c r="E77" s="29"/>
      <c r="F77" s="39"/>
      <c r="G77" s="13"/>
      <c r="H77" s="13"/>
      <c r="I77" s="15"/>
      <c r="J77" s="15"/>
      <c r="K77" s="15"/>
      <c r="L77" s="60" t="s">
        <v>148</v>
      </c>
      <c r="M77" s="61">
        <f>SUM(M9:M76)</f>
        <v>95845006.995374992</v>
      </c>
    </row>
    <row r="78" spans="1:13" ht="15.75" x14ac:dyDescent="0.25">
      <c r="A78" s="8"/>
      <c r="B78" s="5"/>
      <c r="C78" s="5"/>
      <c r="D78" s="5"/>
      <c r="E78" s="29"/>
      <c r="F78" s="39"/>
      <c r="G78" s="13"/>
      <c r="H78" s="13"/>
      <c r="I78" s="15"/>
      <c r="J78" s="15"/>
      <c r="K78" s="15"/>
      <c r="L78" s="54"/>
      <c r="M78" s="59"/>
    </row>
    <row r="79" spans="1:13" x14ac:dyDescent="0.25">
      <c r="A79" s="8"/>
      <c r="B79" s="5"/>
      <c r="C79" s="76" t="s">
        <v>149</v>
      </c>
      <c r="D79" s="76"/>
      <c r="E79" s="50"/>
      <c r="F79" s="56">
        <v>0.2</v>
      </c>
      <c r="G79" s="57">
        <f>G76*F79</f>
        <v>21550219.620075006</v>
      </c>
      <c r="H79" s="56">
        <v>0.12</v>
      </c>
      <c r="I79" s="57">
        <f>I76*H79</f>
        <v>11784236.74629</v>
      </c>
      <c r="J79" s="56">
        <v>0.2</v>
      </c>
      <c r="K79" s="57">
        <f>K76*J79</f>
        <v>16316390</v>
      </c>
      <c r="L79" s="87">
        <v>0.12</v>
      </c>
      <c r="M79" s="88">
        <f>M77*L79</f>
        <v>11501400.839444999</v>
      </c>
    </row>
    <row r="80" spans="1:13" x14ac:dyDescent="0.25">
      <c r="A80" s="8"/>
      <c r="B80" s="5"/>
      <c r="C80" s="76" t="s">
        <v>150</v>
      </c>
      <c r="D80" s="76"/>
      <c r="E80" s="50"/>
      <c r="F80" s="56">
        <v>0.05</v>
      </c>
      <c r="G80" s="57">
        <f>G76*F80</f>
        <v>5387554.9050187515</v>
      </c>
      <c r="H80" s="56">
        <v>0.05</v>
      </c>
      <c r="I80" s="57">
        <f>I76*H80</f>
        <v>4910098.6442875005</v>
      </c>
      <c r="J80" s="56">
        <v>0.05</v>
      </c>
      <c r="K80" s="57">
        <f>K76*J80</f>
        <v>4079097.5</v>
      </c>
      <c r="L80" s="56">
        <v>0.05</v>
      </c>
      <c r="M80" s="57">
        <f>M77*L80</f>
        <v>4792250.3497687494</v>
      </c>
    </row>
    <row r="81" spans="1:84" x14ac:dyDescent="0.25">
      <c r="A81" s="8"/>
      <c r="B81" s="5"/>
      <c r="C81" s="76" t="s">
        <v>151</v>
      </c>
      <c r="D81" s="76"/>
      <c r="F81" s="58">
        <v>0.19</v>
      </c>
      <c r="G81" s="57">
        <f>G80*F81</f>
        <v>1023635.4319535628</v>
      </c>
      <c r="H81" s="58">
        <v>0.19</v>
      </c>
      <c r="I81" s="57">
        <f>I80*H81</f>
        <v>932918.74241462513</v>
      </c>
      <c r="J81" s="58">
        <v>0.19</v>
      </c>
      <c r="K81" s="57">
        <f>K80*J81</f>
        <v>775028.52500000002</v>
      </c>
      <c r="L81" s="58">
        <v>0.19</v>
      </c>
      <c r="M81" s="57">
        <f>M80*L81</f>
        <v>910527.56645606237</v>
      </c>
    </row>
    <row r="82" spans="1:84" ht="18.75" thickBot="1" x14ac:dyDescent="0.3">
      <c r="A82" s="8"/>
      <c r="B82" s="5"/>
      <c r="C82" s="5"/>
      <c r="D82" s="5"/>
      <c r="E82" s="29"/>
      <c r="F82" s="39"/>
      <c r="G82" s="13"/>
      <c r="H82" s="13"/>
      <c r="I82" s="15"/>
      <c r="J82" s="15"/>
      <c r="K82" s="15"/>
      <c r="L82" s="38"/>
      <c r="M82" s="49"/>
    </row>
    <row r="83" spans="1:84" ht="30.75" thickBot="1" x14ac:dyDescent="0.3">
      <c r="A83" s="8"/>
      <c r="B83" s="5"/>
      <c r="C83" s="5"/>
      <c r="D83" s="5"/>
      <c r="E83" s="29"/>
      <c r="F83" s="55" t="s">
        <v>152</v>
      </c>
      <c r="G83" s="52">
        <f>SUM(G79:G81)</f>
        <v>27961409.957047321</v>
      </c>
      <c r="H83" s="53" t="s">
        <v>152</v>
      </c>
      <c r="I83" s="52">
        <f>SUM(I79:I81)</f>
        <v>17627254.132992126</v>
      </c>
      <c r="J83" s="53" t="s">
        <v>152</v>
      </c>
      <c r="K83" s="52">
        <f>SUM(K79:K81)</f>
        <v>21170516.024999999</v>
      </c>
      <c r="L83" s="38"/>
      <c r="M83" s="61">
        <f>M77+M79+M80+M81</f>
        <v>113049185.75104479</v>
      </c>
    </row>
    <row r="84" spans="1:84" ht="42" customHeight="1" x14ac:dyDescent="0.25">
      <c r="A84" s="69" t="s">
        <v>154</v>
      </c>
      <c r="B84" s="69"/>
      <c r="C84" s="69"/>
      <c r="D84" s="64"/>
      <c r="E84" s="64"/>
      <c r="F84" s="64"/>
      <c r="G84" s="64"/>
      <c r="H84" s="15"/>
      <c r="I84" s="15"/>
      <c r="J84" s="15"/>
      <c r="K84" s="15"/>
      <c r="L84" s="15"/>
      <c r="M84" s="1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</row>
    <row r="85" spans="1:84" s="23" customFormat="1" x14ac:dyDescent="0.25">
      <c r="A85" s="70" t="s">
        <v>155</v>
      </c>
      <c r="B85" s="71"/>
      <c r="C85" s="71"/>
      <c r="D85" s="71"/>
      <c r="E85" s="71"/>
      <c r="F85" s="71"/>
      <c r="G85" s="72"/>
      <c r="H85" s="21"/>
      <c r="I85" s="22"/>
      <c r="J85" s="22"/>
      <c r="K85" s="22"/>
      <c r="L85" s="22"/>
      <c r="M85" s="22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  <c r="AN85" s="20"/>
      <c r="AO85" s="20"/>
      <c r="AP85" s="20"/>
      <c r="AQ85" s="20"/>
      <c r="AR85" s="20"/>
      <c r="AS85" s="20"/>
      <c r="AT85" s="20"/>
      <c r="AU85" s="20"/>
      <c r="AV85" s="20"/>
      <c r="AW85" s="20"/>
      <c r="AX85" s="20"/>
      <c r="AY85" s="20"/>
      <c r="AZ85" s="20"/>
      <c r="BA85" s="20"/>
      <c r="BB85" s="20"/>
      <c r="BC85" s="20"/>
      <c r="BD85" s="20"/>
      <c r="BE85" s="20"/>
      <c r="BF85" s="20"/>
      <c r="BG85" s="20"/>
      <c r="BH85" s="20"/>
      <c r="BI85" s="20"/>
      <c r="BJ85" s="20"/>
      <c r="BK85" s="20"/>
      <c r="BL85" s="20"/>
      <c r="BM85" s="20"/>
      <c r="BN85" s="20"/>
      <c r="BO85" s="20"/>
      <c r="BP85" s="20"/>
      <c r="BQ85" s="20"/>
      <c r="BR85" s="20"/>
      <c r="BS85" s="20"/>
      <c r="BT85" s="20"/>
      <c r="BU85" s="20"/>
      <c r="BV85" s="20"/>
      <c r="BW85" s="20"/>
      <c r="BX85" s="20"/>
      <c r="BY85" s="20"/>
      <c r="BZ85" s="20"/>
      <c r="CA85" s="20"/>
      <c r="CB85" s="20"/>
      <c r="CC85" s="20"/>
      <c r="CD85" s="20"/>
      <c r="CE85" s="20"/>
      <c r="CF85" s="20"/>
    </row>
    <row r="86" spans="1:84" s="23" customFormat="1" x14ac:dyDescent="0.25">
      <c r="A86" s="62"/>
      <c r="B86" s="62"/>
      <c r="C86" s="62"/>
      <c r="D86" s="62"/>
      <c r="E86" s="33"/>
      <c r="F86" s="41"/>
      <c r="G86" s="45"/>
      <c r="H86" s="21"/>
      <c r="I86" s="22"/>
      <c r="J86" s="22"/>
      <c r="K86" s="22"/>
      <c r="L86" s="22"/>
      <c r="M86" s="22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  <c r="AK86" s="20"/>
      <c r="AL86" s="20"/>
      <c r="AM86" s="20"/>
      <c r="AN86" s="20"/>
      <c r="AO86" s="20"/>
      <c r="AP86" s="20"/>
      <c r="AQ86" s="20"/>
      <c r="AR86" s="20"/>
      <c r="AS86" s="20"/>
      <c r="AT86" s="20"/>
      <c r="AU86" s="20"/>
      <c r="AV86" s="20"/>
      <c r="AW86" s="20"/>
      <c r="AX86" s="20"/>
      <c r="AY86" s="20"/>
      <c r="AZ86" s="20"/>
      <c r="BA86" s="20"/>
      <c r="BB86" s="20"/>
      <c r="BC86" s="20"/>
      <c r="BD86" s="20"/>
      <c r="BE86" s="20"/>
      <c r="BF86" s="20"/>
      <c r="BG86" s="20"/>
      <c r="BH86" s="20"/>
      <c r="BI86" s="20"/>
      <c r="BJ86" s="20"/>
      <c r="BK86" s="20"/>
      <c r="BL86" s="20"/>
      <c r="BM86" s="20"/>
      <c r="BN86" s="20"/>
      <c r="BO86" s="20"/>
      <c r="BP86" s="20"/>
      <c r="BQ86" s="20"/>
      <c r="BR86" s="20"/>
      <c r="BS86" s="20"/>
      <c r="BT86" s="20"/>
      <c r="BU86" s="20"/>
      <c r="BV86" s="20"/>
      <c r="BW86" s="20"/>
      <c r="BX86" s="20"/>
      <c r="BY86" s="20"/>
      <c r="BZ86" s="20"/>
      <c r="CA86" s="20"/>
      <c r="CB86" s="20"/>
      <c r="CC86" s="20"/>
      <c r="CD86" s="20"/>
      <c r="CE86" s="20"/>
      <c r="CF86" s="20"/>
    </row>
    <row r="87" spans="1:84" s="23" customFormat="1" ht="34.5" customHeight="1" x14ac:dyDescent="0.25">
      <c r="A87" s="65"/>
      <c r="B87" s="65"/>
      <c r="C87" s="20"/>
      <c r="D87" s="20"/>
      <c r="E87" s="34"/>
      <c r="F87" s="42"/>
      <c r="G87" s="21"/>
      <c r="H87" s="21"/>
      <c r="I87" s="22"/>
      <c r="J87" s="22"/>
      <c r="K87" s="22"/>
      <c r="L87" s="22"/>
      <c r="M87" s="22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20"/>
      <c r="AN87" s="20"/>
      <c r="AO87" s="20"/>
      <c r="AP87" s="20"/>
      <c r="AQ87" s="20"/>
      <c r="AR87" s="20"/>
      <c r="AS87" s="20"/>
      <c r="AT87" s="20"/>
      <c r="AU87" s="20"/>
      <c r="AV87" s="20"/>
      <c r="AW87" s="20"/>
      <c r="AX87" s="20"/>
      <c r="AY87" s="20"/>
      <c r="AZ87" s="20"/>
      <c r="BA87" s="20"/>
      <c r="BB87" s="20"/>
      <c r="BC87" s="20"/>
      <c r="BD87" s="20"/>
      <c r="BE87" s="20"/>
      <c r="BF87" s="20"/>
      <c r="BG87" s="20"/>
      <c r="BH87" s="20"/>
      <c r="BI87" s="20"/>
      <c r="BJ87" s="20"/>
      <c r="BK87" s="20"/>
      <c r="BL87" s="20"/>
      <c r="BM87" s="20"/>
      <c r="BN87" s="20"/>
      <c r="BO87" s="20"/>
      <c r="BP87" s="20"/>
      <c r="BQ87" s="20"/>
      <c r="BR87" s="20"/>
      <c r="BS87" s="20"/>
      <c r="BT87" s="20"/>
      <c r="BU87" s="20"/>
      <c r="BV87" s="20"/>
      <c r="BW87" s="20"/>
      <c r="BX87" s="20"/>
      <c r="BY87" s="20"/>
      <c r="BZ87" s="20"/>
      <c r="CA87" s="20"/>
      <c r="CB87" s="20"/>
      <c r="CC87" s="20"/>
      <c r="CD87" s="20"/>
      <c r="CE87" s="20"/>
      <c r="CF87" s="20"/>
    </row>
    <row r="88" spans="1:84" s="23" customFormat="1" x14ac:dyDescent="0.25">
      <c r="A88" s="65" t="s">
        <v>156</v>
      </c>
      <c r="B88" s="65"/>
      <c r="C88" s="20"/>
      <c r="D88" s="20"/>
      <c r="E88" s="34"/>
      <c r="F88" s="42"/>
      <c r="G88" s="21" t="s">
        <v>9</v>
      </c>
      <c r="H88" s="21"/>
      <c r="I88" s="22"/>
      <c r="J88" s="22"/>
      <c r="K88" s="22"/>
      <c r="L88" s="22"/>
      <c r="M88" s="22"/>
    </row>
    <row r="89" spans="1:84" s="23" customFormat="1" x14ac:dyDescent="0.25">
      <c r="A89" s="65"/>
      <c r="B89" s="65"/>
      <c r="C89" s="63"/>
      <c r="D89" s="20"/>
      <c r="E89" s="34"/>
      <c r="F89" s="42"/>
      <c r="G89" s="21"/>
      <c r="H89" s="21"/>
      <c r="I89" s="22"/>
      <c r="J89" s="22"/>
      <c r="K89" s="22"/>
      <c r="L89" s="22"/>
      <c r="M89" s="22"/>
    </row>
    <row r="90" spans="1:84" s="23" customFormat="1" x14ac:dyDescent="0.25">
      <c r="A90" s="65"/>
      <c r="B90" s="65"/>
      <c r="C90" s="73"/>
      <c r="D90" s="73"/>
      <c r="E90" s="73"/>
      <c r="F90" s="73"/>
      <c r="G90" s="21"/>
      <c r="H90" s="21"/>
      <c r="I90" s="22"/>
      <c r="J90" s="22"/>
      <c r="K90" s="22"/>
      <c r="L90" s="22"/>
      <c r="M90" s="22"/>
    </row>
    <row r="91" spans="1:84" s="23" customFormat="1" x14ac:dyDescent="0.25">
      <c r="A91" s="65"/>
      <c r="B91" s="65"/>
      <c r="C91" s="66"/>
      <c r="D91" s="66"/>
      <c r="E91" s="66"/>
      <c r="F91" s="66"/>
      <c r="G91" s="21"/>
      <c r="H91" s="21"/>
      <c r="I91" s="22"/>
      <c r="J91" s="22"/>
      <c r="K91" s="22"/>
      <c r="L91" s="22"/>
      <c r="M91" s="22"/>
    </row>
    <row r="92" spans="1:84" x14ac:dyDescent="0.25">
      <c r="A92" s="24"/>
      <c r="B92" s="20"/>
      <c r="C92" s="20"/>
      <c r="D92" s="20"/>
      <c r="E92" s="34"/>
      <c r="F92" s="42"/>
      <c r="G92" s="21"/>
    </row>
    <row r="93" spans="1:84" x14ac:dyDescent="0.25">
      <c r="A93" s="67"/>
      <c r="B93" s="67"/>
      <c r="C93" s="20"/>
      <c r="D93" s="20"/>
      <c r="E93" s="34"/>
      <c r="F93" s="42"/>
      <c r="G93" s="21"/>
    </row>
    <row r="94" spans="1:84" x14ac:dyDescent="0.25">
      <c r="A94" s="68" t="s">
        <v>146</v>
      </c>
      <c r="B94" s="68"/>
      <c r="C94" s="68"/>
      <c r="D94" s="20"/>
      <c r="E94" s="34"/>
      <c r="F94" s="42"/>
      <c r="G94" s="21"/>
    </row>
    <row r="95" spans="1:84" x14ac:dyDescent="0.25">
      <c r="A95" s="10" t="s">
        <v>8</v>
      </c>
    </row>
  </sheetData>
  <autoFilter ref="A7:M88" xr:uid="{00000000-0009-0000-0000-000000000000}"/>
  <mergeCells count="25">
    <mergeCell ref="L6:M6"/>
    <mergeCell ref="A6:A7"/>
    <mergeCell ref="B6:B7"/>
    <mergeCell ref="C6:C7"/>
    <mergeCell ref="D6:D7"/>
    <mergeCell ref="E6:E7"/>
    <mergeCell ref="F6:G6"/>
    <mergeCell ref="H6:I6"/>
    <mergeCell ref="J6:K6"/>
    <mergeCell ref="B2:H2"/>
    <mergeCell ref="B4:I4"/>
    <mergeCell ref="A90:B90"/>
    <mergeCell ref="A88:B88"/>
    <mergeCell ref="A87:B87"/>
    <mergeCell ref="C79:D79"/>
    <mergeCell ref="C80:D80"/>
    <mergeCell ref="C81:D81"/>
    <mergeCell ref="A91:B91"/>
    <mergeCell ref="C91:F91"/>
    <mergeCell ref="A93:B93"/>
    <mergeCell ref="A94:C94"/>
    <mergeCell ref="A84:C84"/>
    <mergeCell ref="A85:G85"/>
    <mergeCell ref="A89:B89"/>
    <mergeCell ref="C90:F90"/>
  </mergeCells>
  <phoneticPr fontId="9" type="noConversion"/>
  <conditionalFormatting sqref="L6 A6:C76 D6:E8 H7:K8 D9:K76">
    <cfRule type="cellIs" dxfId="7" priority="14" operator="equal">
      <formula>53333</formula>
    </cfRule>
  </conditionalFormatting>
  <conditionalFormatting sqref="L7:M76">
    <cfRule type="cellIs" dxfId="6" priority="12" operator="equal">
      <formula>53333</formula>
    </cfRule>
  </conditionalFormatting>
  <conditionalFormatting sqref="F7:G8 F6">
    <cfRule type="cellIs" dxfId="5" priority="6" operator="equal">
      <formula>53333</formula>
    </cfRule>
  </conditionalFormatting>
  <conditionalFormatting sqref="H6">
    <cfRule type="cellIs" dxfId="4" priority="5" operator="equal">
      <formula>53333</formula>
    </cfRule>
  </conditionalFormatting>
  <conditionalFormatting sqref="J6">
    <cfRule type="cellIs" dxfId="3" priority="4" operator="equal">
      <formula>53333</formula>
    </cfRule>
  </conditionalFormatting>
  <conditionalFormatting sqref="G83">
    <cfRule type="cellIs" dxfId="2" priority="3" operator="equal">
      <formula>53333</formula>
    </cfRule>
  </conditionalFormatting>
  <conditionalFormatting sqref="I83">
    <cfRule type="cellIs" dxfId="1" priority="2" operator="equal">
      <formula>53333</formula>
    </cfRule>
  </conditionalFormatting>
  <conditionalFormatting sqref="K83">
    <cfRule type="cellIs" dxfId="0" priority="1" operator="equal">
      <formula>53333</formula>
    </cfRule>
  </conditionalFormatting>
  <pageMargins left="0.7" right="0.7" top="0.75" bottom="0.75" header="0.3" footer="0.3"/>
  <pageSetup paperSize="190" scale="69" fitToHeight="0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COMPARATIVO COTIZACIONES</vt:lpstr>
      <vt:lpstr>'COMPARATIVO COTIZACIONES'!Área_de_impresión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Administrador</cp:lastModifiedBy>
  <cp:lastPrinted>2020-01-22T12:12:30Z</cp:lastPrinted>
  <dcterms:created xsi:type="dcterms:W3CDTF">2019-05-24T01:14:57Z</dcterms:created>
  <dcterms:modified xsi:type="dcterms:W3CDTF">2022-05-31T13:59:43Z</dcterms:modified>
</cp:coreProperties>
</file>