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Admin\Documents\INGENIERIA\informes\4 Informe financiero\2022\06 junio\"/>
    </mc:Choice>
  </mc:AlternateContent>
  <xr:revisionPtr revIDLastSave="0" documentId="13_ncr:1_{2B660C35-67B0-4AC0-90CD-BF43EF06133E}" xr6:coauthVersionLast="36" xr6:coauthVersionMax="47" xr10:uidLastSave="{00000000-0000-0000-0000-000000000000}"/>
  <bookViews>
    <workbookView xWindow="0" yWindow="0" windowWidth="20490" windowHeight="6345" xr2:uid="{00000000-000D-0000-FFFF-FFFF00000000}"/>
  </bookViews>
  <sheets>
    <sheet name="CERTIFICACION" sheetId="2" r:id="rId1"/>
    <sheet name="Instructivo " sheetId="3" r:id="rId2"/>
  </sheets>
  <externalReferences>
    <externalReference r:id="rId3"/>
    <externalReference r:id="rId4"/>
  </externalReferences>
  <definedNames>
    <definedName name="_xlnm.Print_Area" localSheetId="0">CERTIFICACION!$B$2:$V$56</definedName>
    <definedName name="REGIONALES">[1]Hoja4!$C$4:$C$37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2" i="2" l="1"/>
  <c r="S31" i="2"/>
  <c r="S30" i="2"/>
  <c r="S29" i="2"/>
  <c r="S28" i="2"/>
  <c r="S27" i="2"/>
  <c r="S26" i="2"/>
  <c r="S25" i="2" l="1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O34" i="2"/>
  <c r="N34" i="2"/>
  <c r="O33" i="2"/>
  <c r="N33" i="2"/>
  <c r="O32" i="2"/>
  <c r="N32" i="2"/>
  <c r="O31" i="2"/>
  <c r="N31" i="2"/>
  <c r="O30" i="2"/>
  <c r="N30" i="2"/>
  <c r="O29" i="2"/>
  <c r="N29" i="2"/>
  <c r="O28" i="2"/>
  <c r="N28" i="2"/>
  <c r="O27" i="2"/>
  <c r="N27" i="2"/>
  <c r="O26" i="2"/>
  <c r="N26" i="2"/>
  <c r="O25" i="2"/>
  <c r="N25" i="2"/>
  <c r="O24" i="2"/>
  <c r="N24" i="2"/>
  <c r="O23" i="2"/>
  <c r="N23" i="2"/>
  <c r="O22" i="2"/>
  <c r="N22" i="2"/>
  <c r="O21" i="2"/>
  <c r="N21" i="2"/>
  <c r="O20" i="2"/>
  <c r="N20" i="2"/>
  <c r="O19" i="2"/>
  <c r="N19" i="2"/>
  <c r="O18" i="2"/>
  <c r="N18" i="2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S36" i="2" l="1"/>
  <c r="V32" i="2"/>
  <c r="U11" i="2" l="1"/>
  <c r="H36" i="2"/>
  <c r="O36" i="2" l="1"/>
  <c r="N36" i="2"/>
  <c r="I25" i="2"/>
  <c r="V25" i="2" s="1"/>
  <c r="U25" i="2"/>
  <c r="U33" i="2" l="1"/>
  <c r="T33" i="2"/>
  <c r="T34" i="2"/>
  <c r="G28" i="2"/>
  <c r="I28" i="2"/>
  <c r="P34" i="2" l="1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V31" i="2"/>
  <c r="U31" i="2"/>
  <c r="P36" i="2" l="1"/>
  <c r="G29" i="2"/>
  <c r="U32" i="2"/>
  <c r="U30" i="2"/>
  <c r="U29" i="2"/>
  <c r="U28" i="2"/>
  <c r="U27" i="2"/>
  <c r="V30" i="2"/>
  <c r="V29" i="2"/>
  <c r="V28" i="2"/>
  <c r="V27" i="2"/>
  <c r="V26" i="2"/>
  <c r="V11" i="2"/>
  <c r="G32" i="2" l="1"/>
  <c r="G30" i="2"/>
  <c r="U26" i="2" l="1"/>
  <c r="V34" i="2"/>
  <c r="V33" i="2"/>
  <c r="G25" i="2" l="1"/>
  <c r="U34" i="2" l="1"/>
  <c r="U17" i="2"/>
  <c r="V17" i="2"/>
  <c r="G17" i="2"/>
  <c r="V24" i="2" l="1"/>
  <c r="U24" i="2"/>
  <c r="G24" i="2"/>
  <c r="G36" i="2" s="1"/>
  <c r="I23" i="2" l="1"/>
  <c r="I36" i="2" s="1"/>
  <c r="V16" i="2" l="1"/>
  <c r="U16" i="2"/>
  <c r="V12" i="2"/>
  <c r="U12" i="2"/>
  <c r="V23" i="2" l="1"/>
  <c r="U23" i="2"/>
  <c r="V22" i="2"/>
  <c r="U22" i="2"/>
  <c r="V21" i="2"/>
  <c r="U21" i="2"/>
  <c r="V20" i="2"/>
  <c r="U20" i="2"/>
  <c r="V19" i="2"/>
  <c r="U19" i="2"/>
  <c r="V14" i="2"/>
  <c r="U14" i="2"/>
  <c r="V15" i="2" l="1"/>
  <c r="V18" i="2"/>
  <c r="U13" i="2"/>
  <c r="U15" i="2"/>
  <c r="U18" i="2"/>
  <c r="U36" i="2" l="1"/>
  <c r="V13" i="2"/>
  <c r="V36" i="2" s="1"/>
  <c r="T24" i="2" l="1"/>
  <c r="T32" i="2"/>
  <c r="T21" i="2"/>
  <c r="T30" i="2"/>
  <c r="T18" i="2"/>
  <c r="T22" i="2"/>
  <c r="T11" i="2"/>
  <c r="T12" i="2" l="1"/>
  <c r="T14" i="2"/>
  <c r="T28" i="2"/>
  <c r="T20" i="2"/>
  <c r="T26" i="2"/>
  <c r="T16" i="2"/>
  <c r="T25" i="2"/>
  <c r="T15" i="2"/>
  <c r="T13" i="2"/>
  <c r="T27" i="2"/>
  <c r="T17" i="2"/>
  <c r="T23" i="2"/>
  <c r="T19" i="2"/>
  <c r="T29" i="2"/>
  <c r="T31" i="2"/>
  <c r="T36" i="2" l="1"/>
</calcChain>
</file>

<file path=xl/sharedStrings.xml><?xml version="1.0" encoding="utf-8"?>
<sst xmlns="http://schemas.openxmlformats.org/spreadsheetml/2006/main" count="222" uniqueCount="151">
  <si>
    <t>APORTE SENA</t>
  </si>
  <si>
    <t>Nº IDENTIFICACIÓN</t>
  </si>
  <si>
    <t>FORMA</t>
  </si>
  <si>
    <t xml:space="preserve"> </t>
  </si>
  <si>
    <t>ADHERENTE</t>
  </si>
  <si>
    <t>N° ADHESION</t>
  </si>
  <si>
    <t>FECHA DE FIRMA DE ADHESIÓN</t>
  </si>
  <si>
    <t>N° DE LA CONVOCATORIA</t>
  </si>
  <si>
    <t>VALOR TOTAL DE LA CONVOCATORIA</t>
  </si>
  <si>
    <t>VALOR APORTE SENA</t>
  </si>
  <si>
    <t>INFORMACIÓN EJECUCIONES</t>
  </si>
  <si>
    <t>EJECUCION APORTE ADHERENTE</t>
  </si>
  <si>
    <t>EJECUCIÓN APORTE SENA</t>
  </si>
  <si>
    <t>TOTAL EJECUCIÓN</t>
  </si>
  <si>
    <t>DEVOLUCIÓN ADHESIONES</t>
  </si>
  <si>
    <t xml:space="preserve">RENDIMIENTOS </t>
  </si>
  <si>
    <t>SALDO POR EJECUTAR</t>
  </si>
  <si>
    <t>APORTE ADHERENTE</t>
  </si>
  <si>
    <t>SENA</t>
  </si>
  <si>
    <t>DATOS ADHESION</t>
  </si>
  <si>
    <t>NOMBRE DE LA ENTIDAD</t>
  </si>
  <si>
    <t xml:space="preserve">RECURSO ENTREGADO A </t>
  </si>
  <si>
    <t>BANCO</t>
  </si>
  <si>
    <t>N. CUENTA BANCARIA</t>
  </si>
  <si>
    <t>DATOS BANCARIOS</t>
  </si>
  <si>
    <t>OPERADOR</t>
  </si>
  <si>
    <t>PROCESO: GESTION DE RECURSOS FINANCIEROS</t>
  </si>
  <si>
    <t>FONDO EMPRENDER - PCI 36-02-00-001- 505255</t>
  </si>
  <si>
    <t>FECHA CORTE  DIA _______  MES ___________________ AÑO ____________</t>
  </si>
  <si>
    <r>
      <t>Versió</t>
    </r>
    <r>
      <rPr>
        <sz val="16"/>
        <rFont val="Calibri"/>
        <family val="2"/>
        <scheme val="minor"/>
      </rPr>
      <t>n: 01</t>
    </r>
  </si>
  <si>
    <t>VALOR APORTE ENTE ADHERENTE</t>
  </si>
  <si>
    <t>CERTIFICACION INFORMACION FINANCIERA ADHESIONES CONTRATO INTERADMINISTRATIVO No. ________________</t>
  </si>
  <si>
    <t>Se firma en  la ciudad de Bogotá D.C.  a los dias____  mes______  año__________</t>
  </si>
  <si>
    <t>INSTRUCTIVO PARA EL DILIGENCIAMIENTO DEL ENCABEZADO DE LA CERTIFICACION INFORMACIÓN FINANCIERA ADHESIONES CONTRATO INTERADMINITRATIVO</t>
  </si>
  <si>
    <t xml:space="preserve">Número Asignado por Fondo Emprender </t>
  </si>
  <si>
    <t xml:space="preserve">Fecha con corte mensual </t>
  </si>
  <si>
    <t xml:space="preserve">DATOS DE LA ADHESION </t>
  </si>
  <si>
    <t xml:space="preserve">NÚMERO ADHESIÓN </t>
  </si>
  <si>
    <t xml:space="preserve">Corresponde al Número Asignado por Fondo Emprender </t>
  </si>
  <si>
    <t>FECHA FIRMA DE LA ADHESIÓN</t>
  </si>
  <si>
    <t>Fecha en la que se firma la adhesión  DD/MM/AAAA</t>
  </si>
  <si>
    <t>NÚMERO DE LA CONVOCATORIA</t>
  </si>
  <si>
    <t xml:space="preserve">Corresponde al numero asignado por fondo Empreder </t>
  </si>
  <si>
    <t>ID del ente adherente</t>
  </si>
  <si>
    <t>Razón Social del Ente Adherente</t>
  </si>
  <si>
    <t>Valor Total Convocatoria ( Aporte SENA + Aporte adherente)</t>
  </si>
  <si>
    <t>Valor del Aporte de SENA (Valor en pesos)</t>
  </si>
  <si>
    <t>Valor aporte ente adherente (Valor en pesos)</t>
  </si>
  <si>
    <t xml:space="preserve">RECURSOS ENTREGADOS A </t>
  </si>
  <si>
    <t>Marque con  X si los recursos del adherente fueron entregados al SENA de lo contrario dejar en blanco</t>
  </si>
  <si>
    <t>Marque con  X si los recursos del adherente fueron entregados al Operador de lo contrario dejar en blanco</t>
  </si>
  <si>
    <t xml:space="preserve">Indique el nombre de la entidad Bancaria en donde se encuentran los aportes de la entidad adherente </t>
  </si>
  <si>
    <t>No. CUENTA BANCARIA</t>
  </si>
  <si>
    <t xml:space="preserve">Número cuenta bancaria donde donde se encuentran los aportes de la entidad adherente </t>
  </si>
  <si>
    <t>Valor de los recursos Ejecutados correspondiente al aporte SENA</t>
  </si>
  <si>
    <t>EJECUCIÓN APORTE ENTE ADHERENTE</t>
  </si>
  <si>
    <t>Valor de los recursos Ejecutados correspondiente al aporte del Ente Adherente</t>
  </si>
  <si>
    <t>La sumatoria de los recursos ejecutados aporte SENA - ENTE ADHERENTE</t>
  </si>
  <si>
    <t>Corresponde al valor de los recursos NO ejecutados de acuerdo con el informe de Ejecución Finaciera</t>
  </si>
  <si>
    <t>RENDIMIENTOS</t>
  </si>
  <si>
    <t>Valor de lo rendimientos generados con ocasión de la adhesión de acuerdo a lo pactado en el contrato y que deben ingresar al SENA</t>
  </si>
  <si>
    <t>ENTE ADHERENTE</t>
  </si>
  <si>
    <t>Valor de lo rendimientos generados con ocasión de la adhesión de acuerdo a lo pactado en el contrato y que deben ser consignados al ente adherente</t>
  </si>
  <si>
    <t>Valor del aporte SENA menos  los recursos Ejecutados correspondiente al aporte SENA</t>
  </si>
  <si>
    <t>APORTE ENTE ADHERENTE</t>
  </si>
  <si>
    <t>Valor aporte ente adherente  menos los recursos Ejecutados correspondiente al aporte del ente adherente</t>
  </si>
  <si>
    <t>Mediante la presente relación, se hace constar la totalidad de ADHESIONES suscritas EN EL CONTRATO INTERADMINISTRATIVO No.  _______________________ FONDO EMPRENDER,  identificada con el código PCI 36-02-00-001-505255</t>
  </si>
  <si>
    <t>Identifique el número del contrato interadministrativo suscrito con el operador, que se esta certificando.</t>
  </si>
  <si>
    <t>Identifique la fecha en la que se elaboró este documento</t>
  </si>
  <si>
    <t>FIRMA DEL ORDENADOR DEL GASTO FONDO EMPRENDER</t>
  </si>
  <si>
    <t>Firma del Coordinador Nacional de Emprendimiento</t>
  </si>
  <si>
    <t xml:space="preserve">FIRMA DEL RESPONSABLE DE LA INFORMACION CONTABLE FONDO EMPRENDER </t>
  </si>
  <si>
    <t>Firma del responsable de la información contable de Fondo Emprender</t>
  </si>
  <si>
    <t>Código:
GRF-F-082</t>
  </si>
  <si>
    <t xml:space="preserve">INSTRUCTIVO PARA EL DILIGENCIAMIENTO DEL FORMATO </t>
  </si>
  <si>
    <t>Universidad Nacional de Colombia</t>
  </si>
  <si>
    <t>X</t>
  </si>
  <si>
    <t>(1)</t>
  </si>
  <si>
    <t>(2)</t>
  </si>
  <si>
    <t>CERTIFICACION INFORMACION FINANCIERA ADHESIONES CONTRATO INTERADMINISTRATIVO No. 1471299</t>
  </si>
  <si>
    <t>MUNICIPIO DE TAURAMENA</t>
  </si>
  <si>
    <t>MUNICIPIO DE VILLANUEVA</t>
  </si>
  <si>
    <t>MUNICIPIO DE SAN JUAN DE URABÁ</t>
  </si>
  <si>
    <t>MUNICIPIO DE CALDAS</t>
  </si>
  <si>
    <t>MUNICIPIO DE BUGALAGRANDE</t>
  </si>
  <si>
    <t>SOCIEDAD MINERA DE COBRE QUEBRADONA S.A.S. BIC.</t>
  </si>
  <si>
    <t>MUNICIPIO DE YARUMAL</t>
  </si>
  <si>
    <t>DAVIVIENDA</t>
  </si>
  <si>
    <t>0077-0086-8925</t>
  </si>
  <si>
    <t>0077-0086-8933</t>
  </si>
  <si>
    <t>0077-0086-9055</t>
  </si>
  <si>
    <t>0077-0086-9022</t>
  </si>
  <si>
    <t>0077-0086-8966</t>
  </si>
  <si>
    <t>0077-0086-9014</t>
  </si>
  <si>
    <t>0077-0086-8974</t>
  </si>
  <si>
    <t>0077-0086-8990</t>
  </si>
  <si>
    <t>0077-0086-9089</t>
  </si>
  <si>
    <t>0077-0086-8982</t>
  </si>
  <si>
    <t>0077-0086-9113</t>
  </si>
  <si>
    <t>IVAN GOMÉZ SIERRA</t>
  </si>
  <si>
    <t>Contrato 1471299  de 2020 - UN-SENA FE</t>
  </si>
  <si>
    <t>VALOR TOTAL</t>
  </si>
  <si>
    <t>MUNICIPIO DE ITAGÜÍ</t>
  </si>
  <si>
    <t>0077-0086-8958</t>
  </si>
  <si>
    <t>MUNICIPIO DE GARZÓN</t>
  </si>
  <si>
    <t>GRAMALOTE LIMITED</t>
  </si>
  <si>
    <t>0077-0086-9097</t>
  </si>
  <si>
    <r>
      <t>Versió</t>
    </r>
    <r>
      <rPr>
        <sz val="12"/>
        <rFont val="Ancizar Sans"/>
        <family val="2"/>
      </rPr>
      <t>n: 01</t>
    </r>
  </si>
  <si>
    <r>
      <t>FONDO EMPRENDER -</t>
    </r>
    <r>
      <rPr>
        <b/>
        <sz val="12"/>
        <color rgb="FFFF0000"/>
        <rFont val="Ancizar Sans"/>
        <family val="2"/>
      </rPr>
      <t xml:space="preserve"> </t>
    </r>
    <r>
      <rPr>
        <b/>
        <sz val="12"/>
        <rFont val="Ancizar Sans"/>
        <family val="2"/>
      </rPr>
      <t>PCI 36-02-00-001- 505255</t>
    </r>
  </si>
  <si>
    <r>
      <t xml:space="preserve">  Mediante la presente relación, se hace constar la totalidad de ADHESIONES suscritas EN EL CONTRATO INTERADMINISTRATIVO No. 1471299 FONDO EMPRENDER,  identificada con el código </t>
    </r>
    <r>
      <rPr>
        <sz val="12"/>
        <rFont val="Ancizar Sans"/>
        <family val="2"/>
      </rPr>
      <t>PCI 36-02-00-001-505255</t>
    </r>
  </si>
  <si>
    <t>Supervisor Financiero</t>
  </si>
  <si>
    <t>0077-0086-8941</t>
  </si>
  <si>
    <t>DEPARTAMENTO DE SUCRE</t>
  </si>
  <si>
    <t>0077-0086-9063</t>
  </si>
  <si>
    <t>0077-0086-9105</t>
  </si>
  <si>
    <t>(1)  Conforme a lo aprobado en el anexo 3 del contrato interadministrativo No.CO1 .PCCNTR. 1471299  del 23 de abril  de 2020</t>
  </si>
  <si>
    <t>N/a</t>
  </si>
  <si>
    <t>MUNICIPIO DE SAMANIEGO</t>
  </si>
  <si>
    <t>BBVA</t>
  </si>
  <si>
    <t>0126-634942-5797</t>
  </si>
  <si>
    <t>MINISTERIO DEL INTERIOR</t>
  </si>
  <si>
    <t>0077-0086-9733</t>
  </si>
  <si>
    <t>JUVENTUDES - JÓVENES DEL TERRITORIO NACIONAL</t>
  </si>
  <si>
    <t>MUNICIPIO DE MANIZALES</t>
  </si>
  <si>
    <t>0077-0087-0228</t>
  </si>
  <si>
    <t>0309-0002-0004-8510</t>
  </si>
  <si>
    <t>0077-0087-0384</t>
  </si>
  <si>
    <t>MUNICIPIO DE LA VIRGINIA</t>
  </si>
  <si>
    <t>0077-7035-8153</t>
  </si>
  <si>
    <t>(4)  El valor de los rendimientos de estas convocatorias se encuentra incluido en el anexo 2 del informe financiero ya que corresponde a los rendimientos del SENA.</t>
  </si>
  <si>
    <t>[ 3 ]</t>
  </si>
  <si>
    <t>(4)</t>
  </si>
  <si>
    <t>DISTRITO ESPECIAL TURISTICO Y CULTURAL DE RIOHACHA</t>
  </si>
  <si>
    <t>0309-0002-0004-8544</t>
  </si>
  <si>
    <t>(2)  Las cuentas DAVIVIENDA y la cuenta de BBVA terminada en 8510 Y 8544 solo incluyen los recursos de los Adherentes</t>
  </si>
  <si>
    <t>MUNICIPIO DE PLANADAS</t>
  </si>
  <si>
    <t>MUNICIPIO DE CARMEN DE VIBORAL</t>
  </si>
  <si>
    <t>MUNICIPIO DE PLANETA RICA</t>
  </si>
  <si>
    <t>DORIS CUERVO PARRA</t>
  </si>
  <si>
    <t>TP-21043-T</t>
  </si>
  <si>
    <t>MUNICIPIO DE ACACIAS</t>
  </si>
  <si>
    <t>MUNICIPIO DE BARRANCABERMEJA</t>
  </si>
  <si>
    <t>SECRETARIADO NACIONAL DE PASTORAL SOCIAL CARITAS COLOMBIANA</t>
  </si>
  <si>
    <t>GIOVANNI FERNANDO HURTADO V.</t>
  </si>
  <si>
    <t>Contador</t>
  </si>
  <si>
    <t>TP-122632-T</t>
  </si>
  <si>
    <t>Se firma en  la ciudad de Bogotá D.C.  a los 10 días del mes 06 año 2022</t>
  </si>
  <si>
    <t>DEPARTAMENTO NORTE DE SANTANDER</t>
  </si>
  <si>
    <t>FECHA CORTE  DIA  30 MES 06  AÑO 2022</t>
  </si>
  <si>
    <t>Jefe Seccion Contabilidad Sede Bogotá</t>
  </si>
  <si>
    <t>(3)  La información corresponde a los rendimientos acumulados desde el día en que se recibió el recurso  hasta el 30 de junio de 2022,  valores reportados según extracto.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</si>
</sst>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dd/mm/yyyy;@"/>
    <numFmt numFmtId="167" formatCode="_-&quot;$&quot;\ * #,##0_-;\-&quot;$&quot;\ * #,##0_-;_-&quot;$&quot;\ * &quot;-&quot;??_-;_-@_-"/>
    <numFmt numFmtId="168" formatCode="_-* #,##0.00_-;\-* #,##0.00_-;_-* &quot;-&quot;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ncizar Sans"/>
      <family val="2"/>
    </font>
    <font>
      <sz val="10"/>
      <name val="Arial"/>
      <family val="2"/>
    </font>
    <font>
      <sz val="12"/>
      <name val="Ancizar Sans"/>
      <family val="2"/>
    </font>
    <font>
      <b/>
      <sz val="12"/>
      <name val="Ancizar Sans"/>
      <family val="2"/>
    </font>
    <font>
      <b/>
      <sz val="12"/>
      <color theme="1"/>
      <name val="Ancizar Sans"/>
      <family val="2"/>
    </font>
    <font>
      <b/>
      <sz val="12"/>
      <color rgb="FFFF0000"/>
      <name val="Ancizar Sans"/>
      <family val="2"/>
    </font>
    <font>
      <sz val="12"/>
      <color theme="0"/>
      <name val="Ancizar Sans"/>
      <family val="2"/>
    </font>
    <font>
      <sz val="11"/>
      <color theme="1"/>
      <name val="Ancizar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44" fontId="1" fillId="0" borderId="0" applyFont="0" applyFill="0" applyBorder="0" applyAlignment="0" applyProtection="0"/>
    <xf numFmtId="0" fontId="12" fillId="0" borderId="0"/>
    <xf numFmtId="41" fontId="1" fillId="0" borderId="0" applyFont="0" applyFill="0" applyBorder="0" applyAlignment="0" applyProtection="0"/>
  </cellStyleXfs>
  <cellXfs count="211">
    <xf numFmtId="0" fontId="0" fillId="0" borderId="0" xfId="0"/>
    <xf numFmtId="0" fontId="0" fillId="0" borderId="0" xfId="0" applyBorder="1"/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0" xfId="0" applyFont="1" applyBorder="1"/>
    <xf numFmtId="0" fontId="8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0" fillId="0" borderId="0" xfId="0" applyBorder="1" applyAlignment="1" applyProtection="1"/>
    <xf numFmtId="0" fontId="6" fillId="0" borderId="0" xfId="0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3" fontId="13" fillId="0" borderId="0" xfId="0" applyNumberFormat="1" applyFont="1" applyBorder="1" applyAlignment="1">
      <alignment vertical="center" wrapText="1"/>
    </xf>
    <xf numFmtId="3" fontId="13" fillId="0" borderId="10" xfId="3" applyNumberFormat="1" applyFont="1" applyFill="1" applyBorder="1" applyAlignment="1">
      <alignment horizontal="right" vertical="center"/>
    </xf>
    <xf numFmtId="49" fontId="11" fillId="0" borderId="14" xfId="0" applyNumberFormat="1" applyFont="1" applyFill="1" applyBorder="1" applyAlignment="1">
      <alignment horizontal="center" vertical="center" wrapText="1"/>
    </xf>
    <xf numFmtId="4" fontId="13" fillId="0" borderId="10" xfId="3" applyNumberFormat="1" applyFont="1" applyFill="1" applyBorder="1" applyAlignment="1">
      <alignment horizontal="right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4" fontId="13" fillId="0" borderId="10" xfId="4" applyNumberFormat="1" applyFont="1" applyFill="1" applyBorder="1" applyAlignment="1">
      <alignment vertical="center" wrapText="1"/>
    </xf>
    <xf numFmtId="1" fontId="14" fillId="0" borderId="0" xfId="0" applyNumberFormat="1" applyFont="1" applyBorder="1" applyAlignment="1">
      <alignment wrapText="1"/>
    </xf>
    <xf numFmtId="1" fontId="14" fillId="0" borderId="0" xfId="0" applyNumberFormat="1" applyFont="1" applyBorder="1" applyAlignment="1"/>
    <xf numFmtId="3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/>
    <xf numFmtId="3" fontId="13" fillId="0" borderId="0" xfId="1" applyNumberFormat="1" applyFont="1" applyBorder="1"/>
    <xf numFmtId="3" fontId="13" fillId="0" borderId="0" xfId="1" applyNumberFormat="1" applyFont="1" applyFill="1" applyBorder="1"/>
    <xf numFmtId="0" fontId="11" fillId="0" borderId="0" xfId="0" applyFont="1"/>
    <xf numFmtId="0" fontId="11" fillId="0" borderId="0" xfId="0" applyFont="1" applyFill="1"/>
    <xf numFmtId="165" fontId="15" fillId="4" borderId="11" xfId="1" applyNumberFormat="1" applyFont="1" applyFill="1" applyBorder="1" applyAlignment="1">
      <alignment horizontal="center" vertical="center" wrapText="1"/>
    </xf>
    <xf numFmtId="165" fontId="15" fillId="4" borderId="40" xfId="1" applyNumberFormat="1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center" vertical="center"/>
    </xf>
    <xf numFmtId="166" fontId="11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vertical="center" wrapText="1"/>
    </xf>
    <xf numFmtId="165" fontId="11" fillId="0" borderId="10" xfId="1" applyNumberFormat="1" applyFont="1" applyFill="1" applyBorder="1" applyAlignment="1">
      <alignment vertical="center" wrapText="1"/>
    </xf>
    <xf numFmtId="3" fontId="11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3" fontId="11" fillId="0" borderId="41" xfId="0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10" xfId="0" applyFont="1" applyFill="1" applyBorder="1"/>
    <xf numFmtId="167" fontId="11" fillId="0" borderId="10" xfId="3" applyNumberFormat="1" applyFont="1" applyFill="1" applyBorder="1"/>
    <xf numFmtId="167" fontId="11" fillId="0" borderId="13" xfId="0" applyNumberFormat="1" applyFont="1" applyFill="1" applyBorder="1"/>
    <xf numFmtId="0" fontId="11" fillId="0" borderId="5" xfId="0" applyFont="1" applyBorder="1"/>
    <xf numFmtId="0" fontId="11" fillId="0" borderId="0" xfId="0" applyFont="1" applyBorder="1"/>
    <xf numFmtId="0" fontId="11" fillId="0" borderId="0" xfId="0" applyFont="1" applyFill="1" applyBorder="1" applyAlignment="1">
      <alignment horizontal="left" vertical="center" wrapText="1"/>
    </xf>
    <xf numFmtId="165" fontId="11" fillId="0" borderId="0" xfId="1" applyNumberFormat="1" applyFont="1" applyBorder="1"/>
    <xf numFmtId="165" fontId="11" fillId="0" borderId="0" xfId="1" applyNumberFormat="1" applyFont="1" applyFill="1" applyBorder="1"/>
    <xf numFmtId="165" fontId="11" fillId="0" borderId="6" xfId="1" applyNumberFormat="1" applyFont="1" applyBorder="1"/>
    <xf numFmtId="165" fontId="11" fillId="0" borderId="5" xfId="1" applyNumberFormat="1" applyFont="1" applyBorder="1"/>
    <xf numFmtId="165" fontId="11" fillId="0" borderId="35" xfId="1" applyNumberFormat="1" applyFont="1" applyBorder="1"/>
    <xf numFmtId="0" fontId="11" fillId="0" borderId="35" xfId="0" applyFont="1" applyBorder="1"/>
    <xf numFmtId="165" fontId="11" fillId="0" borderId="35" xfId="1" applyNumberFormat="1" applyFont="1" applyFill="1" applyBorder="1"/>
    <xf numFmtId="165" fontId="15" fillId="0" borderId="6" xfId="1" applyNumberFormat="1" applyFont="1" applyBorder="1"/>
    <xf numFmtId="0" fontId="15" fillId="0" borderId="0" xfId="0" applyFont="1" applyBorder="1" applyAlignment="1">
      <alignment vertical="center"/>
    </xf>
    <xf numFmtId="165" fontId="11" fillId="0" borderId="7" xfId="1" applyNumberFormat="1" applyFont="1" applyBorder="1"/>
    <xf numFmtId="165" fontId="11" fillId="0" borderId="8" xfId="1" applyNumberFormat="1" applyFont="1" applyBorder="1"/>
    <xf numFmtId="0" fontId="11" fillId="0" borderId="8" xfId="0" applyFont="1" applyBorder="1"/>
    <xf numFmtId="165" fontId="11" fillId="0" borderId="8" xfId="1" applyNumberFormat="1" applyFont="1" applyFill="1" applyBorder="1"/>
    <xf numFmtId="165" fontId="11" fillId="0" borderId="10" xfId="1" applyNumberFormat="1" applyFont="1" applyFill="1" applyBorder="1" applyAlignment="1">
      <alignment vertical="center"/>
    </xf>
    <xf numFmtId="165" fontId="15" fillId="4" borderId="37" xfId="1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165" fontId="15" fillId="4" borderId="10" xfId="1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3" fontId="13" fillId="0" borderId="0" xfId="0" applyNumberFormat="1" applyFont="1" applyBorder="1" applyAlignment="1">
      <alignment horizontal="left" vertical="top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1" fillId="0" borderId="18" xfId="0" applyFont="1" applyFill="1" applyBorder="1" applyAlignment="1">
      <alignment vertical="center"/>
    </xf>
    <xf numFmtId="3" fontId="13" fillId="0" borderId="0" xfId="0" applyNumberFormat="1" applyFont="1" applyAlignment="1">
      <alignment vertical="center" wrapText="1"/>
    </xf>
    <xf numFmtId="1" fontId="14" fillId="0" borderId="42" xfId="0" applyNumberFormat="1" applyFont="1" applyBorder="1" applyAlignment="1">
      <alignment wrapText="1"/>
    </xf>
    <xf numFmtId="1" fontId="14" fillId="0" borderId="42" xfId="0" applyNumberFormat="1" applyFont="1" applyBorder="1" applyAlignment="1"/>
    <xf numFmtId="3" fontId="13" fillId="0" borderId="0" xfId="0" applyNumberFormat="1" applyFont="1" applyAlignment="1">
      <alignment vertical="center"/>
    </xf>
    <xf numFmtId="167" fontId="11" fillId="0" borderId="10" xfId="3" applyNumberFormat="1" applyFont="1" applyFill="1" applyBorder="1" applyAlignment="1">
      <alignment vertical="center"/>
    </xf>
    <xf numFmtId="165" fontId="13" fillId="0" borderId="10" xfId="1" applyNumberFormat="1" applyFont="1" applyFill="1" applyBorder="1" applyAlignment="1">
      <alignment vertical="center" wrapText="1"/>
    </xf>
    <xf numFmtId="4" fontId="11" fillId="0" borderId="0" xfId="0" applyNumberFormat="1" applyFont="1" applyFill="1" applyAlignment="1">
      <alignment vertical="center"/>
    </xf>
    <xf numFmtId="165" fontId="17" fillId="0" borderId="0" xfId="0" applyNumberFormat="1" applyFont="1" applyBorder="1"/>
    <xf numFmtId="0" fontId="17" fillId="0" borderId="0" xfId="0" applyFont="1" applyBorder="1"/>
    <xf numFmtId="0" fontId="17" fillId="0" borderId="0" xfId="0" applyFont="1" applyFill="1" applyBorder="1" applyAlignment="1">
      <alignment horizontal="left"/>
    </xf>
    <xf numFmtId="165" fontId="11" fillId="0" borderId="5" xfId="1" applyNumberFormat="1" applyFont="1" applyFill="1" applyBorder="1"/>
    <xf numFmtId="1" fontId="18" fillId="0" borderId="27" xfId="0" applyNumberFormat="1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/>
    <xf numFmtId="49" fontId="14" fillId="0" borderId="10" xfId="0" applyNumberFormat="1" applyFont="1" applyFill="1" applyBorder="1" applyAlignment="1">
      <alignment horizontal="center" vertical="center"/>
    </xf>
    <xf numFmtId="165" fontId="13" fillId="0" borderId="10" xfId="0" applyNumberFormat="1" applyFont="1" applyBorder="1"/>
    <xf numFmtId="0" fontId="14" fillId="0" borderId="13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13" fillId="0" borderId="41" xfId="0" applyFont="1" applyBorder="1"/>
    <xf numFmtId="0" fontId="13" fillId="0" borderId="0" xfId="0" applyFont="1"/>
    <xf numFmtId="168" fontId="13" fillId="0" borderId="10" xfId="5" applyNumberFormat="1" applyFont="1" applyFill="1" applyBorder="1" applyAlignment="1">
      <alignment horizontal="right" vertical="center"/>
    </xf>
    <xf numFmtId="168" fontId="11" fillId="0" borderId="10" xfId="5" applyNumberFormat="1" applyFont="1" applyFill="1" applyBorder="1" applyAlignment="1">
      <alignment vertical="center"/>
    </xf>
    <xf numFmtId="168" fontId="11" fillId="0" borderId="13" xfId="5" applyNumberFormat="1" applyFont="1" applyFill="1" applyBorder="1" applyAlignment="1">
      <alignment vertical="center"/>
    </xf>
    <xf numFmtId="0" fontId="17" fillId="0" borderId="0" xfId="0" applyFont="1"/>
    <xf numFmtId="0" fontId="17" fillId="0" borderId="5" xfId="0" applyFont="1" applyBorder="1"/>
    <xf numFmtId="4" fontId="17" fillId="0" borderId="0" xfId="0" applyNumberFormat="1" applyFont="1" applyFill="1" applyBorder="1"/>
    <xf numFmtId="3" fontId="17" fillId="0" borderId="0" xfId="0" applyNumberFormat="1" applyFont="1" applyFill="1" applyBorder="1"/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/>
    </xf>
    <xf numFmtId="0" fontId="11" fillId="0" borderId="3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7" xfId="0" applyFont="1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0" fontId="11" fillId="0" borderId="9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165" fontId="15" fillId="4" borderId="37" xfId="1" applyNumberFormat="1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65" fontId="15" fillId="4" borderId="38" xfId="1" applyNumberFormat="1" applyFont="1" applyFill="1" applyBorder="1" applyAlignment="1">
      <alignment horizontal="center" vertical="center" wrapText="1"/>
    </xf>
    <xf numFmtId="165" fontId="15" fillId="4" borderId="39" xfId="1" applyNumberFormat="1" applyFont="1" applyFill="1" applyBorder="1" applyAlignment="1">
      <alignment horizontal="center" vertical="center" wrapText="1"/>
    </xf>
    <xf numFmtId="165" fontId="15" fillId="4" borderId="43" xfId="1" applyNumberFormat="1" applyFont="1" applyFill="1" applyBorder="1" applyAlignment="1">
      <alignment horizontal="center" vertical="center" wrapText="1"/>
    </xf>
    <xf numFmtId="165" fontId="15" fillId="4" borderId="14" xfId="1" applyNumberFormat="1" applyFont="1" applyFill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right"/>
    </xf>
    <xf numFmtId="0" fontId="14" fillId="3" borderId="9" xfId="2" applyFont="1" applyFill="1" applyBorder="1" applyAlignment="1">
      <alignment horizontal="right"/>
    </xf>
    <xf numFmtId="0" fontId="11" fillId="0" borderId="1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165" fontId="15" fillId="4" borderId="36" xfId="1" applyNumberFormat="1" applyFont="1" applyFill="1" applyBorder="1" applyAlignment="1">
      <alignment horizontal="center" vertical="center" wrapText="1"/>
    </xf>
    <xf numFmtId="165" fontId="15" fillId="4" borderId="37" xfId="1" applyNumberFormat="1" applyFont="1" applyFill="1" applyBorder="1" applyAlignment="1">
      <alignment horizontal="center" vertical="center"/>
    </xf>
    <xf numFmtId="165" fontId="15" fillId="4" borderId="10" xfId="1" applyNumberFormat="1" applyFont="1" applyFill="1" applyBorder="1" applyAlignment="1">
      <alignment horizontal="center" vertical="center" wrapText="1"/>
    </xf>
    <xf numFmtId="1" fontId="14" fillId="0" borderId="0" xfId="0" applyNumberFormat="1" applyFont="1" applyBorder="1" applyAlignment="1">
      <alignment horizontal="left" wrapText="1"/>
    </xf>
    <xf numFmtId="0" fontId="13" fillId="0" borderId="0" xfId="0" applyFont="1" applyBorder="1" applyAlignment="1">
      <alignment horizontal="left"/>
    </xf>
    <xf numFmtId="3" fontId="13" fillId="0" borderId="0" xfId="0" applyNumberFormat="1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33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10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0" fillId="0" borderId="10" xfId="0" applyFont="1" applyBorder="1" applyAlignment="1">
      <alignment horizontal="left" wrapText="1"/>
    </xf>
    <xf numFmtId="0" fontId="0" fillId="0" borderId="12" xfId="0" applyFont="1" applyBorder="1" applyAlignment="1">
      <alignment horizontal="left" wrapText="1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27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3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</cellXfs>
  <cellStyles count="6">
    <cellStyle name="Entrada" xfId="2" builtinId="20"/>
    <cellStyle name="Millares" xfId="1" builtinId="3"/>
    <cellStyle name="Millares [0]" xfId="5" builtinId="6"/>
    <cellStyle name="Moneda" xfId="3" builtinId="4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colors>
    <mruColors>
      <color rgb="FFCC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553561</xdr:colOff>
      <xdr:row>51</xdr:row>
      <xdr:rowOff>0</xdr:rowOff>
    </xdr:from>
    <xdr:to>
      <xdr:col>9</xdr:col>
      <xdr:colOff>555149</xdr:colOff>
      <xdr:row>51</xdr:row>
      <xdr:rowOff>5160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40DE51F0-E060-480A-AEB9-641EC43E063C}"/>
            </a:ext>
          </a:extLst>
        </xdr:cNvPr>
        <xdr:cNvCxnSpPr/>
      </xdr:nvCxnSpPr>
      <xdr:spPr>
        <a:xfrm rot="5400000">
          <a:off x="551775" y="1093392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553561</xdr:colOff>
      <xdr:row>51</xdr:row>
      <xdr:rowOff>0</xdr:rowOff>
    </xdr:from>
    <xdr:to>
      <xdr:col>9</xdr:col>
      <xdr:colOff>555149</xdr:colOff>
      <xdr:row>51</xdr:row>
      <xdr:rowOff>5160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8D01C9F-889E-4A4E-88A2-7BC57681032C}"/>
            </a:ext>
          </a:extLst>
        </xdr:cNvPr>
        <xdr:cNvCxnSpPr/>
      </xdr:nvCxnSpPr>
      <xdr:spPr>
        <a:xfrm rot="5400000">
          <a:off x="551775" y="1093392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553561</xdr:colOff>
      <xdr:row>52</xdr:row>
      <xdr:rowOff>0</xdr:rowOff>
    </xdr:from>
    <xdr:to>
      <xdr:col>9</xdr:col>
      <xdr:colOff>555149</xdr:colOff>
      <xdr:row>52</xdr:row>
      <xdr:rowOff>10319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950675CE-35B5-4FB5-A177-04EB2FC852C7}"/>
            </a:ext>
          </a:extLst>
        </xdr:cNvPr>
        <xdr:cNvCxnSpPr/>
      </xdr:nvCxnSpPr>
      <xdr:spPr>
        <a:xfrm rot="5400000">
          <a:off x="549195" y="1095323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526891</xdr:colOff>
      <xdr:row>52</xdr:row>
      <xdr:rowOff>0</xdr:rowOff>
    </xdr:from>
    <xdr:to>
      <xdr:col>12</xdr:col>
      <xdr:colOff>528479</xdr:colOff>
      <xdr:row>52</xdr:row>
      <xdr:rowOff>10319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DE263017-DFF9-4205-B1A0-2DCC81D95B62}"/>
            </a:ext>
          </a:extLst>
        </xdr:cNvPr>
        <xdr:cNvCxnSpPr/>
      </xdr:nvCxnSpPr>
      <xdr:spPr>
        <a:xfrm rot="5400000">
          <a:off x="9571275" y="1095323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526891</xdr:colOff>
      <xdr:row>52</xdr:row>
      <xdr:rowOff>0</xdr:rowOff>
    </xdr:from>
    <xdr:to>
      <xdr:col>16</xdr:col>
      <xdr:colOff>528479</xdr:colOff>
      <xdr:row>52</xdr:row>
      <xdr:rowOff>10319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D1C3788-0F61-458C-98BE-F0FF35429646}"/>
            </a:ext>
          </a:extLst>
        </xdr:cNvPr>
        <xdr:cNvCxnSpPr/>
      </xdr:nvCxnSpPr>
      <xdr:spPr>
        <a:xfrm rot="5400000">
          <a:off x="14063900" y="12751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23812</xdr:colOff>
      <xdr:row>1</xdr:row>
      <xdr:rowOff>166688</xdr:rowOff>
    </xdr:from>
    <xdr:to>
      <xdr:col>15</xdr:col>
      <xdr:colOff>386887</xdr:colOff>
      <xdr:row>3</xdr:row>
      <xdr:rowOff>360587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CCED9FE-7448-4EA1-99A5-A700191B6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547688"/>
          <a:ext cx="21744999" cy="9558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70756</xdr:rowOff>
    </xdr:from>
    <xdr:to>
      <xdr:col>5</xdr:col>
      <xdr:colOff>1428749</xdr:colOff>
      <xdr:row>4</xdr:row>
      <xdr:rowOff>238125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270781"/>
          <a:ext cx="10582273" cy="7388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vargasg/AppData/Local/Microsoft/Windows/INetCache/Content.Outlook/VAN759AG/Anexo%20M%20I%20-%20COPIA%20DE%20COPIA%20DE%20FORMATO_ESTADO_FINANCIERO_CONVENIOS%20XLSX-%20-%2015-01-2019%20-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1.%20Informe%20de%20ejecuci&#243;n%20financiera%20jun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uctivo Formato CONVENIOS"/>
      <sheetName val="Formato Convenios"/>
      <sheetName val="Hoja2"/>
      <sheetName val="Hoja1"/>
      <sheetName val="Hoja4"/>
    </sheetNames>
    <sheetDataSet>
      <sheetData sheetId="0"/>
      <sheetData sheetId="1"/>
      <sheetData sheetId="2"/>
      <sheetData sheetId="3"/>
      <sheetData sheetId="4" refreshError="1">
        <row r="4">
          <cell r="C4" t="str">
            <v>Amazonas</v>
          </cell>
        </row>
        <row r="5">
          <cell r="C5" t="str">
            <v>Antioquia</v>
          </cell>
        </row>
        <row r="6">
          <cell r="C6" t="str">
            <v>Arauca</v>
          </cell>
        </row>
        <row r="7">
          <cell r="C7" t="str">
            <v>Atlántico</v>
          </cell>
        </row>
        <row r="8">
          <cell r="C8" t="str">
            <v>Bolívar</v>
          </cell>
        </row>
        <row r="9">
          <cell r="C9" t="str">
            <v>Boyacá</v>
          </cell>
        </row>
        <row r="10">
          <cell r="C10" t="str">
            <v>Caldas</v>
          </cell>
        </row>
        <row r="11">
          <cell r="C11" t="str">
            <v>Caquetá</v>
          </cell>
        </row>
        <row r="12">
          <cell r="C12" t="str">
            <v>Casanare</v>
          </cell>
        </row>
        <row r="13">
          <cell r="C13" t="str">
            <v>Cauca</v>
          </cell>
        </row>
        <row r="14">
          <cell r="C14" t="str">
            <v>Cesar</v>
          </cell>
        </row>
        <row r="15">
          <cell r="C15" t="str">
            <v>Choco</v>
          </cell>
        </row>
        <row r="16">
          <cell r="C16" t="str">
            <v>Córdoba</v>
          </cell>
        </row>
        <row r="17">
          <cell r="C17" t="str">
            <v>Cundinamarca</v>
          </cell>
        </row>
        <row r="18">
          <cell r="C18" t="str">
            <v>Dirección_General</v>
          </cell>
        </row>
        <row r="19">
          <cell r="C19" t="str">
            <v>Distrito_Capital</v>
          </cell>
        </row>
        <row r="20">
          <cell r="C20" t="str">
            <v>Guainía</v>
          </cell>
        </row>
        <row r="21">
          <cell r="C21" t="str">
            <v>Guajira</v>
          </cell>
        </row>
        <row r="22">
          <cell r="C22" t="str">
            <v>Guaviare</v>
          </cell>
        </row>
        <row r="23">
          <cell r="C23" t="str">
            <v>Huila</v>
          </cell>
        </row>
        <row r="24">
          <cell r="C24" t="str">
            <v>Magdalena</v>
          </cell>
        </row>
        <row r="25">
          <cell r="C25" t="str">
            <v>Meta</v>
          </cell>
        </row>
        <row r="26">
          <cell r="C26" t="str">
            <v>Nariño</v>
          </cell>
        </row>
        <row r="27">
          <cell r="C27" t="str">
            <v>Norte_de_Santander</v>
          </cell>
        </row>
        <row r="28">
          <cell r="C28" t="str">
            <v>Putumayo</v>
          </cell>
        </row>
        <row r="29">
          <cell r="C29" t="str">
            <v>Quindío</v>
          </cell>
        </row>
        <row r="30">
          <cell r="C30" t="str">
            <v>Risaralda</v>
          </cell>
        </row>
        <row r="31">
          <cell r="C31" t="str">
            <v>San_Andrés</v>
          </cell>
        </row>
        <row r="32">
          <cell r="C32" t="str">
            <v>Santander</v>
          </cell>
        </row>
        <row r="33">
          <cell r="C33" t="str">
            <v>Sucre</v>
          </cell>
        </row>
        <row r="34">
          <cell r="C34" t="str">
            <v>Tolima</v>
          </cell>
        </row>
        <row r="35">
          <cell r="C35" t="str">
            <v>Valle_del_Cauca</v>
          </cell>
        </row>
        <row r="36">
          <cell r="C36" t="str">
            <v>Vaupés</v>
          </cell>
        </row>
        <row r="37">
          <cell r="C37" t="str">
            <v>Vichada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- 2022"/>
      <sheetName val="Hoja1"/>
      <sheetName val="Adhesiones"/>
      <sheetName val="Conciliación Quipu"/>
      <sheetName val="Anexo 3-Porcion C-NC"/>
      <sheetName val="Cta 29020102"/>
      <sheetName val="Cta 29020103 rend"/>
      <sheetName val="Cta 11100613"/>
      <sheetName val="Cta 19050301"/>
      <sheetName val="Mov Cta BBVA"/>
      <sheetName val="Mov Cta OCCIDENTE"/>
      <sheetName val="Anexo. Matrix"/>
      <sheetName val="GMF"/>
      <sheetName val="Impuestos"/>
      <sheetName val="Anexo 2 Sena"/>
      <sheetName val="Anexo 7 Capital Semilla"/>
      <sheetName val="Anexo 6 Tauramena"/>
      <sheetName val="Anexo 5 Itagüí"/>
      <sheetName val="Anexo 7 Villanueva"/>
      <sheetName val="Anexo 8 San Juan de Urabá"/>
      <sheetName val="Anexo 9 Yarumal"/>
      <sheetName val="Anexo 10 Garzón"/>
      <sheetName val="Anexo 11 Dpto Sucre"/>
      <sheetName val="Anexo 12 Planadas"/>
      <sheetName val="Anexo 13 Caldas"/>
      <sheetName val="Anexo 14 Bugalagrande"/>
      <sheetName val="Anexo 15 Carmen de Viboral"/>
      <sheetName val="Anexo 16 Planeta Rica"/>
      <sheetName val="Anexo 17 Barrancabermeja"/>
      <sheetName val="Anexo 18 Gramalote"/>
      <sheetName val="Anexo 19 Pastoral Social"/>
      <sheetName val="Anexo 20 Minera de Cobre"/>
      <sheetName val="Anexo 21 Ministerio del Interio"/>
      <sheetName val="Anexo 22 Municipio Manizales"/>
      <sheetName val="Anexo 24 Municipio de la virgin"/>
      <sheetName val="Anexo 23 Dpto Norte de Santande"/>
      <sheetName val="Anexo 25 Municipio Acacias"/>
      <sheetName val="Anexo 26 Distrito Riohacha"/>
      <sheetName val="Anexo 4- Relación facturas IVA"/>
    </sheetNames>
    <sheetDataSet>
      <sheetData sheetId="0"/>
      <sheetData sheetId="1"/>
      <sheetData sheetId="2">
        <row r="5">
          <cell r="A5" t="str">
            <v>Municipio de Itagüí</v>
          </cell>
          <cell r="B5">
            <v>1000000000</v>
          </cell>
          <cell r="C5">
            <v>0.5</v>
          </cell>
          <cell r="D5">
            <v>1000000000</v>
          </cell>
          <cell r="E5">
            <v>0.5</v>
          </cell>
          <cell r="F5">
            <v>2000000000</v>
          </cell>
          <cell r="G5">
            <v>1481032934.8999999</v>
          </cell>
          <cell r="H5">
            <v>740516467.44999993</v>
          </cell>
          <cell r="I5">
            <v>740516467.44999993</v>
          </cell>
          <cell r="J5">
            <v>102148074.66</v>
          </cell>
          <cell r="K5">
            <v>51074037.329999998</v>
          </cell>
          <cell r="L5">
            <v>51074037.329999998</v>
          </cell>
          <cell r="M5">
            <v>1583181009.5599999</v>
          </cell>
          <cell r="N5">
            <v>791590504.77999997</v>
          </cell>
          <cell r="O5">
            <v>791590504.77999997</v>
          </cell>
        </row>
        <row r="6">
          <cell r="A6" t="str">
            <v>Municipio de Tauramena</v>
          </cell>
          <cell r="B6">
            <v>500000000</v>
          </cell>
          <cell r="C6">
            <v>0.36289658245772438</v>
          </cell>
          <cell r="D6">
            <v>877803000</v>
          </cell>
          <cell r="E6">
            <v>0.63710341754227562</v>
          </cell>
          <cell r="F6">
            <v>1377803000</v>
          </cell>
          <cell r="G6">
            <v>735887408.5</v>
          </cell>
          <cell r="H6">
            <v>267051025.61832136</v>
          </cell>
          <cell r="I6">
            <v>468836382.88167864</v>
          </cell>
          <cell r="J6">
            <v>11220688</v>
          </cell>
          <cell r="K6">
            <v>4071949.3280243985</v>
          </cell>
          <cell r="L6">
            <v>7148738.6719756015</v>
          </cell>
          <cell r="M6">
            <v>747108096.5</v>
          </cell>
          <cell r="N6">
            <v>271122974.94634575</v>
          </cell>
          <cell r="O6">
            <v>475985121.55365425</v>
          </cell>
        </row>
        <row r="7">
          <cell r="A7" t="str">
            <v>Municipio de Garzón</v>
          </cell>
          <cell r="B7">
            <v>300000000</v>
          </cell>
          <cell r="C7">
            <v>0.33333333333333331</v>
          </cell>
          <cell r="D7">
            <v>600000000</v>
          </cell>
          <cell r="E7">
            <v>0.66666666666666663</v>
          </cell>
          <cell r="F7">
            <v>900000000</v>
          </cell>
          <cell r="G7">
            <v>714846835.4000001</v>
          </cell>
          <cell r="H7">
            <v>238282278.4666667</v>
          </cell>
          <cell r="I7">
            <v>476564556.9333334</v>
          </cell>
          <cell r="J7">
            <v>57978837</v>
          </cell>
          <cell r="K7">
            <v>19326279</v>
          </cell>
          <cell r="L7">
            <v>38652558</v>
          </cell>
          <cell r="M7">
            <v>772825672.4000001</v>
          </cell>
          <cell r="N7">
            <v>257608557.4666667</v>
          </cell>
          <cell r="O7">
            <v>515217114.9333334</v>
          </cell>
        </row>
        <row r="8">
          <cell r="A8" t="str">
            <v>Municipio de Caldas</v>
          </cell>
          <cell r="B8">
            <v>600000000</v>
          </cell>
          <cell r="C8">
            <v>0.4</v>
          </cell>
          <cell r="D8">
            <v>900000000</v>
          </cell>
          <cell r="E8">
            <v>0.6</v>
          </cell>
          <cell r="F8">
            <v>1500000000</v>
          </cell>
          <cell r="G8">
            <v>652657414.08999991</v>
          </cell>
          <cell r="H8">
            <v>261062965.63599998</v>
          </cell>
          <cell r="I8">
            <v>391594448.45399994</v>
          </cell>
          <cell r="J8">
            <v>47289698</v>
          </cell>
          <cell r="K8">
            <v>18915879.199999999</v>
          </cell>
          <cell r="L8">
            <v>28373818.800000001</v>
          </cell>
          <cell r="M8">
            <v>699947112.08999991</v>
          </cell>
          <cell r="N8">
            <v>279978844.83599997</v>
          </cell>
          <cell r="O8">
            <v>419968267.25399995</v>
          </cell>
        </row>
        <row r="9">
          <cell r="A9" t="str">
            <v>Municipio de Bugalagrande</v>
          </cell>
          <cell r="B9">
            <v>350000000</v>
          </cell>
          <cell r="C9">
            <v>0.33333333333333331</v>
          </cell>
          <cell r="D9">
            <v>700000000</v>
          </cell>
          <cell r="E9">
            <v>0.66666666666666663</v>
          </cell>
          <cell r="F9">
            <v>1050000000</v>
          </cell>
          <cell r="G9">
            <v>716706989.7299999</v>
          </cell>
          <cell r="H9">
            <v>238902329.90999997</v>
          </cell>
          <cell r="I9">
            <v>477804659.81999993</v>
          </cell>
          <cell r="J9">
            <v>87657049.920000002</v>
          </cell>
          <cell r="K9">
            <v>29219016.640000001</v>
          </cell>
          <cell r="L9">
            <v>58438033.280000001</v>
          </cell>
          <cell r="M9">
            <v>804364039.64999986</v>
          </cell>
          <cell r="N9">
            <v>268121346.54999995</v>
          </cell>
          <cell r="O9">
            <v>536242693.0999999</v>
          </cell>
        </row>
        <row r="10">
          <cell r="A10" t="str">
            <v>Municipio de Carmen de Viboral</v>
          </cell>
          <cell r="B10">
            <v>600000000</v>
          </cell>
          <cell r="C10">
            <v>0.40600810798191639</v>
          </cell>
          <cell r="D10">
            <v>877803000</v>
          </cell>
          <cell r="E10">
            <v>0.59399189201808356</v>
          </cell>
          <cell r="F10">
            <v>1477803000</v>
          </cell>
          <cell r="G10">
            <v>827040915.49000001</v>
          </cell>
          <cell r="H10">
            <v>335785317.32172692</v>
          </cell>
          <cell r="I10">
            <v>491255598.16827303</v>
          </cell>
          <cell r="J10">
            <v>101192456.81</v>
          </cell>
          <cell r="K10">
            <v>41084957.931469895</v>
          </cell>
          <cell r="L10">
            <v>60107498.878530107</v>
          </cell>
          <cell r="M10">
            <v>928233372.29999995</v>
          </cell>
          <cell r="N10">
            <v>376870275.25319678</v>
          </cell>
          <cell r="O10">
            <v>551363097.04680312</v>
          </cell>
        </row>
        <row r="11">
          <cell r="A11" t="str">
            <v>Municipio de Villanueva</v>
          </cell>
          <cell r="B11">
            <v>300000000</v>
          </cell>
          <cell r="C11">
            <v>0.33333333333333331</v>
          </cell>
          <cell r="D11">
            <v>600000000</v>
          </cell>
          <cell r="E11">
            <v>0.66666666666666663</v>
          </cell>
          <cell r="F11">
            <v>900000000</v>
          </cell>
          <cell r="G11">
            <v>172123836.5</v>
          </cell>
          <cell r="H11">
            <v>57374612.166666664</v>
          </cell>
          <cell r="I11">
            <v>114749224.33333333</v>
          </cell>
          <cell r="J11">
            <v>68957536</v>
          </cell>
          <cell r="K11">
            <v>22985845.333333332</v>
          </cell>
          <cell r="L11">
            <v>45971690.666666664</v>
          </cell>
          <cell r="M11">
            <v>241081372.5</v>
          </cell>
          <cell r="N11">
            <v>80360457.5</v>
          </cell>
          <cell r="O11">
            <v>160720915</v>
          </cell>
        </row>
        <row r="12">
          <cell r="A12" t="str">
            <v>Municipio de Yarumal</v>
          </cell>
          <cell r="B12">
            <v>300000000</v>
          </cell>
          <cell r="C12">
            <v>0.33333333333333331</v>
          </cell>
          <cell r="D12">
            <v>600000000</v>
          </cell>
          <cell r="E12">
            <v>0.66666666666666663</v>
          </cell>
          <cell r="F12">
            <v>900000000</v>
          </cell>
          <cell r="G12">
            <v>584925563.41999996</v>
          </cell>
          <cell r="H12">
            <v>194975187.80666664</v>
          </cell>
          <cell r="I12">
            <v>389950375.61333328</v>
          </cell>
          <cell r="J12">
            <v>59331150.640000001</v>
          </cell>
          <cell r="K12">
            <v>19777050.213333331</v>
          </cell>
          <cell r="L12">
            <v>39554100.426666662</v>
          </cell>
          <cell r="M12">
            <v>644256714.05999994</v>
          </cell>
          <cell r="N12">
            <v>214752238.01999998</v>
          </cell>
          <cell r="O12">
            <v>429504476.03999996</v>
          </cell>
        </row>
        <row r="13">
          <cell r="A13" t="str">
            <v>Municipio de Planadas</v>
          </cell>
          <cell r="B13">
            <v>308000000</v>
          </cell>
          <cell r="C13">
            <v>0.33333333333333331</v>
          </cell>
          <cell r="D13">
            <v>616000000</v>
          </cell>
          <cell r="E13">
            <v>0.66666666666666663</v>
          </cell>
          <cell r="F13">
            <v>924000000</v>
          </cell>
          <cell r="G13">
            <v>262317531.50999999</v>
          </cell>
          <cell r="H13">
            <v>87439177.169999987</v>
          </cell>
          <cell r="I13">
            <v>174878354.33999997</v>
          </cell>
          <cell r="J13">
            <v>57551311</v>
          </cell>
          <cell r="K13">
            <v>19183770.333333332</v>
          </cell>
          <cell r="L13">
            <v>38367540.666666664</v>
          </cell>
          <cell r="M13">
            <v>319868842.50999999</v>
          </cell>
          <cell r="N13">
            <v>106622947.50333333</v>
          </cell>
          <cell r="O13">
            <v>213245895.00666666</v>
          </cell>
        </row>
        <row r="14">
          <cell r="A14" t="str">
            <v>Municipio de Planeta Rica</v>
          </cell>
          <cell r="B14">
            <v>500000000</v>
          </cell>
          <cell r="C14">
            <v>0.36289658245772438</v>
          </cell>
          <cell r="D14">
            <v>877803000</v>
          </cell>
          <cell r="E14">
            <v>0.63710341754227562</v>
          </cell>
          <cell r="F14">
            <v>1377803000</v>
          </cell>
          <cell r="G14">
            <v>694062750.01999998</v>
          </cell>
          <cell r="H14">
            <v>251872999.99346787</v>
          </cell>
          <cell r="I14">
            <v>442189750.02653211</v>
          </cell>
          <cell r="J14">
            <v>176919315</v>
          </cell>
          <cell r="K14">
            <v>64203414.784261614</v>
          </cell>
          <cell r="L14">
            <v>112715900.21573839</v>
          </cell>
          <cell r="M14">
            <v>870982065.01999998</v>
          </cell>
          <cell r="N14">
            <v>316076414.77772951</v>
          </cell>
          <cell r="O14">
            <v>554905650.24227047</v>
          </cell>
        </row>
        <row r="15">
          <cell r="A15" t="str">
            <v>Municipio de Barrancabermeja</v>
          </cell>
          <cell r="B15">
            <v>750000000</v>
          </cell>
          <cell r="C15">
            <v>0.5</v>
          </cell>
          <cell r="D15">
            <v>750000000</v>
          </cell>
          <cell r="E15">
            <v>0.5</v>
          </cell>
          <cell r="F15">
            <v>1500000000</v>
          </cell>
          <cell r="G15">
            <v>616378565.25</v>
          </cell>
          <cell r="H15">
            <v>308189282.625</v>
          </cell>
          <cell r="I15">
            <v>308189282.625</v>
          </cell>
          <cell r="J15">
            <v>113921804</v>
          </cell>
          <cell r="K15">
            <v>56960902</v>
          </cell>
          <cell r="L15">
            <v>56960902</v>
          </cell>
          <cell r="M15">
            <v>730300369.25</v>
          </cell>
          <cell r="N15">
            <v>365150184.625</v>
          </cell>
          <cell r="O15">
            <v>365150184.625</v>
          </cell>
        </row>
        <row r="16">
          <cell r="A16" t="str">
            <v>Secretariado Nacional de Pastoral Social Caritas Colombiana</v>
          </cell>
          <cell r="B16">
            <v>460816609</v>
          </cell>
          <cell r="C16">
            <v>0.5</v>
          </cell>
          <cell r="D16">
            <v>1000000000</v>
          </cell>
          <cell r="E16">
            <v>0.5</v>
          </cell>
          <cell r="F16">
            <v>1460816609</v>
          </cell>
          <cell r="G16">
            <v>258468674</v>
          </cell>
          <cell r="H16">
            <v>129234337</v>
          </cell>
          <cell r="I16">
            <v>129234337</v>
          </cell>
          <cell r="J16">
            <v>65042893</v>
          </cell>
          <cell r="K16">
            <v>32521446.5</v>
          </cell>
          <cell r="L16">
            <v>32521446.5</v>
          </cell>
          <cell r="M16">
            <v>323511567</v>
          </cell>
          <cell r="N16">
            <v>161755783.5</v>
          </cell>
          <cell r="O16">
            <v>161755783.5</v>
          </cell>
        </row>
        <row r="17">
          <cell r="A17" t="str">
            <v>Sociedad Minera de Cobre Quebradona S.A.S. BIC.</v>
          </cell>
          <cell r="B17">
            <v>750000000</v>
          </cell>
          <cell r="C17">
            <v>0.5</v>
          </cell>
          <cell r="D17">
            <v>750000000</v>
          </cell>
          <cell r="E17">
            <v>0.5</v>
          </cell>
          <cell r="F17">
            <v>1500000000</v>
          </cell>
          <cell r="G17">
            <v>643936645.91999996</v>
          </cell>
          <cell r="H17">
            <v>321968322.95999998</v>
          </cell>
          <cell r="I17">
            <v>321968322.95999998</v>
          </cell>
          <cell r="J17">
            <v>85554399</v>
          </cell>
          <cell r="K17">
            <v>42777199.5</v>
          </cell>
          <cell r="L17">
            <v>42777199.5</v>
          </cell>
          <cell r="M17">
            <v>729491044.91999996</v>
          </cell>
          <cell r="N17">
            <v>364745522.45999998</v>
          </cell>
          <cell r="O17">
            <v>364745522.45999998</v>
          </cell>
        </row>
        <row r="18">
          <cell r="A18" t="str">
            <v>Gramalote Limited</v>
          </cell>
          <cell r="B18">
            <v>746132550</v>
          </cell>
          <cell r="C18">
            <v>0.5</v>
          </cell>
          <cell r="D18">
            <v>746132550</v>
          </cell>
          <cell r="E18">
            <v>0.5</v>
          </cell>
          <cell r="F18">
            <v>1492265100</v>
          </cell>
          <cell r="G18">
            <v>438668855.73000002</v>
          </cell>
          <cell r="H18">
            <v>219334427.86500001</v>
          </cell>
          <cell r="I18">
            <v>219334427.86500001</v>
          </cell>
          <cell r="J18">
            <v>120669761.76000001</v>
          </cell>
          <cell r="K18">
            <v>60334880.880000003</v>
          </cell>
          <cell r="L18">
            <v>60334880.880000003</v>
          </cell>
          <cell r="M18">
            <v>559338617.49000001</v>
          </cell>
          <cell r="N18">
            <v>279669308.745</v>
          </cell>
          <cell r="O18">
            <v>279669308.745</v>
          </cell>
        </row>
        <row r="19">
          <cell r="A19" t="str">
            <v>Departamento de Sucre</v>
          </cell>
          <cell r="B19">
            <v>571000000</v>
          </cell>
          <cell r="C19">
            <v>0.4</v>
          </cell>
          <cell r="D19">
            <v>856500000</v>
          </cell>
          <cell r="E19">
            <v>0.6</v>
          </cell>
          <cell r="F19">
            <v>1427500000</v>
          </cell>
          <cell r="G19">
            <v>587789423.50999999</v>
          </cell>
          <cell r="H19">
            <v>235115769.40400001</v>
          </cell>
          <cell r="I19">
            <v>352673654.10600001</v>
          </cell>
          <cell r="J19">
            <v>155369092.5</v>
          </cell>
          <cell r="K19">
            <v>62147637</v>
          </cell>
          <cell r="L19">
            <v>93221455.5</v>
          </cell>
          <cell r="M19">
            <v>743158516.00999999</v>
          </cell>
          <cell r="N19">
            <v>297263406.40399998</v>
          </cell>
          <cell r="O19">
            <v>445895109.60600001</v>
          </cell>
        </row>
        <row r="20">
          <cell r="A20" t="str">
            <v>Municipio de San Juan de Urabá</v>
          </cell>
          <cell r="B20">
            <v>300000000</v>
          </cell>
          <cell r="C20">
            <v>0.33333333333333331</v>
          </cell>
          <cell r="D20">
            <v>600000000</v>
          </cell>
          <cell r="E20">
            <v>0.66666666666666663</v>
          </cell>
          <cell r="F20">
            <v>900000000</v>
          </cell>
          <cell r="G20">
            <v>132702555</v>
          </cell>
          <cell r="H20">
            <v>44234185</v>
          </cell>
          <cell r="I20">
            <v>88468370</v>
          </cell>
          <cell r="J20">
            <v>26210224</v>
          </cell>
          <cell r="K20">
            <v>8736741.3333333321</v>
          </cell>
          <cell r="L20">
            <v>17473482.666666664</v>
          </cell>
          <cell r="M20">
            <v>158912779</v>
          </cell>
          <cell r="N20">
            <v>52970926.333333328</v>
          </cell>
          <cell r="O20">
            <v>105941852.66666666</v>
          </cell>
        </row>
        <row r="21">
          <cell r="A21" t="str">
            <v>Ministerio del Interior</v>
          </cell>
          <cell r="B21">
            <v>1000000000</v>
          </cell>
          <cell r="C21">
            <v>0.5</v>
          </cell>
          <cell r="D21">
            <v>1000000000</v>
          </cell>
          <cell r="E21">
            <v>0.5</v>
          </cell>
          <cell r="F21">
            <v>2000000000</v>
          </cell>
          <cell r="G21">
            <v>504630242.32999998</v>
          </cell>
          <cell r="H21">
            <v>252315121.16499999</v>
          </cell>
          <cell r="I21">
            <v>252315121.16499999</v>
          </cell>
          <cell r="J21">
            <v>303622220.69</v>
          </cell>
          <cell r="K21">
            <v>151811110.345</v>
          </cell>
          <cell r="L21">
            <v>151811110.345</v>
          </cell>
          <cell r="M21">
            <v>808252463.01999998</v>
          </cell>
          <cell r="N21">
            <v>404126231.50999999</v>
          </cell>
          <cell r="O21">
            <v>404126231.50999999</v>
          </cell>
        </row>
        <row r="22">
          <cell r="A22" t="str">
            <v>Municipio de Manizales</v>
          </cell>
          <cell r="B22">
            <v>1485000000</v>
          </cell>
          <cell r="C22">
            <v>0.5</v>
          </cell>
          <cell r="D22">
            <v>800000000</v>
          </cell>
          <cell r="E22">
            <v>0.5</v>
          </cell>
          <cell r="F22">
            <v>2285000000</v>
          </cell>
          <cell r="G22">
            <v>205443021</v>
          </cell>
          <cell r="H22">
            <v>102721510.5</v>
          </cell>
          <cell r="I22">
            <v>102721510.5</v>
          </cell>
          <cell r="J22">
            <v>127734654.03</v>
          </cell>
          <cell r="K22">
            <v>63867327.015000001</v>
          </cell>
          <cell r="L22">
            <v>63867327.015000001</v>
          </cell>
          <cell r="M22">
            <v>333177675.02999997</v>
          </cell>
          <cell r="N22">
            <v>166588837.51499999</v>
          </cell>
          <cell r="O22">
            <v>166588837.51499999</v>
          </cell>
        </row>
        <row r="23">
          <cell r="A23" t="str">
            <v>MUNICIPIO DE LA VIRGINIA</v>
          </cell>
          <cell r="B23">
            <v>273000000</v>
          </cell>
          <cell r="C23">
            <v>0.33333333333333331</v>
          </cell>
          <cell r="D23">
            <v>546000000</v>
          </cell>
          <cell r="E23">
            <v>0.66666666666666663</v>
          </cell>
          <cell r="F23">
            <v>819000000</v>
          </cell>
          <cell r="G23">
            <v>30468134</v>
          </cell>
          <cell r="H23">
            <v>10156044.666666666</v>
          </cell>
          <cell r="I23">
            <v>20312089.333333332</v>
          </cell>
          <cell r="J23">
            <v>73551002.769999996</v>
          </cell>
          <cell r="K23">
            <v>24517000.923333332</v>
          </cell>
          <cell r="L23">
            <v>49034001.846666664</v>
          </cell>
          <cell r="M23">
            <v>104019136.77</v>
          </cell>
          <cell r="N23">
            <v>34673045.589999996</v>
          </cell>
          <cell r="O23">
            <v>69346091.179999992</v>
          </cell>
        </row>
        <row r="24">
          <cell r="A24" t="str">
            <v>DEPARTAMENTO NORTE DE SANTANDER</v>
          </cell>
          <cell r="B24">
            <v>650000000</v>
          </cell>
          <cell r="C24">
            <v>0.41935483870967744</v>
          </cell>
          <cell r="D24">
            <v>900000000</v>
          </cell>
          <cell r="E24">
            <v>0.58064516129032262</v>
          </cell>
          <cell r="F24">
            <v>1550000000</v>
          </cell>
          <cell r="G24">
            <v>42340638</v>
          </cell>
          <cell r="H24">
            <v>17755751.419354841</v>
          </cell>
          <cell r="I24">
            <v>24584886.580645163</v>
          </cell>
          <cell r="J24">
            <v>169304703.75</v>
          </cell>
          <cell r="K24">
            <v>70998746.733870968</v>
          </cell>
          <cell r="L24">
            <v>98305957.016129032</v>
          </cell>
          <cell r="M24">
            <v>211645341.75</v>
          </cell>
          <cell r="N24">
            <v>88754498.153225809</v>
          </cell>
          <cell r="O24">
            <v>122890843.59677421</v>
          </cell>
        </row>
        <row r="25">
          <cell r="A25" t="str">
            <v>MUNICIPIO DE ACACIAS</v>
          </cell>
          <cell r="B25">
            <v>600000000</v>
          </cell>
          <cell r="C25">
            <v>0.4</v>
          </cell>
          <cell r="D25">
            <v>900000000</v>
          </cell>
          <cell r="E25">
            <v>0.6</v>
          </cell>
          <cell r="F25">
            <v>1500000000</v>
          </cell>
          <cell r="G25">
            <v>0</v>
          </cell>
          <cell r="H25">
            <v>0</v>
          </cell>
          <cell r="I25">
            <v>0</v>
          </cell>
          <cell r="J25">
            <v>5185224</v>
          </cell>
          <cell r="K25">
            <v>2074089.6</v>
          </cell>
          <cell r="L25">
            <v>3111134.4</v>
          </cell>
          <cell r="M25">
            <v>5185224</v>
          </cell>
          <cell r="N25">
            <v>2074089.6</v>
          </cell>
          <cell r="O25">
            <v>3111134.4</v>
          </cell>
        </row>
        <row r="26">
          <cell r="A26" t="str">
            <v>DISTRITO ESPECIAL TURISTICO Y CULTURAL DE RIOHACHA</v>
          </cell>
          <cell r="B26">
            <v>300000000</v>
          </cell>
          <cell r="C26">
            <v>0.33333333333333331</v>
          </cell>
          <cell r="D26">
            <v>600000000</v>
          </cell>
          <cell r="E26">
            <v>0.66666666666666663</v>
          </cell>
          <cell r="F26">
            <v>900000000</v>
          </cell>
          <cell r="G26">
            <v>14664784</v>
          </cell>
          <cell r="H26">
            <v>4888261.333333333</v>
          </cell>
          <cell r="I26">
            <v>9776522.666666666</v>
          </cell>
          <cell r="J26">
            <v>20500951</v>
          </cell>
          <cell r="K26">
            <v>6833650.333333333</v>
          </cell>
          <cell r="L26">
            <v>13667300.666666666</v>
          </cell>
          <cell r="M26">
            <v>35165735</v>
          </cell>
          <cell r="N26">
            <v>11721911.666666666</v>
          </cell>
          <cell r="O26">
            <v>23443823.333333332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9">
          <cell r="F29">
            <v>343303.85999999993</v>
          </cell>
        </row>
      </sheetData>
      <sheetData sheetId="17">
        <row r="29">
          <cell r="F29">
            <v>755225.91</v>
          </cell>
        </row>
      </sheetData>
      <sheetData sheetId="18">
        <row r="29">
          <cell r="F29">
            <v>315591.60000000003</v>
          </cell>
        </row>
      </sheetData>
      <sheetData sheetId="19">
        <row r="29">
          <cell r="F29">
            <v>337815.89999999997</v>
          </cell>
        </row>
      </sheetData>
      <sheetData sheetId="20">
        <row r="29">
          <cell r="F29">
            <v>238315.52000000005</v>
          </cell>
        </row>
      </sheetData>
      <sheetData sheetId="21">
        <row r="29">
          <cell r="F29">
            <v>177924.15000000002</v>
          </cell>
        </row>
      </sheetData>
      <sheetData sheetId="22">
        <row r="29">
          <cell r="F29">
            <v>434332.17</v>
          </cell>
        </row>
      </sheetData>
      <sheetData sheetId="23">
        <row r="29">
          <cell r="F29">
            <v>247876.20999999996</v>
          </cell>
        </row>
      </sheetData>
      <sheetData sheetId="24">
        <row r="29">
          <cell r="F29">
            <v>507549.04999999993</v>
          </cell>
        </row>
      </sheetData>
      <sheetData sheetId="25">
        <row r="29">
          <cell r="F29">
            <v>219824.99999999994</v>
          </cell>
        </row>
      </sheetData>
      <sheetData sheetId="26">
        <row r="29">
          <cell r="F29">
            <v>447063.18999999994</v>
          </cell>
        </row>
      </sheetData>
      <sheetData sheetId="27">
        <row r="29">
          <cell r="F29">
            <v>378459.66</v>
          </cell>
        </row>
      </sheetData>
      <sheetData sheetId="28">
        <row r="29">
          <cell r="F29">
            <v>641514.17999999993</v>
          </cell>
        </row>
      </sheetData>
      <sheetData sheetId="29">
        <row r="29">
          <cell r="F29">
            <v>625687.10999999987</v>
          </cell>
        </row>
      </sheetData>
      <sheetData sheetId="30">
        <row r="32">
          <cell r="F32">
            <v>119711.94000000029</v>
          </cell>
        </row>
      </sheetData>
      <sheetData sheetId="31">
        <row r="29">
          <cell r="F29">
            <v>576425.73000000021</v>
          </cell>
        </row>
      </sheetData>
      <sheetData sheetId="32">
        <row r="26">
          <cell r="F26">
            <v>736064.92999999993</v>
          </cell>
        </row>
      </sheetData>
      <sheetData sheetId="33">
        <row r="24">
          <cell r="F24">
            <v>921006.74000000011</v>
          </cell>
        </row>
      </sheetData>
      <sheetData sheetId="34">
        <row r="23">
          <cell r="F23">
            <v>166475.25999999998</v>
          </cell>
        </row>
      </sheetData>
      <sheetData sheetId="35">
        <row r="23">
          <cell r="F23">
            <v>351964.14999999991</v>
          </cell>
        </row>
      </sheetData>
      <sheetData sheetId="36">
        <row r="21">
          <cell r="F21">
            <v>6607188</v>
          </cell>
        </row>
      </sheetData>
      <sheetData sheetId="37">
        <row r="21">
          <cell r="F21">
            <v>2318950</v>
          </cell>
        </row>
      </sheetData>
      <sheetData sheetId="3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6"/>
  <sheetViews>
    <sheetView showGridLines="0" tabSelected="1" view="pageBreakPreview" topLeftCell="A7" zoomScale="70" zoomScaleNormal="85" zoomScaleSheetLayoutView="70" workbookViewId="0">
      <pane xSplit="6" ySplit="4" topLeftCell="G11" activePane="bottomRight" state="frozen"/>
      <selection activeCell="A7" sqref="A7"/>
      <selection pane="topRight" activeCell="G7" sqref="G7"/>
      <selection pane="bottomLeft" activeCell="A11" sqref="A11"/>
      <selection pane="bottomRight" activeCell="B22" sqref="B22"/>
    </sheetView>
  </sheetViews>
  <sheetFormatPr baseColWidth="10" defaultRowHeight="15"/>
  <cols>
    <col min="1" max="1" width="8.85546875" style="24" customWidth="1"/>
    <col min="2" max="2" width="14" style="24" customWidth="1"/>
    <col min="3" max="3" width="15.85546875" style="24" customWidth="1"/>
    <col min="4" max="4" width="18.85546875" style="24" customWidth="1"/>
    <col min="5" max="5" width="23.5703125" style="24" customWidth="1"/>
    <col min="6" max="6" width="40.85546875" style="24" customWidth="1"/>
    <col min="7" max="7" width="22.7109375" style="24" customWidth="1"/>
    <col min="8" max="8" width="24" style="24" customWidth="1"/>
    <col min="9" max="9" width="23.140625" style="24" customWidth="1"/>
    <col min="10" max="10" width="30.85546875" style="24" customWidth="1"/>
    <col min="11" max="11" width="17.140625" style="24" customWidth="1"/>
    <col min="12" max="12" width="14" style="24" customWidth="1"/>
    <col min="13" max="13" width="33.28515625" style="24" customWidth="1"/>
    <col min="14" max="14" width="21.140625" style="24" bestFit="1" customWidth="1"/>
    <col min="15" max="15" width="21.28515625" style="24" customWidth="1"/>
    <col min="16" max="16" width="22.28515625" style="24" customWidth="1"/>
    <col min="17" max="17" width="20.5703125" style="24" customWidth="1"/>
    <col min="18" max="18" width="17.28515625" style="25" customWidth="1"/>
    <col min="19" max="20" width="23.140625" style="25" customWidth="1"/>
    <col min="21" max="21" width="24.28515625" style="25" bestFit="1" customWidth="1"/>
    <col min="22" max="22" width="20.85546875" style="24" bestFit="1" customWidth="1"/>
    <col min="23" max="23" width="11.42578125" style="24"/>
    <col min="24" max="24" width="15.5703125" style="24" bestFit="1" customWidth="1"/>
    <col min="25" max="16384" width="11.42578125" style="24"/>
  </cols>
  <sheetData>
    <row r="1" spans="2:24" ht="30" customHeight="1" thickBot="1"/>
    <row r="2" spans="2:24" ht="30" customHeight="1"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6"/>
    </row>
    <row r="3" spans="2:24" ht="30" customHeight="1">
      <c r="B3" s="107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9"/>
    </row>
    <row r="4" spans="2:24" ht="53.25" customHeight="1" thickBot="1">
      <c r="B4" s="110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2"/>
    </row>
    <row r="5" spans="2:24" ht="30" customHeight="1">
      <c r="B5" s="113" t="s">
        <v>26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T5" s="67"/>
      <c r="U5" s="124" t="s">
        <v>107</v>
      </c>
      <c r="V5" s="125"/>
    </row>
    <row r="6" spans="2:24" ht="30" customHeight="1">
      <c r="B6" s="116" t="s">
        <v>79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8"/>
      <c r="S6" s="119"/>
      <c r="T6" s="69"/>
      <c r="U6" s="126"/>
      <c r="V6" s="127"/>
    </row>
    <row r="7" spans="2:24" ht="30" customHeight="1">
      <c r="B7" s="116" t="s">
        <v>108</v>
      </c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28"/>
      <c r="T7" s="68"/>
      <c r="U7" s="120" t="s">
        <v>73</v>
      </c>
      <c r="V7" s="121"/>
    </row>
    <row r="8" spans="2:24" ht="30" customHeight="1" thickBot="1">
      <c r="B8" s="129" t="s">
        <v>148</v>
      </c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1"/>
      <c r="T8" s="70"/>
      <c r="U8" s="122"/>
      <c r="V8" s="123"/>
    </row>
    <row r="9" spans="2:24" ht="34.5" customHeight="1" thickBot="1">
      <c r="B9" s="143" t="s">
        <v>19</v>
      </c>
      <c r="C9" s="133"/>
      <c r="D9" s="133"/>
      <c r="E9" s="144" t="s">
        <v>4</v>
      </c>
      <c r="F9" s="144"/>
      <c r="G9" s="132" t="s">
        <v>8</v>
      </c>
      <c r="H9" s="132" t="s">
        <v>9</v>
      </c>
      <c r="I9" s="132" t="s">
        <v>30</v>
      </c>
      <c r="J9" s="132" t="s">
        <v>21</v>
      </c>
      <c r="K9" s="133"/>
      <c r="L9" s="134" t="s">
        <v>24</v>
      </c>
      <c r="M9" s="135"/>
      <c r="N9" s="132" t="s">
        <v>10</v>
      </c>
      <c r="O9" s="132"/>
      <c r="P9" s="133"/>
      <c r="Q9" s="132" t="s">
        <v>14</v>
      </c>
      <c r="R9" s="132" t="s">
        <v>15</v>
      </c>
      <c r="S9" s="132"/>
      <c r="T9" s="136" t="s">
        <v>101</v>
      </c>
      <c r="U9" s="132" t="s">
        <v>16</v>
      </c>
      <c r="V9" s="141"/>
    </row>
    <row r="10" spans="2:24" ht="63" customHeight="1">
      <c r="B10" s="26" t="s">
        <v>5</v>
      </c>
      <c r="C10" s="64" t="s">
        <v>6</v>
      </c>
      <c r="D10" s="64" t="s">
        <v>7</v>
      </c>
      <c r="E10" s="64" t="s">
        <v>1</v>
      </c>
      <c r="F10" s="64" t="s">
        <v>20</v>
      </c>
      <c r="G10" s="145"/>
      <c r="H10" s="140"/>
      <c r="I10" s="140" t="s">
        <v>2</v>
      </c>
      <c r="J10" s="64" t="s">
        <v>18</v>
      </c>
      <c r="K10" s="64" t="s">
        <v>25</v>
      </c>
      <c r="L10" s="64" t="s">
        <v>22</v>
      </c>
      <c r="M10" s="64" t="s">
        <v>23</v>
      </c>
      <c r="N10" s="64" t="s">
        <v>12</v>
      </c>
      <c r="O10" s="64" t="s">
        <v>11</v>
      </c>
      <c r="P10" s="64" t="s">
        <v>13</v>
      </c>
      <c r="Q10" s="140"/>
      <c r="R10" s="60" t="s">
        <v>18</v>
      </c>
      <c r="S10" s="60" t="s">
        <v>4</v>
      </c>
      <c r="T10" s="137"/>
      <c r="U10" s="60" t="s">
        <v>0</v>
      </c>
      <c r="V10" s="27" t="s">
        <v>17</v>
      </c>
    </row>
    <row r="11" spans="2:24" s="36" customFormat="1">
      <c r="B11" s="28">
        <v>1</v>
      </c>
      <c r="C11" s="29">
        <v>44155</v>
      </c>
      <c r="D11" s="30">
        <v>168</v>
      </c>
      <c r="E11" s="59">
        <v>800012873</v>
      </c>
      <c r="F11" s="31" t="s">
        <v>80</v>
      </c>
      <c r="G11" s="32">
        <v>1377803000</v>
      </c>
      <c r="H11" s="13">
        <v>877803000</v>
      </c>
      <c r="I11" s="13">
        <v>500000000</v>
      </c>
      <c r="J11" s="33"/>
      <c r="K11" s="30" t="s">
        <v>76</v>
      </c>
      <c r="L11" s="30" t="s">
        <v>87</v>
      </c>
      <c r="M11" s="14" t="s">
        <v>88</v>
      </c>
      <c r="N11" s="59">
        <f>IFERROR((VLOOKUP(F11,[2]Adhesiones!$A$5:$O$26,15,FALSE)),0)</f>
        <v>475985121.55365425</v>
      </c>
      <c r="O11" s="59">
        <f>IFERROR((VLOOKUP(F11,[2]Adhesiones!$A$5:$O$26,14,FALSE)),0)</f>
        <v>271122974.94634575</v>
      </c>
      <c r="P11" s="59">
        <f>+N11+O11</f>
        <v>747108096.5</v>
      </c>
      <c r="Q11" s="34">
        <v>0</v>
      </c>
      <c r="R11" s="34">
        <v>0</v>
      </c>
      <c r="S11" s="93">
        <f>+'[2]Anexo 6 Tauramena'!$F$29</f>
        <v>343303.85999999993</v>
      </c>
      <c r="T11" s="15">
        <f>+I11+S11</f>
        <v>500343303.86000001</v>
      </c>
      <c r="U11" s="94">
        <f>+H11-N11</f>
        <v>401817878.44634575</v>
      </c>
      <c r="V11" s="35">
        <f>+I11-O11</f>
        <v>228877025.05365425</v>
      </c>
      <c r="X11" s="78"/>
    </row>
    <row r="12" spans="2:24" s="36" customFormat="1">
      <c r="B12" s="28">
        <v>2</v>
      </c>
      <c r="C12" s="29">
        <v>44133</v>
      </c>
      <c r="D12" s="30">
        <v>167</v>
      </c>
      <c r="E12" s="59">
        <v>890980093</v>
      </c>
      <c r="F12" s="31" t="s">
        <v>102</v>
      </c>
      <c r="G12" s="32">
        <v>2000000000</v>
      </c>
      <c r="H12" s="13">
        <v>1000000000</v>
      </c>
      <c r="I12" s="13">
        <v>1000000000</v>
      </c>
      <c r="J12" s="13"/>
      <c r="K12" s="30" t="s">
        <v>76</v>
      </c>
      <c r="L12" s="30" t="s">
        <v>87</v>
      </c>
      <c r="M12" s="14" t="s">
        <v>103</v>
      </c>
      <c r="N12" s="59">
        <f>IFERROR((VLOOKUP(F12,[2]Adhesiones!$A$5:$O$26,15,FALSE)),0)</f>
        <v>791590504.77999997</v>
      </c>
      <c r="O12" s="59">
        <f>IFERROR((VLOOKUP(F12,[2]Adhesiones!$A$5:$O$26,14,FALSE)),0)</f>
        <v>791590504.77999997</v>
      </c>
      <c r="P12" s="59">
        <f t="shared" ref="P12:P34" si="0">+N12+O12</f>
        <v>1583181009.5599999</v>
      </c>
      <c r="Q12" s="34">
        <v>0</v>
      </c>
      <c r="R12" s="34">
        <v>0</v>
      </c>
      <c r="S12" s="93">
        <f>+'[2]Anexo 5 Itagüí'!$F$29</f>
        <v>755225.91</v>
      </c>
      <c r="T12" s="15">
        <f t="shared" ref="T12:T34" si="1">+I12+S12</f>
        <v>1000755225.91</v>
      </c>
      <c r="U12" s="94">
        <f t="shared" ref="U12:V18" si="2">+H12-N12</f>
        <v>208409495.22000003</v>
      </c>
      <c r="V12" s="35">
        <f t="shared" si="2"/>
        <v>208409495.22000003</v>
      </c>
      <c r="X12" s="78"/>
    </row>
    <row r="13" spans="2:24" s="36" customFormat="1">
      <c r="B13" s="28">
        <v>4</v>
      </c>
      <c r="C13" s="29">
        <v>44133</v>
      </c>
      <c r="D13" s="30">
        <v>169</v>
      </c>
      <c r="E13" s="59">
        <v>892099475</v>
      </c>
      <c r="F13" s="31" t="s">
        <v>81</v>
      </c>
      <c r="G13" s="32">
        <v>900000000</v>
      </c>
      <c r="H13" s="13">
        <v>600000000</v>
      </c>
      <c r="I13" s="13">
        <v>300000000</v>
      </c>
      <c r="J13" s="33"/>
      <c r="K13" s="30" t="s">
        <v>76</v>
      </c>
      <c r="L13" s="30" t="s">
        <v>87</v>
      </c>
      <c r="M13" s="16" t="s">
        <v>89</v>
      </c>
      <c r="N13" s="59">
        <f>IFERROR((VLOOKUP(F13,[2]Adhesiones!$A$5:$O$26,15,FALSE)),0)</f>
        <v>160720915</v>
      </c>
      <c r="O13" s="59">
        <f>IFERROR((VLOOKUP(F13,[2]Adhesiones!$A$5:$O$26,14,FALSE)),0)</f>
        <v>80360457.5</v>
      </c>
      <c r="P13" s="59">
        <f t="shared" si="0"/>
        <v>241081372.5</v>
      </c>
      <c r="Q13" s="34">
        <v>0</v>
      </c>
      <c r="R13" s="34">
        <v>0</v>
      </c>
      <c r="S13" s="93">
        <f>+'[2]Anexo 7 Villanueva'!$F$29</f>
        <v>315591.60000000003</v>
      </c>
      <c r="T13" s="15">
        <f t="shared" si="1"/>
        <v>300315591.60000002</v>
      </c>
      <c r="U13" s="95">
        <f t="shared" si="2"/>
        <v>439279085</v>
      </c>
      <c r="V13" s="35">
        <f t="shared" si="2"/>
        <v>219639542.5</v>
      </c>
      <c r="X13" s="78"/>
    </row>
    <row r="14" spans="2:24" s="36" customFormat="1" ht="30">
      <c r="B14" s="28">
        <v>5</v>
      </c>
      <c r="C14" s="29">
        <v>44180</v>
      </c>
      <c r="D14" s="30">
        <v>171</v>
      </c>
      <c r="E14" s="59">
        <v>800013676</v>
      </c>
      <c r="F14" s="31" t="s">
        <v>82</v>
      </c>
      <c r="G14" s="32">
        <v>900000000</v>
      </c>
      <c r="H14" s="13">
        <v>600000000</v>
      </c>
      <c r="I14" s="13">
        <v>300000000</v>
      </c>
      <c r="J14" s="33"/>
      <c r="K14" s="30" t="s">
        <v>76</v>
      </c>
      <c r="L14" s="30" t="s">
        <v>87</v>
      </c>
      <c r="M14" s="16" t="s">
        <v>90</v>
      </c>
      <c r="N14" s="94">
        <f>IFERROR((VLOOKUP(F14,[2]Adhesiones!$A$5:$O$26,15,FALSE)),0)</f>
        <v>105941852.66666666</v>
      </c>
      <c r="O14" s="59">
        <f>IFERROR((VLOOKUP(F14,[2]Adhesiones!$A$5:$O$26,14,FALSE)),0)</f>
        <v>52970926.333333328</v>
      </c>
      <c r="P14" s="59">
        <f t="shared" si="0"/>
        <v>158912779</v>
      </c>
      <c r="Q14" s="34">
        <v>0</v>
      </c>
      <c r="R14" s="34">
        <v>0</v>
      </c>
      <c r="S14" s="93">
        <f>+'[2]Anexo 8 San Juan de Urabá'!$F$29</f>
        <v>337815.89999999997</v>
      </c>
      <c r="T14" s="15">
        <f t="shared" si="1"/>
        <v>300337815.89999998</v>
      </c>
      <c r="U14" s="95">
        <f t="shared" si="2"/>
        <v>494058147.33333337</v>
      </c>
      <c r="V14" s="35">
        <f t="shared" si="2"/>
        <v>247029073.66666669</v>
      </c>
      <c r="X14" s="78"/>
    </row>
    <row r="15" spans="2:24" s="36" customFormat="1">
      <c r="B15" s="28">
        <v>6</v>
      </c>
      <c r="C15" s="29">
        <v>44176</v>
      </c>
      <c r="D15" s="30">
        <v>172</v>
      </c>
      <c r="E15" s="59">
        <v>890980096</v>
      </c>
      <c r="F15" s="31" t="s">
        <v>86</v>
      </c>
      <c r="G15" s="32">
        <v>900000000</v>
      </c>
      <c r="H15" s="13">
        <v>600000000</v>
      </c>
      <c r="I15" s="13">
        <v>300000000</v>
      </c>
      <c r="J15" s="33"/>
      <c r="K15" s="30" t="s">
        <v>76</v>
      </c>
      <c r="L15" s="30" t="s">
        <v>87</v>
      </c>
      <c r="M15" s="16" t="s">
        <v>91</v>
      </c>
      <c r="N15" s="94">
        <f>IFERROR((VLOOKUP(F15,[2]Adhesiones!$A$5:$O$26,15,FALSE)),0)</f>
        <v>429504476.03999996</v>
      </c>
      <c r="O15" s="59">
        <f>IFERROR((VLOOKUP(F15,[2]Adhesiones!$A$5:$O$26,14,FALSE)),0)</f>
        <v>214752238.01999998</v>
      </c>
      <c r="P15" s="59">
        <f t="shared" si="0"/>
        <v>644256714.05999994</v>
      </c>
      <c r="Q15" s="34">
        <v>0</v>
      </c>
      <c r="R15" s="34">
        <v>0</v>
      </c>
      <c r="S15" s="93">
        <f>+'[2]Anexo 9 Yarumal'!$F$29</f>
        <v>238315.52000000005</v>
      </c>
      <c r="T15" s="15">
        <f t="shared" si="1"/>
        <v>300238315.51999998</v>
      </c>
      <c r="U15" s="95">
        <f t="shared" si="2"/>
        <v>170495523.96000004</v>
      </c>
      <c r="V15" s="35">
        <f t="shared" si="2"/>
        <v>85247761.980000019</v>
      </c>
      <c r="X15" s="78"/>
    </row>
    <row r="16" spans="2:24" s="36" customFormat="1">
      <c r="B16" s="28">
        <v>8</v>
      </c>
      <c r="C16" s="29">
        <v>44154</v>
      </c>
      <c r="D16" s="30">
        <v>174</v>
      </c>
      <c r="E16" s="59">
        <v>891180022</v>
      </c>
      <c r="F16" s="31" t="s">
        <v>104</v>
      </c>
      <c r="G16" s="32">
        <v>900000000</v>
      </c>
      <c r="H16" s="13">
        <v>600000000</v>
      </c>
      <c r="I16" s="13">
        <v>300000000</v>
      </c>
      <c r="J16" s="33"/>
      <c r="K16" s="30" t="s">
        <v>76</v>
      </c>
      <c r="L16" s="30" t="s">
        <v>87</v>
      </c>
      <c r="M16" s="16" t="s">
        <v>111</v>
      </c>
      <c r="N16" s="94">
        <f>IFERROR((VLOOKUP(F16,[2]Adhesiones!$A$5:$O$26,15,FALSE)),0)</f>
        <v>515217114.9333334</v>
      </c>
      <c r="O16" s="59">
        <f>IFERROR((VLOOKUP(F16,[2]Adhesiones!$A$5:$O$26,14,FALSE)),0)</f>
        <v>257608557.4666667</v>
      </c>
      <c r="P16" s="59">
        <f t="shared" si="0"/>
        <v>772825672.4000001</v>
      </c>
      <c r="Q16" s="34">
        <v>0</v>
      </c>
      <c r="R16" s="34">
        <v>0</v>
      </c>
      <c r="S16" s="93">
        <f>+'[2]Anexo 10 Garzón'!$F$29</f>
        <v>177924.15000000002</v>
      </c>
      <c r="T16" s="15">
        <f t="shared" si="1"/>
        <v>300177924.14999998</v>
      </c>
      <c r="U16" s="95">
        <f t="shared" si="2"/>
        <v>84782885.066666603</v>
      </c>
      <c r="V16" s="35">
        <f t="shared" si="2"/>
        <v>42391442.533333302</v>
      </c>
      <c r="X16" s="78"/>
    </row>
    <row r="17" spans="2:24" s="36" customFormat="1">
      <c r="B17" s="28">
        <v>9</v>
      </c>
      <c r="C17" s="29">
        <v>44182</v>
      </c>
      <c r="D17" s="30">
        <v>175</v>
      </c>
      <c r="E17" s="59">
        <v>892280021</v>
      </c>
      <c r="F17" s="31" t="s">
        <v>112</v>
      </c>
      <c r="G17" s="32">
        <f>+I17+H17</f>
        <v>1427500000</v>
      </c>
      <c r="H17" s="13">
        <v>856500000</v>
      </c>
      <c r="I17" s="13">
        <v>571000000</v>
      </c>
      <c r="J17" s="33"/>
      <c r="K17" s="30" t="s">
        <v>76</v>
      </c>
      <c r="L17" s="30" t="s">
        <v>87</v>
      </c>
      <c r="M17" s="16" t="s">
        <v>113</v>
      </c>
      <c r="N17" s="94">
        <f>IFERROR((VLOOKUP(F17,[2]Adhesiones!$A$5:$O$26,15,FALSE)),0)</f>
        <v>445895109.60600001</v>
      </c>
      <c r="O17" s="59">
        <f>IFERROR((VLOOKUP(F17,[2]Adhesiones!$A$5:$O$26,14,FALSE)),0)</f>
        <v>297263406.40399998</v>
      </c>
      <c r="P17" s="59">
        <f t="shared" si="0"/>
        <v>743158516.00999999</v>
      </c>
      <c r="Q17" s="34">
        <v>0</v>
      </c>
      <c r="R17" s="34">
        <v>0</v>
      </c>
      <c r="S17" s="93">
        <f>+'[2]Anexo 11 Dpto Sucre'!$F$29</f>
        <v>434332.17</v>
      </c>
      <c r="T17" s="15">
        <f t="shared" si="1"/>
        <v>571434332.16999996</v>
      </c>
      <c r="U17" s="95">
        <f t="shared" si="2"/>
        <v>410604890.39399999</v>
      </c>
      <c r="V17" s="35">
        <f t="shared" si="2"/>
        <v>273736593.59600002</v>
      </c>
      <c r="X17" s="78"/>
    </row>
    <row r="18" spans="2:24" s="36" customFormat="1">
      <c r="B18" s="28">
        <v>10</v>
      </c>
      <c r="C18" s="29">
        <v>44155</v>
      </c>
      <c r="D18" s="30">
        <v>176</v>
      </c>
      <c r="E18" s="59">
        <v>800100137</v>
      </c>
      <c r="F18" s="31" t="s">
        <v>135</v>
      </c>
      <c r="G18" s="32">
        <v>924000000</v>
      </c>
      <c r="H18" s="13">
        <v>616000000</v>
      </c>
      <c r="I18" s="13">
        <v>308000000</v>
      </c>
      <c r="J18" s="33"/>
      <c r="K18" s="30" t="s">
        <v>76</v>
      </c>
      <c r="L18" s="30" t="s">
        <v>87</v>
      </c>
      <c r="M18" s="16" t="s">
        <v>92</v>
      </c>
      <c r="N18" s="94">
        <f>IFERROR((VLOOKUP(F18,[2]Adhesiones!$A$5:$O$26,15,FALSE)),0)</f>
        <v>213245895.00666666</v>
      </c>
      <c r="O18" s="59">
        <f>IFERROR((VLOOKUP(F18,[2]Adhesiones!$A$5:$O$26,14,FALSE)),0)</f>
        <v>106622947.50333333</v>
      </c>
      <c r="P18" s="59">
        <f t="shared" si="0"/>
        <v>319868842.50999999</v>
      </c>
      <c r="Q18" s="34">
        <v>0</v>
      </c>
      <c r="R18" s="34">
        <v>0</v>
      </c>
      <c r="S18" s="93">
        <f>+'[2]Anexo 12 Planadas'!$F$29</f>
        <v>247876.20999999996</v>
      </c>
      <c r="T18" s="15">
        <f t="shared" si="1"/>
        <v>308247876.20999998</v>
      </c>
      <c r="U18" s="95">
        <f t="shared" si="2"/>
        <v>402754104.99333334</v>
      </c>
      <c r="V18" s="35">
        <f t="shared" si="2"/>
        <v>201377052.49666667</v>
      </c>
      <c r="X18" s="78"/>
    </row>
    <row r="19" spans="2:24" s="39" customFormat="1" ht="15.75">
      <c r="B19" s="28">
        <v>12</v>
      </c>
      <c r="C19" s="29">
        <v>44165</v>
      </c>
      <c r="D19" s="30">
        <v>177</v>
      </c>
      <c r="E19" s="59">
        <v>890980447</v>
      </c>
      <c r="F19" s="31" t="s">
        <v>83</v>
      </c>
      <c r="G19" s="32">
        <v>1500000000</v>
      </c>
      <c r="H19" s="13">
        <v>900000000</v>
      </c>
      <c r="I19" s="13">
        <v>600000000</v>
      </c>
      <c r="J19" s="37"/>
      <c r="K19" s="30" t="s">
        <v>76</v>
      </c>
      <c r="L19" s="30" t="s">
        <v>87</v>
      </c>
      <c r="M19" s="38" t="s">
        <v>93</v>
      </c>
      <c r="N19" s="94">
        <f>IFERROR((VLOOKUP(F19,[2]Adhesiones!$A$5:$O$26,15,FALSE)),0)</f>
        <v>419968267.25399995</v>
      </c>
      <c r="O19" s="59">
        <f>IFERROR((VLOOKUP(F19,[2]Adhesiones!$A$5:$O$26,14,FALSE)),0)</f>
        <v>279978844.83599997</v>
      </c>
      <c r="P19" s="59">
        <f t="shared" si="0"/>
        <v>699947112.08999991</v>
      </c>
      <c r="Q19" s="34">
        <v>0</v>
      </c>
      <c r="R19" s="34">
        <v>0</v>
      </c>
      <c r="S19" s="93">
        <f>+'[2]Anexo 13 Caldas'!$F$29</f>
        <v>507549.04999999993</v>
      </c>
      <c r="T19" s="15">
        <f t="shared" si="1"/>
        <v>600507549.04999995</v>
      </c>
      <c r="U19" s="95">
        <f t="shared" ref="U19:U23" si="3">+H19-N19</f>
        <v>480031732.74600005</v>
      </c>
      <c r="V19" s="35">
        <f t="shared" ref="V19:V23" si="4">+I19-O19</f>
        <v>320021155.16400003</v>
      </c>
      <c r="X19" s="78"/>
    </row>
    <row r="20" spans="2:24" s="25" customFormat="1">
      <c r="B20" s="28">
        <v>13</v>
      </c>
      <c r="C20" s="29">
        <v>44155</v>
      </c>
      <c r="D20" s="30">
        <v>181</v>
      </c>
      <c r="E20" s="59">
        <v>891900353</v>
      </c>
      <c r="F20" s="31" t="s">
        <v>84</v>
      </c>
      <c r="G20" s="32">
        <v>1050000000</v>
      </c>
      <c r="H20" s="13">
        <v>700000000</v>
      </c>
      <c r="I20" s="13">
        <v>350000000</v>
      </c>
      <c r="J20" s="40"/>
      <c r="K20" s="30" t="s">
        <v>76</v>
      </c>
      <c r="L20" s="30" t="s">
        <v>87</v>
      </c>
      <c r="M20" s="38" t="s">
        <v>94</v>
      </c>
      <c r="N20" s="94">
        <f>IFERROR((VLOOKUP(F20,[2]Adhesiones!$A$5:$O$26,15,FALSE)),0)</f>
        <v>536242693.0999999</v>
      </c>
      <c r="O20" s="59">
        <f>IFERROR((VLOOKUP(F20,[2]Adhesiones!$A$5:$O$26,14,FALSE)),0)</f>
        <v>268121346.54999995</v>
      </c>
      <c r="P20" s="59">
        <f t="shared" si="0"/>
        <v>804364039.64999986</v>
      </c>
      <c r="Q20" s="34">
        <v>0</v>
      </c>
      <c r="R20" s="34">
        <v>0</v>
      </c>
      <c r="S20" s="93">
        <f>+'[2]Anexo 14 Bugalagrande'!$F$29</f>
        <v>219824.99999999994</v>
      </c>
      <c r="T20" s="15">
        <f t="shared" si="1"/>
        <v>350219825</v>
      </c>
      <c r="U20" s="95">
        <f t="shared" si="3"/>
        <v>163757306.9000001</v>
      </c>
      <c r="V20" s="35">
        <f t="shared" si="4"/>
        <v>81878653.450000048</v>
      </c>
      <c r="X20" s="78"/>
    </row>
    <row r="21" spans="2:24" s="39" customFormat="1" ht="30">
      <c r="B21" s="28">
        <v>14</v>
      </c>
      <c r="C21" s="29">
        <v>44165</v>
      </c>
      <c r="D21" s="30">
        <v>178</v>
      </c>
      <c r="E21" s="59">
        <v>890982616</v>
      </c>
      <c r="F21" s="31" t="s">
        <v>136</v>
      </c>
      <c r="G21" s="32">
        <v>1477803000</v>
      </c>
      <c r="H21" s="13">
        <v>877803000</v>
      </c>
      <c r="I21" s="13">
        <v>600000000</v>
      </c>
      <c r="J21" s="37"/>
      <c r="K21" s="30" t="s">
        <v>76</v>
      </c>
      <c r="L21" s="30" t="s">
        <v>87</v>
      </c>
      <c r="M21" s="38" t="s">
        <v>95</v>
      </c>
      <c r="N21" s="94">
        <f>IFERROR((VLOOKUP(F21,[2]Adhesiones!$A$5:$O$26,15,FALSE)),0)</f>
        <v>551363097.04680312</v>
      </c>
      <c r="O21" s="59">
        <f>IFERROR((VLOOKUP(F21,[2]Adhesiones!$A$5:$O$26,14,FALSE)),0)</f>
        <v>376870275.25319678</v>
      </c>
      <c r="P21" s="59">
        <f t="shared" si="0"/>
        <v>928233372.29999995</v>
      </c>
      <c r="Q21" s="34">
        <v>0</v>
      </c>
      <c r="R21" s="34">
        <v>0</v>
      </c>
      <c r="S21" s="93">
        <f>+'[2]Anexo 15 Carmen de Viboral'!$F$29</f>
        <v>447063.18999999994</v>
      </c>
      <c r="T21" s="15">
        <f t="shared" si="1"/>
        <v>600447063.19000006</v>
      </c>
      <c r="U21" s="95">
        <f t="shared" si="3"/>
        <v>326439902.95319688</v>
      </c>
      <c r="V21" s="35">
        <f t="shared" si="4"/>
        <v>223129724.74680322</v>
      </c>
      <c r="X21" s="78"/>
    </row>
    <row r="22" spans="2:24" s="25" customFormat="1">
      <c r="B22" s="28">
        <v>15</v>
      </c>
      <c r="C22" s="29">
        <v>44180</v>
      </c>
      <c r="D22" s="30">
        <v>179</v>
      </c>
      <c r="E22" s="59">
        <v>800096765</v>
      </c>
      <c r="F22" s="31" t="s">
        <v>137</v>
      </c>
      <c r="G22" s="32">
        <v>1377803000</v>
      </c>
      <c r="H22" s="13">
        <v>877803000</v>
      </c>
      <c r="I22" s="13">
        <v>500000000</v>
      </c>
      <c r="J22" s="40"/>
      <c r="K22" s="30" t="s">
        <v>76</v>
      </c>
      <c r="L22" s="30" t="s">
        <v>87</v>
      </c>
      <c r="M22" s="38" t="s">
        <v>96</v>
      </c>
      <c r="N22" s="94">
        <f>IFERROR((VLOOKUP(F22,[2]Adhesiones!$A$5:$O$26,15,FALSE)),0)</f>
        <v>554905650.24227047</v>
      </c>
      <c r="O22" s="59">
        <f>IFERROR((VLOOKUP(F22,[2]Adhesiones!$A$5:$O$26,14,FALSE)),0)</f>
        <v>316076414.77772951</v>
      </c>
      <c r="P22" s="59">
        <f t="shared" si="0"/>
        <v>870982065.01999998</v>
      </c>
      <c r="Q22" s="34">
        <v>0</v>
      </c>
      <c r="R22" s="34">
        <v>0</v>
      </c>
      <c r="S22" s="93">
        <f>+'[2]Anexo 16 Planeta Rica'!$F$29</f>
        <v>378459.66</v>
      </c>
      <c r="T22" s="15">
        <f t="shared" si="1"/>
        <v>500378459.66000003</v>
      </c>
      <c r="U22" s="95">
        <f t="shared" si="3"/>
        <v>322897349.75772953</v>
      </c>
      <c r="V22" s="35">
        <f t="shared" si="4"/>
        <v>183923585.22227049</v>
      </c>
      <c r="X22" s="78"/>
    </row>
    <row r="23" spans="2:24" s="39" customFormat="1" ht="30">
      <c r="B23" s="28">
        <v>16</v>
      </c>
      <c r="C23" s="29">
        <v>44155</v>
      </c>
      <c r="D23" s="30">
        <v>182</v>
      </c>
      <c r="E23" s="59">
        <v>890201900</v>
      </c>
      <c r="F23" s="31" t="s">
        <v>141</v>
      </c>
      <c r="G23" s="32">
        <v>1500000000</v>
      </c>
      <c r="H23" s="13">
        <v>750000000</v>
      </c>
      <c r="I23" s="13">
        <f>750000000</f>
        <v>750000000</v>
      </c>
      <c r="J23" s="37"/>
      <c r="K23" s="30" t="s">
        <v>76</v>
      </c>
      <c r="L23" s="30" t="s">
        <v>87</v>
      </c>
      <c r="M23" s="38" t="s">
        <v>97</v>
      </c>
      <c r="N23" s="94">
        <f>IFERROR((VLOOKUP(F23,[2]Adhesiones!$A$5:$O$26,15,FALSE)),0)</f>
        <v>365150184.625</v>
      </c>
      <c r="O23" s="59">
        <f>IFERROR((VLOOKUP(F23,[2]Adhesiones!$A$5:$O$26,14,FALSE)),0)</f>
        <v>365150184.625</v>
      </c>
      <c r="P23" s="59">
        <f t="shared" si="0"/>
        <v>730300369.25</v>
      </c>
      <c r="Q23" s="34">
        <v>0</v>
      </c>
      <c r="R23" s="34">
        <v>0</v>
      </c>
      <c r="S23" s="93">
        <f>+'[2]Anexo 17 Barrancabermeja'!$F$29</f>
        <v>641514.17999999993</v>
      </c>
      <c r="T23" s="15">
        <f t="shared" si="1"/>
        <v>750641514.17999995</v>
      </c>
      <c r="U23" s="95">
        <f t="shared" si="3"/>
        <v>384849815.375</v>
      </c>
      <c r="V23" s="35">
        <f t="shared" si="4"/>
        <v>384849815.375</v>
      </c>
      <c r="X23" s="78"/>
    </row>
    <row r="24" spans="2:24" s="25" customFormat="1">
      <c r="B24" s="28">
        <v>17</v>
      </c>
      <c r="C24" s="29">
        <v>44180</v>
      </c>
      <c r="D24" s="30">
        <v>185</v>
      </c>
      <c r="E24" s="59">
        <v>900084407</v>
      </c>
      <c r="F24" s="31" t="s">
        <v>105</v>
      </c>
      <c r="G24" s="32">
        <f>746132550*2</f>
        <v>1492265100</v>
      </c>
      <c r="H24" s="13">
        <v>746132550</v>
      </c>
      <c r="I24" s="13">
        <v>746132550</v>
      </c>
      <c r="J24" s="42"/>
      <c r="K24" s="30" t="s">
        <v>76</v>
      </c>
      <c r="L24" s="30" t="s">
        <v>87</v>
      </c>
      <c r="M24" s="38" t="s">
        <v>106</v>
      </c>
      <c r="N24" s="94">
        <f>IFERROR((VLOOKUP(F24,[2]Adhesiones!$A$5:$O$26,15,FALSE)),0)</f>
        <v>279669308.745</v>
      </c>
      <c r="O24" s="59">
        <f>IFERROR((VLOOKUP(F24,[2]Adhesiones!$A$5:$O$26,14,FALSE)),0)</f>
        <v>279669308.745</v>
      </c>
      <c r="P24" s="59">
        <f t="shared" si="0"/>
        <v>559338617.49000001</v>
      </c>
      <c r="Q24" s="34">
        <v>0</v>
      </c>
      <c r="R24" s="34">
        <v>0</v>
      </c>
      <c r="S24" s="93">
        <f>+'[2]Anexo 18 Gramalote'!$F$29</f>
        <v>625687.10999999987</v>
      </c>
      <c r="T24" s="15">
        <f t="shared" si="1"/>
        <v>746758237.11000001</v>
      </c>
      <c r="U24" s="95">
        <f>+H24-N24</f>
        <v>466463241.255</v>
      </c>
      <c r="V24" s="35">
        <f>+I24-O24</f>
        <v>466463241.255</v>
      </c>
      <c r="X24" s="78"/>
    </row>
    <row r="25" spans="2:24" s="25" customFormat="1" ht="45">
      <c r="B25" s="28">
        <v>18</v>
      </c>
      <c r="C25" s="29">
        <v>44175</v>
      </c>
      <c r="D25" s="30">
        <v>183</v>
      </c>
      <c r="E25" s="59">
        <v>860039273</v>
      </c>
      <c r="F25" s="31" t="s">
        <v>142</v>
      </c>
      <c r="G25" s="32">
        <f>+H25+I25</f>
        <v>2000000000</v>
      </c>
      <c r="H25" s="13">
        <v>1000000000</v>
      </c>
      <c r="I25" s="13">
        <f>1000000000</f>
        <v>1000000000</v>
      </c>
      <c r="J25" s="41"/>
      <c r="K25" s="30" t="s">
        <v>76</v>
      </c>
      <c r="L25" s="30" t="s">
        <v>87</v>
      </c>
      <c r="M25" s="38" t="s">
        <v>114</v>
      </c>
      <c r="N25" s="94">
        <f>IFERROR((VLOOKUP(F25,[2]Adhesiones!$A$5:$O$26,15,FALSE)),0)</f>
        <v>161755783.5</v>
      </c>
      <c r="O25" s="59">
        <f>IFERROR((VLOOKUP(F25,[2]Adhesiones!$A$5:$O$26,14,FALSE)),0)</f>
        <v>161755783.5</v>
      </c>
      <c r="P25" s="59">
        <f t="shared" si="0"/>
        <v>323511567</v>
      </c>
      <c r="Q25" s="76">
        <v>539183391</v>
      </c>
      <c r="R25" s="34">
        <v>0</v>
      </c>
      <c r="S25" s="93">
        <f>+'[2]Anexo 19 Pastoral Social'!$F$32</f>
        <v>119711.94000000029</v>
      </c>
      <c r="T25" s="15">
        <f>+I25+S25</f>
        <v>1000119711.9400001</v>
      </c>
      <c r="U25" s="95">
        <f>+H25-N25</f>
        <v>838244216.5</v>
      </c>
      <c r="V25" s="35">
        <f>+I25-O25-Q25</f>
        <v>299060825.5</v>
      </c>
      <c r="X25" s="78"/>
    </row>
    <row r="26" spans="2:24" s="25" customFormat="1" ht="30">
      <c r="B26" s="28">
        <v>19</v>
      </c>
      <c r="C26" s="29">
        <v>44188</v>
      </c>
      <c r="D26" s="30">
        <v>184</v>
      </c>
      <c r="E26" s="59">
        <v>900156833</v>
      </c>
      <c r="F26" s="31" t="s">
        <v>85</v>
      </c>
      <c r="G26" s="32">
        <v>1500000000</v>
      </c>
      <c r="H26" s="13">
        <v>750000000</v>
      </c>
      <c r="I26" s="13">
        <v>750000000</v>
      </c>
      <c r="J26" s="41"/>
      <c r="K26" s="30" t="s">
        <v>76</v>
      </c>
      <c r="L26" s="30" t="s">
        <v>87</v>
      </c>
      <c r="M26" s="38" t="s">
        <v>98</v>
      </c>
      <c r="N26" s="94">
        <f>IFERROR((VLOOKUP(F26,[2]Adhesiones!$A$5:$O$26,15,FALSE)),0)</f>
        <v>364745522.45999998</v>
      </c>
      <c r="O26" s="59">
        <f>IFERROR((VLOOKUP(F26,[2]Adhesiones!$A$5:$O$26,14,FALSE)),0)</f>
        <v>364745522.45999998</v>
      </c>
      <c r="P26" s="59">
        <f t="shared" si="0"/>
        <v>729491044.91999996</v>
      </c>
      <c r="Q26" s="34">
        <v>0</v>
      </c>
      <c r="R26" s="34">
        <v>0</v>
      </c>
      <c r="S26" s="93">
        <f>+'[2]Anexo 20 Minera de Cobre'!$F$29</f>
        <v>576425.73000000021</v>
      </c>
      <c r="T26" s="15">
        <f t="shared" si="1"/>
        <v>750576425.73000002</v>
      </c>
      <c r="U26" s="95">
        <f t="shared" ref="U26:V32" si="5">+H26-N26</f>
        <v>385254477.54000002</v>
      </c>
      <c r="V26" s="35">
        <f t="shared" si="5"/>
        <v>385254477.54000002</v>
      </c>
      <c r="X26" s="78"/>
    </row>
    <row r="27" spans="2:24" s="25" customFormat="1">
      <c r="B27" s="28">
        <v>20</v>
      </c>
      <c r="C27" s="29">
        <v>44242</v>
      </c>
      <c r="D27" s="30">
        <v>187</v>
      </c>
      <c r="E27" s="59">
        <v>830114475</v>
      </c>
      <c r="F27" s="31" t="s">
        <v>120</v>
      </c>
      <c r="G27" s="32">
        <v>2000000000</v>
      </c>
      <c r="H27" s="13">
        <v>1000000000</v>
      </c>
      <c r="I27" s="13">
        <v>1000000000</v>
      </c>
      <c r="J27" s="41"/>
      <c r="K27" s="30" t="s">
        <v>76</v>
      </c>
      <c r="L27" s="30" t="s">
        <v>87</v>
      </c>
      <c r="M27" s="38" t="s">
        <v>121</v>
      </c>
      <c r="N27" s="94">
        <f>IFERROR((VLOOKUP(F27,[2]Adhesiones!$A$5:$O$26,15,FALSE)),0)</f>
        <v>404126231.50999999</v>
      </c>
      <c r="O27" s="59">
        <f>IFERROR((VLOOKUP(F27,[2]Adhesiones!$A$5:$O$26,14,FALSE)),0)</f>
        <v>404126231.50999999</v>
      </c>
      <c r="P27" s="59">
        <f t="shared" si="0"/>
        <v>808252463.01999998</v>
      </c>
      <c r="Q27" s="34">
        <v>0</v>
      </c>
      <c r="R27" s="34">
        <v>0</v>
      </c>
      <c r="S27" s="93">
        <f>+'[2]Anexo 21 Ministerio del Interio'!$F$26</f>
        <v>736064.92999999993</v>
      </c>
      <c r="T27" s="15">
        <f t="shared" si="1"/>
        <v>1000736064.9299999</v>
      </c>
      <c r="U27" s="95">
        <f t="shared" si="5"/>
        <v>595873768.49000001</v>
      </c>
      <c r="V27" s="35">
        <f t="shared" si="5"/>
        <v>595873768.49000001</v>
      </c>
      <c r="X27" s="78"/>
    </row>
    <row r="28" spans="2:24" s="25" customFormat="1">
      <c r="B28" s="28">
        <v>22</v>
      </c>
      <c r="C28" s="29">
        <v>44319</v>
      </c>
      <c r="D28" s="30">
        <v>188</v>
      </c>
      <c r="E28" s="59">
        <v>890801053</v>
      </c>
      <c r="F28" s="31" t="s">
        <v>123</v>
      </c>
      <c r="G28" s="32">
        <f>+H28+I28</f>
        <v>2285000000</v>
      </c>
      <c r="H28" s="32">
        <v>800000000</v>
      </c>
      <c r="I28" s="32">
        <f>800000000+685000000</f>
        <v>1485000000</v>
      </c>
      <c r="J28" s="41"/>
      <c r="K28" s="30" t="s">
        <v>76</v>
      </c>
      <c r="L28" s="30" t="s">
        <v>87</v>
      </c>
      <c r="M28" s="38" t="s">
        <v>124</v>
      </c>
      <c r="N28" s="94">
        <f>IFERROR((VLOOKUP(F28,[2]Adhesiones!$A$5:$O$26,15,FALSE)),0)</f>
        <v>166588837.51499999</v>
      </c>
      <c r="O28" s="59">
        <f>IFERROR((VLOOKUP(F28,[2]Adhesiones!$A$5:$O$26,14,FALSE)),0)</f>
        <v>166588837.51499999</v>
      </c>
      <c r="P28" s="59">
        <f t="shared" si="0"/>
        <v>333177675.02999997</v>
      </c>
      <c r="Q28" s="34">
        <v>0</v>
      </c>
      <c r="R28" s="71">
        <v>0</v>
      </c>
      <c r="S28" s="93">
        <f>+'[2]Anexo 22 Municipio Manizales'!$F$24</f>
        <v>921006.74000000011</v>
      </c>
      <c r="T28" s="15">
        <f t="shared" ref="T28" si="6">+I28+S28</f>
        <v>1485921006.74</v>
      </c>
      <c r="U28" s="95">
        <f t="shared" si="5"/>
        <v>633411162.48500001</v>
      </c>
      <c r="V28" s="35">
        <f t="shared" si="5"/>
        <v>1318411162.4850001</v>
      </c>
      <c r="X28" s="78"/>
    </row>
    <row r="29" spans="2:24" s="25" customFormat="1">
      <c r="B29" s="28">
        <v>21</v>
      </c>
      <c r="C29" s="29">
        <v>44340</v>
      </c>
      <c r="D29" s="30">
        <v>189</v>
      </c>
      <c r="E29" s="59">
        <v>891480027</v>
      </c>
      <c r="F29" s="31" t="s">
        <v>127</v>
      </c>
      <c r="G29" s="77">
        <f>+I29+H29</f>
        <v>819000000</v>
      </c>
      <c r="H29" s="13">
        <v>546000000</v>
      </c>
      <c r="I29" s="32">
        <v>273000000</v>
      </c>
      <c r="J29" s="41"/>
      <c r="K29" s="30" t="s">
        <v>76</v>
      </c>
      <c r="L29" s="30" t="s">
        <v>87</v>
      </c>
      <c r="M29" s="38" t="s">
        <v>128</v>
      </c>
      <c r="N29" s="94">
        <f>IFERROR((VLOOKUP(F29,[2]Adhesiones!$A$5:$O$26,15,FALSE)),0)</f>
        <v>69346091.179999992</v>
      </c>
      <c r="O29" s="59">
        <f>IFERROR((VLOOKUP(F29,[2]Adhesiones!$A$5:$O$26,14,FALSE)),0)</f>
        <v>34673045.589999996</v>
      </c>
      <c r="P29" s="59">
        <f t="shared" si="0"/>
        <v>104019136.76999998</v>
      </c>
      <c r="Q29" s="34">
        <v>0</v>
      </c>
      <c r="R29" s="71">
        <v>0</v>
      </c>
      <c r="S29" s="93">
        <f>+'[2]Anexo 24 Municipio de la virgin'!$F$23</f>
        <v>166475.25999999998</v>
      </c>
      <c r="T29" s="15">
        <f t="shared" si="1"/>
        <v>273166475.25999999</v>
      </c>
      <c r="U29" s="95">
        <f t="shared" si="5"/>
        <v>476653908.81999999</v>
      </c>
      <c r="V29" s="35">
        <f t="shared" si="5"/>
        <v>238326954.41</v>
      </c>
      <c r="X29" s="78"/>
    </row>
    <row r="30" spans="2:24" s="25" customFormat="1" ht="28.5">
      <c r="B30" s="28">
        <v>23</v>
      </c>
      <c r="C30" s="29">
        <v>44356</v>
      </c>
      <c r="D30" s="30">
        <v>190</v>
      </c>
      <c r="E30" s="59">
        <v>800103927</v>
      </c>
      <c r="F30" s="83" t="s">
        <v>147</v>
      </c>
      <c r="G30" s="32">
        <f>+H30+I30</f>
        <v>1550000000</v>
      </c>
      <c r="H30" s="13">
        <v>900000000</v>
      </c>
      <c r="I30" s="32">
        <v>650000000</v>
      </c>
      <c r="J30" s="41"/>
      <c r="K30" s="30" t="s">
        <v>76</v>
      </c>
      <c r="L30" s="30" t="s">
        <v>87</v>
      </c>
      <c r="M30" s="38" t="s">
        <v>126</v>
      </c>
      <c r="N30" s="94">
        <f>IFERROR((VLOOKUP(F30,[2]Adhesiones!$A$5:$O$26,15,FALSE)),0)</f>
        <v>122890843.59677421</v>
      </c>
      <c r="O30" s="59">
        <f>IFERROR((VLOOKUP(F30,[2]Adhesiones!$A$5:$O$26,14,FALSE)),0)</f>
        <v>88754498.153225809</v>
      </c>
      <c r="P30" s="59">
        <f t="shared" si="0"/>
        <v>211645341.75</v>
      </c>
      <c r="Q30" s="34">
        <v>0</v>
      </c>
      <c r="R30" s="71">
        <v>0</v>
      </c>
      <c r="S30" s="93">
        <f>+'[2]Anexo 23 Dpto Norte de Santande'!$F$23</f>
        <v>351964.14999999991</v>
      </c>
      <c r="T30" s="15">
        <f t="shared" ref="T30" si="7">+I30+S30</f>
        <v>650351964.14999998</v>
      </c>
      <c r="U30" s="95">
        <f t="shared" si="5"/>
        <v>777109156.40322578</v>
      </c>
      <c r="V30" s="35">
        <f t="shared" si="5"/>
        <v>561245501.84677422</v>
      </c>
      <c r="X30" s="78"/>
    </row>
    <row r="31" spans="2:24" s="25" customFormat="1" ht="30">
      <c r="B31" s="28">
        <v>24</v>
      </c>
      <c r="C31" s="29">
        <v>44419</v>
      </c>
      <c r="D31" s="30">
        <v>192</v>
      </c>
      <c r="E31" s="59">
        <v>892115007</v>
      </c>
      <c r="F31" s="31" t="s">
        <v>132</v>
      </c>
      <c r="G31" s="32">
        <v>900000000</v>
      </c>
      <c r="H31" s="13">
        <v>600000000</v>
      </c>
      <c r="I31" s="32">
        <v>300000000</v>
      </c>
      <c r="J31" s="41"/>
      <c r="K31" s="30" t="s">
        <v>76</v>
      </c>
      <c r="L31" s="30" t="s">
        <v>118</v>
      </c>
      <c r="M31" s="38" t="s">
        <v>133</v>
      </c>
      <c r="N31" s="94">
        <f>IFERROR((VLOOKUP(F31,[2]Adhesiones!$A$5:$O$26,15,FALSE)),0)</f>
        <v>23443823.333333332</v>
      </c>
      <c r="O31" s="59">
        <f>IFERROR((VLOOKUP(F31,[2]Adhesiones!$A$5:$O$26,14,FALSE)),0)</f>
        <v>11721911.666666666</v>
      </c>
      <c r="P31" s="59">
        <f t="shared" si="0"/>
        <v>35165735</v>
      </c>
      <c r="Q31" s="34">
        <v>0</v>
      </c>
      <c r="R31" s="71">
        <v>0</v>
      </c>
      <c r="S31" s="93">
        <f>+'[2]Anexo 26 Distrito Riohacha'!$F$21</f>
        <v>2318950</v>
      </c>
      <c r="T31" s="15">
        <f t="shared" ref="T31" si="8">+I31+S31</f>
        <v>302318950</v>
      </c>
      <c r="U31" s="95">
        <f t="shared" ref="U31" si="9">+H31-N31</f>
        <v>576556176.66666663</v>
      </c>
      <c r="V31" s="35">
        <f t="shared" ref="V31" si="10">+I31-O31</f>
        <v>288278088.33333331</v>
      </c>
      <c r="X31" s="78"/>
    </row>
    <row r="32" spans="2:24" s="25" customFormat="1">
      <c r="B32" s="28">
        <v>25</v>
      </c>
      <c r="C32" s="29">
        <v>44410</v>
      </c>
      <c r="D32" s="30">
        <v>191</v>
      </c>
      <c r="E32" s="59">
        <v>892001457</v>
      </c>
      <c r="F32" s="31" t="s">
        <v>140</v>
      </c>
      <c r="G32" s="32">
        <f>+H32+I32</f>
        <v>1500000000</v>
      </c>
      <c r="H32" s="13">
        <v>900000000</v>
      </c>
      <c r="I32" s="32">
        <v>600000000</v>
      </c>
      <c r="J32" s="41"/>
      <c r="K32" s="30" t="s">
        <v>76</v>
      </c>
      <c r="L32" s="30" t="s">
        <v>118</v>
      </c>
      <c r="M32" s="38" t="s">
        <v>125</v>
      </c>
      <c r="N32" s="94">
        <f>IFERROR((VLOOKUP(F32,[2]Adhesiones!$A$5:$O$26,15,FALSE)),0)</f>
        <v>3111134.4</v>
      </c>
      <c r="O32" s="59">
        <f>IFERROR((VLOOKUP(F32,[2]Adhesiones!$A$5:$O$26,14,FALSE)),0)</f>
        <v>2074089.6</v>
      </c>
      <c r="P32" s="59">
        <f t="shared" si="0"/>
        <v>5185224</v>
      </c>
      <c r="Q32" s="34">
        <v>0</v>
      </c>
      <c r="R32" s="71">
        <v>0</v>
      </c>
      <c r="S32" s="93">
        <f>+'[2]Anexo 25 Municipio Acacias'!$F$21</f>
        <v>6607188</v>
      </c>
      <c r="T32" s="15">
        <f t="shared" si="1"/>
        <v>606607188</v>
      </c>
      <c r="U32" s="95">
        <f t="shared" si="5"/>
        <v>896888865.60000002</v>
      </c>
      <c r="V32" s="35">
        <f>+I32-O32</f>
        <v>597925910.39999998</v>
      </c>
      <c r="X32" s="78"/>
    </row>
    <row r="33" spans="1:22" s="25" customFormat="1">
      <c r="B33" s="28" t="s">
        <v>116</v>
      </c>
      <c r="C33" s="29"/>
      <c r="D33" s="30">
        <v>186</v>
      </c>
      <c r="E33" s="59"/>
      <c r="F33" s="31" t="s">
        <v>117</v>
      </c>
      <c r="G33" s="32">
        <v>779759505</v>
      </c>
      <c r="H33" s="32">
        <v>779759505</v>
      </c>
      <c r="I33" s="13">
        <v>0</v>
      </c>
      <c r="J33" s="41"/>
      <c r="K33" s="30" t="s">
        <v>76</v>
      </c>
      <c r="L33" s="30" t="s">
        <v>118</v>
      </c>
      <c r="M33" s="38" t="s">
        <v>119</v>
      </c>
      <c r="N33" s="94">
        <f>IFERROR((VLOOKUP(F33,[2]Adhesiones!$A$5:$O$26,15,FALSE)),0)</f>
        <v>0</v>
      </c>
      <c r="O33" s="59">
        <f>IFERROR((VLOOKUP(F33,[2]Adhesiones!$A$5:$O$26,14,FALSE)),0)</f>
        <v>0</v>
      </c>
      <c r="P33" s="59">
        <f t="shared" si="0"/>
        <v>0</v>
      </c>
      <c r="Q33" s="34">
        <v>0</v>
      </c>
      <c r="R33" s="102" t="s">
        <v>130</v>
      </c>
      <c r="S33" s="17"/>
      <c r="T33" s="15">
        <f>+I33+S33</f>
        <v>0</v>
      </c>
      <c r="U33" s="95">
        <f>+H33-N33</f>
        <v>779759505</v>
      </c>
      <c r="V33" s="35">
        <f t="shared" ref="V33:V34" si="11">+I33-O33</f>
        <v>0</v>
      </c>
    </row>
    <row r="34" spans="1:22" s="25" customFormat="1" ht="30">
      <c r="B34" s="28" t="s">
        <v>116</v>
      </c>
      <c r="C34" s="29"/>
      <c r="D34" s="30">
        <v>80</v>
      </c>
      <c r="E34" s="59"/>
      <c r="F34" s="31" t="s">
        <v>122</v>
      </c>
      <c r="G34" s="32">
        <v>3646577069</v>
      </c>
      <c r="H34" s="32">
        <v>3646577069</v>
      </c>
      <c r="I34" s="13">
        <v>0</v>
      </c>
      <c r="J34" s="41"/>
      <c r="K34" s="30" t="s">
        <v>76</v>
      </c>
      <c r="L34" s="30" t="s">
        <v>118</v>
      </c>
      <c r="M34" s="38" t="s">
        <v>119</v>
      </c>
      <c r="N34" s="94">
        <f>IFERROR((VLOOKUP(F34,[2]Adhesiones!$A$5:$O$26,15,FALSE)),0)</f>
        <v>0</v>
      </c>
      <c r="O34" s="59">
        <f>IFERROR((VLOOKUP(F34,[2]Adhesiones!$A$5:$O$26,14,FALSE)),0)</f>
        <v>0</v>
      </c>
      <c r="P34" s="59">
        <f t="shared" si="0"/>
        <v>0</v>
      </c>
      <c r="Q34" s="34">
        <v>0</v>
      </c>
      <c r="R34" s="103"/>
      <c r="S34" s="17"/>
      <c r="T34" s="15">
        <f t="shared" si="1"/>
        <v>0</v>
      </c>
      <c r="U34" s="95">
        <f t="shared" ref="U34" si="12">+H34-N34</f>
        <v>3646577069</v>
      </c>
      <c r="V34" s="35">
        <f t="shared" si="11"/>
        <v>0</v>
      </c>
    </row>
    <row r="35" spans="1:22" s="92" customFormat="1" ht="25.5" customHeight="1">
      <c r="B35" s="84"/>
      <c r="C35" s="85"/>
      <c r="D35" s="86"/>
      <c r="E35" s="85"/>
      <c r="F35" s="85"/>
      <c r="G35" s="87"/>
      <c r="H35" s="86" t="s">
        <v>77</v>
      </c>
      <c r="I35" s="86"/>
      <c r="J35" s="88"/>
      <c r="K35" s="89"/>
      <c r="L35" s="86" t="s">
        <v>78</v>
      </c>
      <c r="M35" s="85"/>
      <c r="N35" s="85"/>
      <c r="O35" s="85"/>
      <c r="P35" s="85"/>
      <c r="Q35" s="85"/>
      <c r="R35" s="90"/>
      <c r="S35" s="86" t="s">
        <v>131</v>
      </c>
      <c r="T35" s="86"/>
      <c r="U35" s="90"/>
      <c r="V35" s="91"/>
    </row>
    <row r="36" spans="1:22" s="92" customFormat="1" ht="25.5" customHeight="1">
      <c r="A36" s="96"/>
      <c r="B36" s="97"/>
      <c r="C36" s="80"/>
      <c r="D36" s="80"/>
      <c r="E36" s="80"/>
      <c r="F36" s="80"/>
      <c r="G36" s="79">
        <f>+SUM(G11:G34)</f>
        <v>34707510674</v>
      </c>
      <c r="H36" s="79">
        <f t="shared" ref="H36:P36" si="13">+SUM(H11:H34)</f>
        <v>21524378124</v>
      </c>
      <c r="I36" s="79">
        <f t="shared" si="13"/>
        <v>13183132550</v>
      </c>
      <c r="J36" s="79"/>
      <c r="K36" s="79"/>
      <c r="L36" s="79"/>
      <c r="M36" s="79"/>
      <c r="N36" s="79">
        <f t="shared" si="13"/>
        <v>7161408458.0945015</v>
      </c>
      <c r="O36" s="79">
        <f t="shared" si="13"/>
        <v>5192598307.7354984</v>
      </c>
      <c r="P36" s="79">
        <f t="shared" si="13"/>
        <v>12354006765.830002</v>
      </c>
      <c r="Q36" s="80"/>
      <c r="R36" s="81"/>
      <c r="S36" s="98">
        <f>+SUM(S11:S32)</f>
        <v>17468270.259999998</v>
      </c>
      <c r="T36" s="98">
        <f t="shared" ref="T36:V36" si="14">+SUM(T11:T32)</f>
        <v>13200600820.259998</v>
      </c>
      <c r="U36" s="99">
        <f>+SUM(U11:U34)</f>
        <v>14362969665.905499</v>
      </c>
      <c r="V36" s="99">
        <f t="shared" si="14"/>
        <v>7451350851.2645016</v>
      </c>
    </row>
    <row r="37" spans="1:22" ht="15" customHeight="1">
      <c r="B37" s="100" t="s">
        <v>109</v>
      </c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42"/>
    </row>
    <row r="38" spans="1:22" ht="15" customHeight="1">
      <c r="B38" s="61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45"/>
      <c r="S38" s="45"/>
      <c r="T38" s="45"/>
      <c r="U38" s="45"/>
      <c r="V38" s="63"/>
    </row>
    <row r="39" spans="1:22" ht="15" customHeight="1">
      <c r="B39" s="100" t="s">
        <v>115</v>
      </c>
      <c r="C39" s="101"/>
      <c r="D39" s="101"/>
      <c r="E39" s="101"/>
      <c r="F39" s="101"/>
      <c r="G39" s="101"/>
      <c r="H39" s="101"/>
      <c r="I39" s="62"/>
      <c r="J39" s="62"/>
      <c r="K39" s="62"/>
      <c r="L39" s="62"/>
      <c r="M39" s="62"/>
      <c r="N39" s="62"/>
      <c r="O39" s="62"/>
      <c r="P39" s="62"/>
      <c r="Q39" s="62"/>
      <c r="R39" s="45"/>
      <c r="S39" s="45"/>
      <c r="T39" s="45"/>
      <c r="U39" s="45"/>
      <c r="V39" s="63"/>
    </row>
    <row r="40" spans="1:22" ht="15" customHeight="1">
      <c r="B40" s="100" t="s">
        <v>134</v>
      </c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62"/>
      <c r="O40" s="62"/>
      <c r="P40" s="62"/>
      <c r="Q40" s="62"/>
      <c r="R40" s="45"/>
      <c r="S40" s="45"/>
      <c r="T40" s="45"/>
      <c r="U40" s="45"/>
      <c r="V40" s="63"/>
    </row>
    <row r="41" spans="1:22" ht="15" customHeight="1">
      <c r="B41" s="100" t="s">
        <v>150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62"/>
      <c r="O41" s="62"/>
      <c r="P41" s="62"/>
      <c r="Q41" s="62"/>
      <c r="R41" s="45"/>
      <c r="S41" s="45"/>
      <c r="T41" s="45"/>
      <c r="U41" s="45"/>
      <c r="V41" s="63"/>
    </row>
    <row r="42" spans="1:22" ht="15" customHeight="1">
      <c r="B42" s="100" t="s">
        <v>129</v>
      </c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62"/>
      <c r="O42" s="62"/>
      <c r="P42" s="62"/>
      <c r="Q42" s="62"/>
      <c r="R42" s="45"/>
      <c r="S42" s="45"/>
      <c r="T42" s="45"/>
      <c r="U42" s="45"/>
      <c r="V42" s="63"/>
    </row>
    <row r="43" spans="1:22">
      <c r="B43" s="43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7"/>
      <c r="S43" s="47"/>
      <c r="T43" s="47"/>
      <c r="U43" s="47"/>
      <c r="V43" s="48"/>
    </row>
    <row r="44" spans="1:22">
      <c r="B44" s="43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7"/>
      <c r="S44" s="47"/>
      <c r="T44" s="47"/>
      <c r="U44" s="47"/>
      <c r="V44" s="48"/>
    </row>
    <row r="45" spans="1:22">
      <c r="B45" s="49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7"/>
      <c r="S45" s="47"/>
      <c r="T45" s="47"/>
      <c r="U45" s="47"/>
      <c r="V45" s="48" t="s">
        <v>3</v>
      </c>
    </row>
    <row r="46" spans="1:22">
      <c r="B46" s="82" t="s">
        <v>146</v>
      </c>
      <c r="C46" s="47"/>
      <c r="D46" s="47"/>
      <c r="E46" s="47"/>
      <c r="F46" s="47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7"/>
      <c r="S46" s="47"/>
      <c r="T46" s="47"/>
      <c r="U46" s="47"/>
      <c r="V46" s="48"/>
    </row>
    <row r="47" spans="1:22">
      <c r="B47" s="49"/>
      <c r="C47" s="44"/>
      <c r="D47" s="44"/>
      <c r="E47" s="44"/>
      <c r="F47" s="44"/>
      <c r="G47" s="44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7"/>
      <c r="S47" s="47"/>
      <c r="T47" s="47"/>
      <c r="U47" s="47"/>
      <c r="V47" s="48"/>
    </row>
    <row r="48" spans="1:22">
      <c r="B48" s="49"/>
      <c r="C48" s="44"/>
      <c r="D48" s="44"/>
      <c r="E48" s="44"/>
      <c r="F48" s="44"/>
      <c r="G48" s="44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7"/>
      <c r="S48" s="47"/>
      <c r="T48" s="47"/>
      <c r="U48" s="47"/>
      <c r="V48" s="48"/>
    </row>
    <row r="49" spans="2:22">
      <c r="B49" s="49"/>
      <c r="C49" s="44"/>
      <c r="D49" s="44"/>
      <c r="E49" s="44"/>
      <c r="F49" s="44"/>
      <c r="G49" s="44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7"/>
      <c r="S49" s="47"/>
      <c r="T49" s="47"/>
      <c r="U49" s="47"/>
      <c r="V49" s="48"/>
    </row>
    <row r="50" spans="2:22">
      <c r="B50" s="49"/>
      <c r="C50" s="44"/>
      <c r="D50" s="44"/>
      <c r="E50" s="44"/>
      <c r="F50" s="44"/>
      <c r="G50" s="44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7"/>
      <c r="S50" s="47"/>
      <c r="T50" s="47"/>
      <c r="U50" s="47"/>
      <c r="V50" s="48"/>
    </row>
    <row r="51" spans="2:22">
      <c r="B51" s="49"/>
      <c r="C51" s="50"/>
      <c r="D51" s="50"/>
      <c r="E51" s="50"/>
      <c r="F51" s="51"/>
      <c r="G51" s="44"/>
      <c r="H51" s="44"/>
      <c r="I51" s="46"/>
      <c r="J51" s="50"/>
      <c r="K51" s="50"/>
      <c r="L51" s="46"/>
      <c r="M51" s="46"/>
      <c r="N51" s="46"/>
      <c r="O51" s="46"/>
      <c r="P51" s="46"/>
      <c r="Q51" s="50"/>
      <c r="R51" s="52"/>
      <c r="S51" s="52"/>
      <c r="T51" s="47"/>
      <c r="U51" s="47"/>
      <c r="V51" s="48" t="s">
        <v>3</v>
      </c>
    </row>
    <row r="52" spans="2:22" ht="15.75" customHeight="1">
      <c r="B52" s="49"/>
      <c r="C52" s="74" t="s">
        <v>138</v>
      </c>
      <c r="D52" s="73"/>
      <c r="E52" s="73"/>
      <c r="F52" s="73"/>
      <c r="G52" s="18"/>
      <c r="H52" s="44"/>
      <c r="I52" s="18"/>
      <c r="J52" s="19" t="s">
        <v>99</v>
      </c>
      <c r="K52" s="19"/>
      <c r="L52" s="19"/>
      <c r="M52" s="19"/>
      <c r="N52" s="19"/>
      <c r="O52" s="19"/>
      <c r="P52" s="18"/>
      <c r="Q52" s="146" t="s">
        <v>143</v>
      </c>
      <c r="R52" s="146"/>
      <c r="S52" s="146"/>
      <c r="T52" s="146"/>
      <c r="U52" s="146"/>
      <c r="V52" s="48"/>
    </row>
    <row r="53" spans="2:22" ht="15" customHeight="1">
      <c r="B53" s="49"/>
      <c r="C53" s="75" t="s">
        <v>149</v>
      </c>
      <c r="D53" s="72"/>
      <c r="E53" s="72"/>
      <c r="F53" s="72"/>
      <c r="G53" s="12"/>
      <c r="H53" s="44"/>
      <c r="I53" s="12"/>
      <c r="J53" s="20" t="s">
        <v>110</v>
      </c>
      <c r="K53" s="20"/>
      <c r="L53" s="20"/>
      <c r="M53" s="21"/>
      <c r="N53" s="21"/>
      <c r="O53" s="21"/>
      <c r="P53" s="22"/>
      <c r="Q53" s="147" t="s">
        <v>144</v>
      </c>
      <c r="R53" s="147"/>
      <c r="S53" s="147"/>
      <c r="T53" s="65"/>
      <c r="U53" s="23"/>
      <c r="V53" s="53"/>
    </row>
    <row r="54" spans="2:22" ht="15.75" customHeight="1">
      <c r="B54" s="49"/>
      <c r="C54" s="75" t="s">
        <v>75</v>
      </c>
      <c r="D54" s="72"/>
      <c r="E54" s="72"/>
      <c r="F54" s="72"/>
      <c r="G54" s="12"/>
      <c r="H54" s="44"/>
      <c r="I54" s="12"/>
      <c r="J54" s="20" t="s">
        <v>100</v>
      </c>
      <c r="K54" s="20"/>
      <c r="L54" s="20"/>
      <c r="M54" s="21"/>
      <c r="N54" s="21"/>
      <c r="O54" s="21"/>
      <c r="P54" s="22"/>
      <c r="Q54" s="148" t="s">
        <v>100</v>
      </c>
      <c r="R54" s="148"/>
      <c r="S54" s="148"/>
      <c r="T54" s="66"/>
      <c r="U54" s="23"/>
      <c r="V54" s="48"/>
    </row>
    <row r="55" spans="2:22" ht="15.75">
      <c r="B55" s="49"/>
      <c r="C55" s="75" t="s">
        <v>139</v>
      </c>
      <c r="D55" s="72"/>
      <c r="E55" s="72"/>
      <c r="F55" s="72"/>
      <c r="G55" s="12"/>
      <c r="H55" s="44"/>
      <c r="I55" s="44"/>
      <c r="J55" s="44"/>
      <c r="K55" s="44"/>
      <c r="L55" s="44"/>
      <c r="M55" s="44"/>
      <c r="N55" s="54"/>
      <c r="O55" s="44"/>
      <c r="P55" s="44"/>
      <c r="Q55" s="12" t="s">
        <v>145</v>
      </c>
      <c r="R55" s="12"/>
      <c r="S55" s="12"/>
      <c r="T55" s="12"/>
      <c r="U55" s="47"/>
      <c r="V55" s="48"/>
    </row>
    <row r="56" spans="2:22" ht="16.5" thickBot="1">
      <c r="B56" s="55"/>
      <c r="C56" s="56"/>
      <c r="D56" s="56"/>
      <c r="E56" s="56"/>
      <c r="F56" s="56"/>
      <c r="G56" s="57"/>
      <c r="H56" s="57"/>
      <c r="I56" s="57"/>
      <c r="J56" s="57"/>
      <c r="K56" s="57"/>
      <c r="L56" s="57"/>
      <c r="M56" s="57"/>
      <c r="N56" s="56"/>
      <c r="O56" s="56"/>
      <c r="P56" s="56"/>
      <c r="Q56" s="56"/>
      <c r="R56" s="58"/>
      <c r="S56" s="138"/>
      <c r="T56" s="138"/>
      <c r="U56" s="138"/>
      <c r="V56" s="139"/>
    </row>
  </sheetData>
  <mergeCells count="30">
    <mergeCell ref="S56:V56"/>
    <mergeCell ref="Q9:Q10"/>
    <mergeCell ref="R9:S9"/>
    <mergeCell ref="U9:V9"/>
    <mergeCell ref="B37:V37"/>
    <mergeCell ref="B9:D9"/>
    <mergeCell ref="E9:F9"/>
    <mergeCell ref="G9:G10"/>
    <mergeCell ref="H9:H10"/>
    <mergeCell ref="I9:I10"/>
    <mergeCell ref="Q52:U52"/>
    <mergeCell ref="Q53:S53"/>
    <mergeCell ref="Q54:S54"/>
    <mergeCell ref="B42:M42"/>
    <mergeCell ref="N9:P9"/>
    <mergeCell ref="B39:H39"/>
    <mergeCell ref="B40:M40"/>
    <mergeCell ref="B41:M41"/>
    <mergeCell ref="R33:R34"/>
    <mergeCell ref="B2:V4"/>
    <mergeCell ref="B5:S5"/>
    <mergeCell ref="B6:Q6"/>
    <mergeCell ref="R6:S6"/>
    <mergeCell ref="U7:V8"/>
    <mergeCell ref="U5:V6"/>
    <mergeCell ref="B7:S7"/>
    <mergeCell ref="B8:S8"/>
    <mergeCell ref="J9:K9"/>
    <mergeCell ref="L9:M9"/>
    <mergeCell ref="T9:T10"/>
  </mergeCells>
  <printOptions horizontalCentered="1" verticalCentered="1"/>
  <pageMargins left="0.92870078740157491" right="3.937007874015748E-2" top="0.39370078740157483" bottom="0.39370078740157483" header="0" footer="0"/>
  <pageSetup paperSize="9" scale="27" orientation="landscape" r:id="rId1"/>
  <ignoredErrors>
    <ignoredError sqref="H3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topLeftCell="A15" workbookViewId="0">
      <selection activeCell="E18" sqref="E18:F18"/>
    </sheetView>
  </sheetViews>
  <sheetFormatPr baseColWidth="10" defaultRowHeight="15"/>
  <cols>
    <col min="1" max="2" width="1.42578125" customWidth="1"/>
    <col min="3" max="3" width="25.28515625" customWidth="1"/>
    <col min="4" max="4" width="21.7109375" customWidth="1"/>
    <col min="5" max="5" width="91.42578125" customWidth="1"/>
    <col min="6" max="6" width="23.28515625" customWidth="1"/>
  </cols>
  <sheetData>
    <row r="1" spans="1:11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63"/>
      <c r="D2" s="164"/>
      <c r="E2" s="164"/>
      <c r="F2" s="165"/>
      <c r="G2" s="8"/>
      <c r="H2" s="8"/>
      <c r="I2" s="8"/>
      <c r="J2" s="8"/>
      <c r="K2" s="1"/>
    </row>
    <row r="3" spans="1:11">
      <c r="A3" s="1"/>
      <c r="B3" s="1"/>
      <c r="C3" s="166"/>
      <c r="D3" s="167"/>
      <c r="E3" s="167"/>
      <c r="F3" s="168"/>
      <c r="G3" s="8"/>
      <c r="H3" s="8"/>
      <c r="I3" s="8"/>
      <c r="J3" s="8"/>
      <c r="K3" s="1"/>
    </row>
    <row r="4" spans="1:11">
      <c r="A4" s="1"/>
      <c r="B4" s="1"/>
      <c r="C4" s="166"/>
      <c r="D4" s="167"/>
      <c r="E4" s="167"/>
      <c r="F4" s="168"/>
      <c r="G4" s="8"/>
      <c r="H4" s="8"/>
      <c r="I4" s="8"/>
      <c r="J4" s="8"/>
      <c r="K4" s="1"/>
    </row>
    <row r="5" spans="1:11" ht="19.5" customHeight="1" thickBot="1">
      <c r="A5" s="1"/>
      <c r="B5" s="1"/>
      <c r="C5" s="169"/>
      <c r="D5" s="170"/>
      <c r="E5" s="170"/>
      <c r="F5" s="171"/>
      <c r="G5" s="1"/>
      <c r="H5" s="1"/>
      <c r="I5" s="1"/>
      <c r="J5" s="1"/>
      <c r="K5" s="1"/>
    </row>
    <row r="6" spans="1:11" ht="19.5" customHeight="1">
      <c r="A6" s="1"/>
      <c r="B6" s="1"/>
      <c r="C6" s="183" t="s">
        <v>26</v>
      </c>
      <c r="D6" s="184"/>
      <c r="E6" s="185"/>
      <c r="F6" s="186" t="s">
        <v>29</v>
      </c>
      <c r="G6" s="9"/>
      <c r="H6" s="1"/>
      <c r="I6" s="1"/>
      <c r="J6" s="1"/>
      <c r="K6" s="1"/>
    </row>
    <row r="7" spans="1:11" ht="19.5" customHeight="1">
      <c r="C7" s="183" t="s">
        <v>31</v>
      </c>
      <c r="D7" s="184"/>
      <c r="E7" s="185"/>
      <c r="F7" s="186"/>
      <c r="G7" s="9"/>
    </row>
    <row r="8" spans="1:11" ht="45.75" customHeight="1" thickBot="1">
      <c r="C8" s="202" t="s">
        <v>27</v>
      </c>
      <c r="D8" s="203"/>
      <c r="E8" s="204"/>
      <c r="F8" s="11" t="s">
        <v>73</v>
      </c>
      <c r="G8" s="10"/>
    </row>
    <row r="9" spans="1:11" ht="6.75" customHeight="1" thickBot="1"/>
    <row r="10" spans="1:11" ht="15" customHeight="1">
      <c r="C10" s="172" t="s">
        <v>33</v>
      </c>
      <c r="D10" s="173"/>
      <c r="E10" s="173"/>
      <c r="F10" s="174"/>
    </row>
    <row r="11" spans="1:11" ht="15" customHeight="1" thickBot="1">
      <c r="C11" s="175"/>
      <c r="D11" s="176"/>
      <c r="E11" s="176"/>
      <c r="F11" s="177"/>
    </row>
    <row r="12" spans="1:11" ht="53.25" customHeight="1">
      <c r="C12" s="205" t="s">
        <v>31</v>
      </c>
      <c r="D12" s="206"/>
      <c r="E12" s="151" t="s">
        <v>34</v>
      </c>
      <c r="F12" s="152"/>
    </row>
    <row r="13" spans="1:11" ht="36.75" customHeight="1" thickBot="1">
      <c r="C13" s="207" t="s">
        <v>28</v>
      </c>
      <c r="D13" s="208"/>
      <c r="E13" s="178" t="s">
        <v>35</v>
      </c>
      <c r="F13" s="179"/>
    </row>
    <row r="14" spans="1:11" ht="6.75" customHeight="1" thickBot="1"/>
    <row r="15" spans="1:11" ht="27" customHeight="1">
      <c r="C15" s="180" t="s">
        <v>74</v>
      </c>
      <c r="D15" s="181"/>
      <c r="E15" s="181"/>
      <c r="F15" s="182"/>
    </row>
    <row r="16" spans="1:11" ht="24" customHeight="1">
      <c r="C16" s="209" t="s">
        <v>36</v>
      </c>
      <c r="D16" s="2" t="s">
        <v>37</v>
      </c>
      <c r="E16" s="157" t="s">
        <v>38</v>
      </c>
      <c r="F16" s="158"/>
    </row>
    <row r="17" spans="3:6" ht="24" customHeight="1">
      <c r="C17" s="210"/>
      <c r="D17" s="3" t="s">
        <v>39</v>
      </c>
      <c r="E17" s="157" t="s">
        <v>40</v>
      </c>
      <c r="F17" s="158"/>
    </row>
    <row r="18" spans="3:6" ht="24" customHeight="1">
      <c r="C18" s="205"/>
      <c r="D18" s="4" t="s">
        <v>41</v>
      </c>
      <c r="E18" s="157" t="s">
        <v>42</v>
      </c>
      <c r="F18" s="158"/>
    </row>
    <row r="19" spans="3:6">
      <c r="C19" s="197" t="s">
        <v>4</v>
      </c>
      <c r="D19" s="5" t="s">
        <v>1</v>
      </c>
      <c r="E19" s="157" t="s">
        <v>43</v>
      </c>
      <c r="F19" s="158"/>
    </row>
    <row r="20" spans="3:6">
      <c r="C20" s="198"/>
      <c r="D20" s="5" t="s">
        <v>20</v>
      </c>
      <c r="E20" s="157" t="s">
        <v>44</v>
      </c>
      <c r="F20" s="158"/>
    </row>
    <row r="21" spans="3:6">
      <c r="C21" s="200" t="s">
        <v>8</v>
      </c>
      <c r="D21" s="201"/>
      <c r="E21" s="157" t="s">
        <v>45</v>
      </c>
      <c r="F21" s="158"/>
    </row>
    <row r="22" spans="3:6">
      <c r="C22" s="200" t="s">
        <v>9</v>
      </c>
      <c r="D22" s="201"/>
      <c r="E22" s="157" t="s">
        <v>46</v>
      </c>
      <c r="F22" s="158"/>
    </row>
    <row r="23" spans="3:6">
      <c r="C23" s="200" t="s">
        <v>30</v>
      </c>
      <c r="D23" s="201"/>
      <c r="E23" s="157" t="s">
        <v>47</v>
      </c>
      <c r="F23" s="158"/>
    </row>
    <row r="24" spans="3:6">
      <c r="C24" s="197" t="s">
        <v>48</v>
      </c>
      <c r="D24" s="5" t="s">
        <v>18</v>
      </c>
      <c r="E24" s="157" t="s">
        <v>49</v>
      </c>
      <c r="F24" s="158"/>
    </row>
    <row r="25" spans="3:6">
      <c r="C25" s="198"/>
      <c r="D25" s="5" t="s">
        <v>25</v>
      </c>
      <c r="E25" s="157" t="s">
        <v>50</v>
      </c>
      <c r="F25" s="158"/>
    </row>
    <row r="26" spans="3:6" ht="15" customHeight="1">
      <c r="C26" s="197" t="s">
        <v>24</v>
      </c>
      <c r="D26" s="5" t="s">
        <v>22</v>
      </c>
      <c r="E26" s="157" t="s">
        <v>51</v>
      </c>
      <c r="F26" s="158"/>
    </row>
    <row r="27" spans="3:6" ht="15" customHeight="1">
      <c r="C27" s="198"/>
      <c r="D27" s="5" t="s">
        <v>52</v>
      </c>
      <c r="E27" s="157" t="s">
        <v>53</v>
      </c>
      <c r="F27" s="158"/>
    </row>
    <row r="28" spans="3:6" ht="23.25" customHeight="1">
      <c r="C28" s="197" t="s">
        <v>10</v>
      </c>
      <c r="D28" s="6" t="s">
        <v>12</v>
      </c>
      <c r="E28" s="157" t="s">
        <v>54</v>
      </c>
      <c r="F28" s="158"/>
    </row>
    <row r="29" spans="3:6" ht="23.25" customHeight="1">
      <c r="C29" s="199"/>
      <c r="D29" s="6" t="s">
        <v>55</v>
      </c>
      <c r="E29" s="157" t="s">
        <v>56</v>
      </c>
      <c r="F29" s="158"/>
    </row>
    <row r="30" spans="3:6" ht="15.75" customHeight="1">
      <c r="C30" s="198"/>
      <c r="D30" s="5" t="s">
        <v>13</v>
      </c>
      <c r="E30" s="157" t="s">
        <v>57</v>
      </c>
      <c r="F30" s="158"/>
    </row>
    <row r="31" spans="3:6">
      <c r="C31" s="200" t="s">
        <v>14</v>
      </c>
      <c r="D31" s="201"/>
      <c r="E31" s="157" t="s">
        <v>58</v>
      </c>
      <c r="F31" s="158"/>
    </row>
    <row r="32" spans="3:6">
      <c r="C32" s="197" t="s">
        <v>59</v>
      </c>
      <c r="D32" s="7" t="s">
        <v>18</v>
      </c>
      <c r="E32" s="157" t="s">
        <v>60</v>
      </c>
      <c r="F32" s="158"/>
    </row>
    <row r="33" spans="3:6" ht="30.75" customHeight="1">
      <c r="C33" s="198"/>
      <c r="D33" s="7" t="s">
        <v>61</v>
      </c>
      <c r="E33" s="161" t="s">
        <v>62</v>
      </c>
      <c r="F33" s="162"/>
    </row>
    <row r="34" spans="3:6">
      <c r="C34" s="197" t="s">
        <v>16</v>
      </c>
      <c r="D34" s="7" t="s">
        <v>0</v>
      </c>
      <c r="E34" s="157" t="s">
        <v>63</v>
      </c>
      <c r="F34" s="158"/>
    </row>
    <row r="35" spans="3:6">
      <c r="C35" s="198"/>
      <c r="D35" s="7" t="s">
        <v>64</v>
      </c>
      <c r="E35" s="157" t="s">
        <v>65</v>
      </c>
      <c r="F35" s="158"/>
    </row>
    <row r="36" spans="3:6" ht="88.5" customHeight="1">
      <c r="C36" s="187" t="s">
        <v>66</v>
      </c>
      <c r="D36" s="188"/>
      <c r="E36" s="159" t="s">
        <v>67</v>
      </c>
      <c r="F36" s="160"/>
    </row>
    <row r="37" spans="3:6" ht="40.5" customHeight="1">
      <c r="C37" s="187" t="s">
        <v>32</v>
      </c>
      <c r="D37" s="188"/>
      <c r="E37" s="159" t="s">
        <v>68</v>
      </c>
      <c r="F37" s="160"/>
    </row>
    <row r="38" spans="3:6" ht="15" customHeight="1">
      <c r="C38" s="189" t="s">
        <v>69</v>
      </c>
      <c r="D38" s="190"/>
      <c r="E38" s="149" t="s">
        <v>70</v>
      </c>
      <c r="F38" s="150"/>
    </row>
    <row r="39" spans="3:6">
      <c r="C39" s="191"/>
      <c r="D39" s="192"/>
      <c r="E39" s="151"/>
      <c r="F39" s="152"/>
    </row>
    <row r="40" spans="3:6" ht="3.75" customHeight="1">
      <c r="C40" s="193"/>
      <c r="D40" s="194"/>
      <c r="E40" s="153"/>
      <c r="F40" s="154"/>
    </row>
    <row r="41" spans="3:6" ht="15" customHeight="1">
      <c r="C41" s="189" t="s">
        <v>71</v>
      </c>
      <c r="D41" s="190"/>
      <c r="E41" s="149" t="s">
        <v>72</v>
      </c>
      <c r="F41" s="150"/>
    </row>
    <row r="42" spans="3:6">
      <c r="C42" s="191"/>
      <c r="D42" s="192"/>
      <c r="E42" s="151"/>
      <c r="F42" s="152"/>
    </row>
    <row r="43" spans="3:6">
      <c r="C43" s="191"/>
      <c r="D43" s="192"/>
      <c r="E43" s="151"/>
      <c r="F43" s="152"/>
    </row>
    <row r="44" spans="3:6" ht="3" customHeight="1" thickBot="1">
      <c r="C44" s="195"/>
      <c r="D44" s="196"/>
      <c r="E44" s="155"/>
      <c r="F44" s="156"/>
    </row>
  </sheetData>
  <mergeCells count="50">
    <mergeCell ref="C23:D23"/>
    <mergeCell ref="C24:C25"/>
    <mergeCell ref="C8:E8"/>
    <mergeCell ref="C12:D12"/>
    <mergeCell ref="C13:D13"/>
    <mergeCell ref="E22:F22"/>
    <mergeCell ref="E16:F16"/>
    <mergeCell ref="C16:C18"/>
    <mergeCell ref="C19:C20"/>
    <mergeCell ref="C21:D21"/>
    <mergeCell ref="C22:D22"/>
    <mergeCell ref="E17:F17"/>
    <mergeCell ref="E18:F18"/>
    <mergeCell ref="E19:F19"/>
    <mergeCell ref="E20:F20"/>
    <mergeCell ref="E21:F21"/>
    <mergeCell ref="C37:D37"/>
    <mergeCell ref="C38:D40"/>
    <mergeCell ref="C41:D44"/>
    <mergeCell ref="C26:C27"/>
    <mergeCell ref="C28:C30"/>
    <mergeCell ref="C31:D31"/>
    <mergeCell ref="C32:C33"/>
    <mergeCell ref="C34:C35"/>
    <mergeCell ref="C36:D36"/>
    <mergeCell ref="C2:F5"/>
    <mergeCell ref="C10:F11"/>
    <mergeCell ref="E12:F12"/>
    <mergeCell ref="E13:F13"/>
    <mergeCell ref="C15:F15"/>
    <mergeCell ref="C6:E6"/>
    <mergeCell ref="C7:E7"/>
    <mergeCell ref="F6:F7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8:F40"/>
    <mergeCell ref="E41:F44"/>
    <mergeCell ref="E35:F35"/>
    <mergeCell ref="E36:F36"/>
    <mergeCell ref="E37:F37"/>
  </mergeCells>
  <printOptions horizontalCentered="1"/>
  <pageMargins left="0.70866141732283472" right="0.5118110236220472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CERTIFICACION</vt:lpstr>
      <vt:lpstr>Instructivo </vt:lpstr>
      <vt:lpstr>CERTIFICACION!Área_de_impresión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Carmen Vargas Gomez</dc:creator>
  <cp:lastModifiedBy>Admin</cp:lastModifiedBy>
  <cp:lastPrinted>2022-07-12T22:26:19Z</cp:lastPrinted>
  <dcterms:created xsi:type="dcterms:W3CDTF">2019-03-14T20:12:58Z</dcterms:created>
  <dcterms:modified xsi:type="dcterms:W3CDTF">2022-07-18T20:45:05Z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4d7de776-3685-4eb1-bf3c-bbe9290ff1ea</vt:lpwstr>
  </property>
</Properties>
</file>