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E:\BIENES\2022\CONCURSO DE MERITOS\DEFINITIVO\"/>
    </mc:Choice>
  </mc:AlternateContent>
  <xr:revisionPtr revIDLastSave="0" documentId="8_{3588472A-1A91-40A7-9279-DC2AD42AEFD0}" xr6:coauthVersionLast="47" xr6:coauthVersionMax="47" xr10:uidLastSave="{00000000-0000-0000-0000-000000000000}"/>
  <bookViews>
    <workbookView xWindow="2070" yWindow="1755" windowWidth="22965" windowHeight="11385" activeTab="2" xr2:uid="{00000000-000D-0000-FFFF-FFFF00000000}"/>
  </bookViews>
  <sheets>
    <sheet name="PROPONENTES" sheetId="5" r:id="rId1"/>
    <sheet name="ELEMENTOS HABILITANTES" sheetId="1" r:id="rId2"/>
    <sheet name="ELEMENTOS PONDERACIÓN" sheetId="6" r:id="rId3"/>
    <sheet name="ELEMENTOS PUNTUABLES" sheetId="2" state="hidden" r:id="rId4"/>
    <sheet name="MedArtAlta-3" sheetId="3" state="hidden" r:id="rId5"/>
    <sheet name="MedArtAlta-4" sheetId="4" state="hidden"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26" i="6" l="1"/>
  <c r="D6" i="5" l="1"/>
  <c r="P20" i="6"/>
  <c r="P18" i="6"/>
  <c r="N9" i="6"/>
  <c r="N15" i="6"/>
  <c r="L64" i="1"/>
  <c r="P31" i="1"/>
  <c r="O31" i="1"/>
  <c r="M31" i="1"/>
  <c r="L31" i="1"/>
  <c r="N30" i="1"/>
  <c r="M30" i="1"/>
  <c r="L30" i="1"/>
  <c r="D64" i="1" l="1"/>
  <c r="L27" i="1"/>
  <c r="L68" i="1" s="1"/>
  <c r="O12" i="1"/>
  <c r="D27" i="1"/>
  <c r="P24" i="6"/>
  <c r="K26" i="6" s="1"/>
  <c r="D3" i="5" l="1"/>
  <c r="C19" i="5"/>
  <c r="B19" i="5"/>
  <c r="G19" i="5" l="1"/>
  <c r="D30" i="1"/>
  <c r="E30" i="1"/>
  <c r="F30" i="1"/>
  <c r="D31" i="1"/>
  <c r="E31" i="1"/>
  <c r="G31" i="1"/>
  <c r="H31" i="1"/>
  <c r="G12" i="1"/>
  <c r="F4" i="1" l="1"/>
  <c r="D8" i="3" l="1"/>
  <c r="D10" i="3" s="1"/>
  <c r="F10" i="3" l="1"/>
  <c r="F11" i="3"/>
  <c r="D10" i="4"/>
  <c r="D12" i="4" s="1"/>
  <c r="F12" i="4" s="1"/>
  <c r="G10" i="3" l="1"/>
  <c r="G11" i="3"/>
  <c r="F15" i="4"/>
  <c r="G15" i="4" s="1"/>
  <c r="F13" i="4"/>
  <c r="G13" i="4" s="1"/>
  <c r="F14" i="4"/>
  <c r="G14" i="4" s="1"/>
  <c r="G1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Sebastian Vargas Zapata</author>
  </authors>
  <commentList>
    <comment ref="G12" authorId="0" shapeId="0" xr:uid="{6E9AD838-20CB-4424-8A25-3F4247124527}">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12" authorId="0" shapeId="0" xr:uid="{9CD6AF41-8E93-4F04-8D2E-5B2B0BB6CC0C}">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18" authorId="0" shapeId="0" xr:uid="{20226394-BFC4-4CFB-8822-BF134627697D}">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18" authorId="0" shapeId="0" xr:uid="{75CFBBE0-A74F-4B93-A5D1-F0634201EB20}">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24" authorId="0" shapeId="0" xr:uid="{A8DE25B9-37F7-4C82-AA62-2C74489DB043}">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O24" authorId="0" shapeId="0" xr:uid="{30FA0B52-FDEC-43D0-819F-1D0A868F0BFB}">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Sebastian Vargas Zapata</author>
  </authors>
  <commentList>
    <comment ref="G9" authorId="0" shapeId="0" xr:uid="{DB6E375D-DFB8-4562-883E-1CEA90857129}">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N9" authorId="0" shapeId="0" xr:uid="{0C1BF25D-51D3-4CD3-A74D-31D7A72E8348}">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G15" authorId="0" shapeId="0" xr:uid="{3E37A127-481F-4AF4-AE9D-552D0D6C8E9F}">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 ref="N15" authorId="0" shapeId="0" xr:uid="{2A699030-8D1A-4929-810E-741ACFB67EAA}">
      <text>
        <r>
          <rPr>
            <b/>
            <sz val="9"/>
            <color indexed="81"/>
            <rFont val="Tahoma"/>
            <family val="2"/>
          </rPr>
          <t>Juan Sebastian Vargas Zapata:</t>
        </r>
        <r>
          <rPr>
            <sz val="9"/>
            <color indexed="81"/>
            <rFont val="Tahoma"/>
            <family val="2"/>
          </rPr>
          <t xml:space="preserve">
3. El valor total de los contratos celebrados que se aporten para acreditar la experiencia habilitante será aquel que tuvieron a la fecha del informe de recibo final o la del acta de recibo final suscrito por el contratante o su representante o a la terminación del contrato, </t>
        </r>
        <r>
          <rPr>
            <b/>
            <sz val="9"/>
            <color indexed="81"/>
            <rFont val="Tahoma"/>
            <family val="2"/>
          </rPr>
          <t>y la conversión a salarios mínimos mensuales legales vigentes (SMMLV) se hará conforme al vigente en el año de recibo final o terminación.</t>
        </r>
      </text>
    </comment>
  </commentList>
</comments>
</file>

<file path=xl/sharedStrings.xml><?xml version="1.0" encoding="utf-8"?>
<sst xmlns="http://schemas.openxmlformats.org/spreadsheetml/2006/main" count="515" uniqueCount="235">
  <si>
    <t>N°</t>
  </si>
  <si>
    <t>ROL</t>
  </si>
  <si>
    <t>PROFESION</t>
  </si>
  <si>
    <t>NOMBRE</t>
  </si>
  <si>
    <t>%
DEDICACIÓN</t>
  </si>
  <si>
    <t>ESTADO</t>
  </si>
  <si>
    <t>OBSERVACIONES</t>
  </si>
  <si>
    <t>PROFESIONALES</t>
  </si>
  <si>
    <t>CARTA DE COMPROMISO Y DOCUMENTOS DE SOPORTE</t>
  </si>
  <si>
    <t>PERSONAL MÍNIMO REQUERIDO</t>
  </si>
  <si>
    <t>P.O</t>
  </si>
  <si>
    <t>PROPONENTES</t>
  </si>
  <si>
    <t>Rep. Legal</t>
  </si>
  <si>
    <t>oferta de todos los ítems que componen la oferta económica</t>
  </si>
  <si>
    <t>oferta economica</t>
  </si>
  <si>
    <t xml:space="preserve">Xa= </t>
  </si>
  <si>
    <t>LEY DE PRIMER EMPLEO</t>
  </si>
  <si>
    <t>CALIDAD DE OBRA</t>
  </si>
  <si>
    <t>OFERTA ECONOMICA</t>
  </si>
  <si>
    <t>PUNTAJE OFERTA</t>
  </si>
  <si>
    <t>APOYO A LA INDUSTRIA</t>
  </si>
  <si>
    <t>PUNTAJE TOTAL</t>
  </si>
  <si>
    <t>ORDEN DE ELEGIBILIDAD</t>
  </si>
  <si>
    <t>CARLOS DAZA</t>
  </si>
  <si>
    <t>HENRY ARCE</t>
  </si>
  <si>
    <t>EDGAR C</t>
  </si>
  <si>
    <t>MedArtAlta</t>
  </si>
  <si>
    <t>Rango (Inclusive) Número Método</t>
  </si>
  <si>
    <t>De 0.00 a 0.32 1 Media aritmética</t>
  </si>
  <si>
    <t>De 0.33 a 0.65 2 Media aritmética alta</t>
  </si>
  <si>
    <t>De 0.66 a 0.99 3 Media geométrica con presupuesto oficial</t>
  </si>
  <si>
    <t>TRM que rije el segundo día hábil del periodo previsto para la evaluación</t>
  </si>
  <si>
    <t>TRM 20 MAYO 2021  -  $3.721,57</t>
  </si>
  <si>
    <t>IMATIC ING SAS</t>
  </si>
  <si>
    <t>Observacion financiera</t>
  </si>
  <si>
    <r>
      <t xml:space="preserve">DETERMINACIÓN DEL MÉTODO PARA LA PONDERACIÓN DE LA PROPUESTA ECONÓMICA
El distrito de Santiago de Cali – UAEGBS – a partir del valor de las ofertas debe asignar máximo TREINTA (30) puntos acumulables de acuerdo con el método escogido en forma aleatoria para la ponderación de la oferta económica:
Para la determinación del método se tomarán los primeros dos decimales de la TRM que rija el segundo día hábil del periodo previsto para la evaluación de las propuestas, el primer día hábil es el día hábil siguiente al cierre. El método debe ser escogido de acuerdo a los rangos establecidos en la tabla que se presenta a continuación:
Rango(Inclusive)  Número    Método
De 0.00 a 0.33          1          Media aritmética
De 0.34 a 0.67          2          Media aritmética alta
De 0.68 a 0.99          3          Media geométrica con presupuesto oficial
</t>
    </r>
    <r>
      <rPr>
        <sz val="8"/>
        <color rgb="FFFF0000"/>
        <rFont val="Calibri"/>
        <family val="2"/>
        <scheme val="minor"/>
      </rPr>
      <t xml:space="preserve">
Puntaje Max 30 Puntos</t>
    </r>
  </si>
  <si>
    <t>PROPONENTES
PRESUPUESTO OFICIAL $1.104.061.667
VALOR EN SMMLV($908.526) = 1215,22 SMMLV</t>
  </si>
  <si>
    <r>
      <t xml:space="preserve">8.4. APOYO A LA INDUSTRIA NACIONAL: (10 puntos)
De conformidad con lo previsto en la Ley 816 de 2003 y el artículo 2.2.1.2.4.1.2 del Decreto 1082 de 2015, con el fin de apoyar la industria colombiana para el proceso de selección que se desarrollará se otorgará un puntaje máximo de diez (10) puntos por apoyo a la industria nacional. 
El proponente que presente como de origen
nacional el 100% de los bienes y servicios
requeridos para la ejecución del contrato.                    </t>
    </r>
    <r>
      <rPr>
        <sz val="8"/>
        <color rgb="FFFF0000"/>
        <rFont val="Calibri"/>
        <family val="2"/>
        <scheme val="minor"/>
      </rPr>
      <t>Puntaje Max 10 Puntos</t>
    </r>
    <r>
      <rPr>
        <sz val="8"/>
        <color theme="1"/>
        <rFont val="Calibri"/>
        <family val="2"/>
        <scheme val="minor"/>
      </rPr>
      <t xml:space="preserve">
El proponente que presente como las ofertas de
bienes y servicios extranjeros que incorporen
bienes o servicios nacionales recibirán un
puntaje.                                                                                                   </t>
    </r>
    <r>
      <rPr>
        <sz val="8"/>
        <color rgb="FFFF0000"/>
        <rFont val="Calibri"/>
        <family val="2"/>
        <scheme val="minor"/>
      </rPr>
      <t>Puntaje Max 5 Puntos</t>
    </r>
    <r>
      <rPr>
        <sz val="8"/>
        <color theme="1"/>
        <rFont val="Calibri"/>
        <family val="2"/>
        <scheme val="minor"/>
      </rPr>
      <t xml:space="preserve">
</t>
    </r>
  </si>
  <si>
    <t>INFRATEC</t>
  </si>
  <si>
    <t>EDGAR CARDONA</t>
  </si>
  <si>
    <t>REQUISITO HABILITANTE DE EXPERIENCIA.
La experiencia del proponente se verificará en el RUP, con contratos cuyas sumatorias en valores sean iguales o superiores al cien Por Ciento (100%) del presupuesto oficial, y que tenga relación directa con el objeto contratado ES DECIR MANTENIMIENTO Y/O CONSTRUCCION DE OBRAS CIVILES relacionados según el anexo "RELACION DE CONTRATOS EJECUTADOS COMO EXPERIENCIA.  
Los contratos antes mencionados solo se verificarán en el RUP, los cuales deben estar clasificados en alguno de los siguientes códigos: 
81101500 - Servicios Basados en Ingeniería, Investigación y Tecnología
81101508 - Servicios Basados en Ingeniería, Investigación y Tecnología
72102900 - Servicios de Edificación, Construcción de Instalaciones y Mantenimiento 
Cuando los proponentes participantes en el presente proceso de selección hayan hecho parte de algún consorcio o unión temporal que haya ejecutado el contrato, la experiencia habilitante en valor será tomada de acuerdo con el porcentaje que le correspondió en dicha figura asociativa, al integrante que pretenda hacerla valer en el presente proceso, de conformidad con la información que se registre en el RUP.</t>
  </si>
  <si>
    <t xml:space="preserve">REQUISITO HABILITANTE DE EXPERIENCIA.
Teniendo en cuenta que la experiencia en tercer nivel es muy general, para el presente proceso de selección la entidad requiere además verificar la experiencia especifica del proponente en la especialidad del objeto del presente proceso con el fin de garantizar la experiencia e idoneidad, por lo tanto, el proponente deberá acreditar contratos distinto al aportado en la experiencia general en el cual se evidencie haber ejecutado las siguientes actividades: 
• desmonte e instalación cubierta con un área mayor o igual a 1.000 m2 • ejecución de panel yeso área mayor a 170 m2 • suministro e instalación de divisiones en acero inoxidable mayor a 20 m2 • destronque y pulida de pisos cuya área sea mayor a 650 m2  • pintura en estructura metálica con una altura demostrable mayor a 7 metros y un área mayor a 1.500 ML  • impermeabilizaciones cubiertas mayor o igual a 350m2 
No se acepta sumar cantidades, áreas o valores entre contratos. Es importante aclarar nuevamente que los contratos presentados deberán corresponder a obras civiles  
 </t>
  </si>
  <si>
    <t xml:space="preserve"> REQUISITOS TECNICOS HABILITANTES PERSONAL MÍNIMO REQUERIDO
Director de Obra- Ingeniero(a) Civil o Arquitecto(a)- Experiencia profesional igual o superior a diez (10) años a partir de la fecha de expedición de la matricula profesional. / Residente de Obra- Ingeniero(a) Civil o Arquitecto(a)- experiencia profesional igual o superior a ocho (8) años de experiencia a partir de la expedición de la matricula profesional.  / Residente de Obra Eléctrica- Ingeniero(a) Eléctrico- Experiencia profesional igual o superior a ocho (8) años de experiencia a partir de la expedición de la matricula profesional. / Maestro de Obra o tecnólogos en construcción y que acredite una experiencia de tres (3) años a partir de la expedición de la matricula como maestro de obra o tecnólogo y al menos tres (3) contratos en los que se evidencia su función como maestro de obra o tecnólogo en construcción que tenga relación con el objeto contractual/                Técnico profesional SISO- Inspector de seguridad y salud ocupacional- Experiencia mínima de dos (2) años como profesional en Salud Industrial y Salud Ocupacional.                                                                                  </t>
  </si>
  <si>
    <r>
      <t xml:space="preserve">8.1 Ley del primer empleo (20 puntos)
Para la calificación de este factor se le otorgará un puntaje máximo de 20 puntos alproponente que ofrezca personal adicional al mínimo requerido conforme a la Ley 1780 de 2016.
El proponente que ofrezca durante el tiempo de ejecución de la obra un (1) ingeniero civil o arquitecto con experiencia inferior a 1 año a partir de la fecha de expedición de la matricula profesional, lo cual deberá adjuntar carta de compromiso. NOTA: Para acreditar la experiencia o certificaciones adicionales, el proponente deberá allegar la hoja de vida del (los) profesional (es), con los soportes exigidos como factor de ponderación, teniendo en cuenta que, si no se presentan desde el inicio de la oferta, no serán objeto de subsanación. 
</t>
    </r>
    <r>
      <rPr>
        <sz val="8"/>
        <color rgb="FFFF0000"/>
        <rFont val="Calibri"/>
        <family val="2"/>
        <scheme val="minor"/>
      </rPr>
      <t>Puntaje Max 20 Puntos</t>
    </r>
    <r>
      <rPr>
        <sz val="8"/>
        <color theme="1"/>
        <rFont val="Calibri"/>
        <family val="2"/>
        <scheme val="minor"/>
      </rPr>
      <t xml:space="preserve">
</t>
    </r>
  </si>
  <si>
    <r>
      <t xml:space="preserve">8.2 Calidad (20 puntos)
El proponente que mediante carta de compromiso ofrezca a costo propio la ejecución de  
Todas las áreas del ítem LIMPIEZA LAVADO SUPERFICIE – EQ PRESIÓN con un equipo a presión mayor a 2.500 psi con agua caliente y vapor/ El oferente deberá aportar las especificaciones técnicas del equipo a emplear, así como contrato de alquiler con certificado de existencia por parte del proveedor  y/o factura de compra para garantizar el uso y disponibilidad del equipo en la ejecución de mencionada actividad 
</t>
    </r>
    <r>
      <rPr>
        <sz val="8"/>
        <color rgb="FFFF0000"/>
        <rFont val="Calibri"/>
        <family val="2"/>
        <scheme val="minor"/>
      </rPr>
      <t>Puntaje Max 20 Puntos</t>
    </r>
    <r>
      <rPr>
        <sz val="8"/>
        <color theme="1"/>
        <rFont val="Calibri"/>
        <family val="2"/>
        <scheme val="minor"/>
      </rPr>
      <t xml:space="preserve">
</t>
    </r>
  </si>
  <si>
    <r>
      <t>8.3. Personal (20 puntos)
El oferente está obligado a emplear en la ejecución del contrato el personal con las especificaciones solicitadas en el cuadro respectivo. Dicho personal no podrá ser modificado durante la ejecución del contrato; no obstante, si por alguna circunstancia alguna de las personas propuestas se debe remplazar, se hará por otra persona de igual o de mayor perfil, previa presentación de la respectiva hoja de vida al interventor del contrato y aprobación por escrito./</t>
    </r>
    <r>
      <rPr>
        <b/>
        <u/>
        <sz val="8"/>
        <color theme="1"/>
        <rFont val="Calibri"/>
        <family val="2"/>
        <scheme val="minor"/>
      </rPr>
      <t xml:space="preserve">  DIRECTOR DE OBRA:</t>
    </r>
    <r>
      <rPr>
        <sz val="8"/>
        <color theme="1"/>
        <rFont val="Calibri"/>
        <family val="2"/>
        <scheme val="minor"/>
      </rPr>
      <t xml:space="preserve"> Permanencia del 80%- Experiencia especifica mínima 2 años demostrada en contrato(s) en los que se evidencie su función como director en proyectos de obra civil </t>
    </r>
    <r>
      <rPr>
        <b/>
        <sz val="8"/>
        <color rgb="FFFF0000"/>
        <rFont val="Calibri"/>
        <family val="2"/>
        <scheme val="minor"/>
      </rPr>
      <t>(hatsa 3 años- 5 ptos)(mas de 3 años- 8 ptos)</t>
    </r>
    <r>
      <rPr>
        <sz val="8"/>
        <color theme="1"/>
        <rFont val="Calibri"/>
        <family val="2"/>
        <scheme val="minor"/>
      </rPr>
      <t xml:space="preserve">
</t>
    </r>
    <r>
      <rPr>
        <b/>
        <u/>
        <sz val="8"/>
        <color theme="1"/>
        <rFont val="Calibri"/>
        <family val="2"/>
        <scheme val="minor"/>
      </rPr>
      <t>- Residente de obra CIVIL</t>
    </r>
    <r>
      <rPr>
        <sz val="8"/>
        <color theme="1"/>
        <rFont val="Calibri"/>
        <family val="2"/>
        <scheme val="minor"/>
      </rPr>
      <t xml:space="preserve"> Permanencia del 100 % :Experiencia especifica mínima 2 años demostrada en contrato(s) en los que se evidencie su función como residente   en proyectos de obra civil y curso de alturas.  </t>
    </r>
    <r>
      <rPr>
        <b/>
        <sz val="8"/>
        <color rgb="FFFF0000"/>
        <rFont val="Calibri"/>
        <family val="2"/>
        <scheme val="minor"/>
      </rPr>
      <t>(2-3años 4 Puntos)(&gt;3años 6 Puntos)</t>
    </r>
    <r>
      <rPr>
        <sz val="8"/>
        <color theme="1"/>
        <rFont val="Calibri"/>
        <family val="2"/>
        <scheme val="minor"/>
      </rPr>
      <t xml:space="preserve">
</t>
    </r>
    <r>
      <rPr>
        <b/>
        <u/>
        <sz val="8"/>
        <color theme="1"/>
        <rFont val="Calibri"/>
        <family val="2"/>
        <scheme val="minor"/>
      </rPr>
      <t>- Maestro de obra</t>
    </r>
    <r>
      <rPr>
        <sz val="8"/>
        <color theme="1"/>
        <rFont val="Calibri"/>
        <family val="2"/>
        <scheme val="minor"/>
      </rPr>
      <t xml:space="preserve"> Permanencia del 100 %: Experiencia especifica mínima 2 años demostrada en contrato(s) en los que se evidencie su función como maestro   en proyectos de obra civil y curso avanzado trabajo en alturas o coordinador o entrenador trabajo en alturas . </t>
    </r>
    <r>
      <rPr>
        <b/>
        <sz val="8"/>
        <color rgb="FFFF0000"/>
        <rFont val="Calibri"/>
        <family val="2"/>
        <scheme val="minor"/>
      </rPr>
      <t>(2-3años 4 Puntos)(&gt;3años 6 Puntos)</t>
    </r>
    <r>
      <rPr>
        <sz val="8"/>
        <color theme="1"/>
        <rFont val="Calibri"/>
        <family val="2"/>
        <scheme val="minor"/>
      </rPr>
      <t xml:space="preserve">
</t>
    </r>
    <r>
      <rPr>
        <sz val="8"/>
        <color rgb="FFFF0000"/>
        <rFont val="Calibri"/>
        <family val="2"/>
        <scheme val="minor"/>
      </rPr>
      <t>Puntaje Max 20 Puntos</t>
    </r>
    <r>
      <rPr>
        <sz val="8"/>
        <color theme="1"/>
        <rFont val="Calibri"/>
        <family val="2"/>
        <scheme val="minor"/>
      </rPr>
      <t xml:space="preserve">
</t>
    </r>
  </si>
  <si>
    <t>S.M-M-L-V.2022</t>
  </si>
  <si>
    <t>P.O EN SMMLV</t>
  </si>
  <si>
    <t>PRESUPUESTO OFICIAL</t>
  </si>
  <si>
    <t>REPRESENTANTE LEGAL</t>
  </si>
  <si>
    <t>PROPONENTE #</t>
  </si>
  <si>
    <t>DOCUMENTO ID (CC/NIT)</t>
  </si>
  <si>
    <t>CONTRATO 1</t>
  </si>
  <si>
    <t>NÚMERO CONTRATO</t>
  </si>
  <si>
    <t>OBJETO</t>
  </si>
  <si>
    <t>ENTIDAD CONTRATANTE</t>
  </si>
  <si>
    <t>PARTICIPACIÓN (SI APLICA)</t>
  </si>
  <si>
    <t>FECHA DE EJECUCIÓN</t>
  </si>
  <si>
    <t>CONTRATOS CERTIFICADOS PARA HABILITAR EXPERIENCIA (MÍNIMO 3)</t>
  </si>
  <si>
    <t>CONTRATO 2</t>
  </si>
  <si>
    <t>CONTRATO 3</t>
  </si>
  <si>
    <t>VALOR CONTRATO</t>
  </si>
  <si>
    <t>VALOR EN SMMLV</t>
  </si>
  <si>
    <t>CUMPLE / NO CUMPLE</t>
  </si>
  <si>
    <t>CUMPLE</t>
  </si>
  <si>
    <t>Experiencia en años:</t>
  </si>
  <si>
    <t xml:space="preserve">OFERTA </t>
  </si>
  <si>
    <t>SMMLV AÑO DE EJECUCIÓN DEL CONTRATO (2021)</t>
  </si>
  <si>
    <t>FACTORES TÉCNICOS PONDERABLES</t>
  </si>
  <si>
    <t>PUNTAJE OBTENIDO</t>
  </si>
  <si>
    <t>REV-1</t>
  </si>
  <si>
    <t>SI</t>
  </si>
  <si>
    <t>Nombre:</t>
  </si>
  <si>
    <t>PERFIL</t>
  </si>
  <si>
    <r>
      <t xml:space="preserve">El valor estimado del contrato objeto del presente proceso de selección por concurso de méritos es de </t>
    </r>
    <r>
      <rPr>
        <b/>
        <sz val="10"/>
        <color theme="1"/>
        <rFont val="Calibri"/>
        <family val="2"/>
        <scheme val="minor"/>
      </rPr>
      <t>MIL CINCUENTA MILLONES SETECIENTOS TREINTA Y SEIS MIL SEISCIENTOS SIETE PESOS M/CTE ($1.050.736.607)</t>
    </r>
    <r>
      <rPr>
        <sz val="10"/>
        <color theme="1"/>
        <rFont val="Calibri"/>
        <family val="2"/>
        <scheme val="minor"/>
      </rPr>
      <t xml:space="preserve">, incluido impuestos, retenciones, garantías, costos y gravámenes a que haya lugar con ocasión de la celebración, ejecución y liquidación del mismo, que se financiará con cargo al presupuesto de inversión del Municipio de Santiago de Cali para la vigencia fiscal 2020 y de conformidad al PAC, discriminado de la siguiente manera:
</t>
    </r>
    <r>
      <rPr>
        <b/>
        <sz val="10"/>
        <color theme="1"/>
        <rFont val="Calibri"/>
        <family val="2"/>
        <scheme val="minor"/>
      </rPr>
      <t>Grupo 1:</t>
    </r>
    <r>
      <rPr>
        <sz val="10"/>
        <color theme="1"/>
        <rFont val="Calibri"/>
        <family val="2"/>
        <scheme val="minor"/>
      </rPr>
      <t xml:space="preserve">
CUATROCIENTOS CUARENTA Y TRES MILLONES QUINIENTOS OCHENTA MIL NOVECIENTOS SESENTA Y NUEVE PESOS M/CTE ($443.580.969).
</t>
    </r>
    <r>
      <rPr>
        <b/>
        <sz val="10"/>
        <color theme="1"/>
        <rFont val="Calibri"/>
        <family val="2"/>
        <scheme val="minor"/>
      </rPr>
      <t>Grupo 2:
QUINIENTOS DIECISEIS MILLONES QUINIENTOS CUARENTA Y SEIS MIL TRECIENTOS SESENTA Y UN PESOS M/CTE ($ 516.546.361)</t>
    </r>
    <r>
      <rPr>
        <sz val="10"/>
        <color theme="1"/>
        <rFont val="Calibri"/>
        <family val="2"/>
        <scheme val="minor"/>
      </rPr>
      <t xml:space="preserve">.
</t>
    </r>
    <r>
      <rPr>
        <b/>
        <sz val="10"/>
        <color theme="1"/>
        <rFont val="Calibri"/>
        <family val="2"/>
        <scheme val="minor"/>
      </rPr>
      <t>Grupo 3:</t>
    </r>
    <r>
      <rPr>
        <sz val="10"/>
        <color theme="1"/>
        <rFont val="Calibri"/>
        <family val="2"/>
        <scheme val="minor"/>
      </rPr>
      <t xml:space="preserve">
NOVENTA MILLONES SEISCIENTOS NUEVE MIL DOSCIENTOS SETENTA Y SIETE PESOS M/CTE ($ 90.609.277). </t>
    </r>
  </si>
  <si>
    <t>P.O GRUPO 2</t>
  </si>
  <si>
    <t>P.O GRUPO 2 EN SMMLV</t>
  </si>
  <si>
    <t>7.1.2 EXPERIENCIA HABILITANTE</t>
  </si>
  <si>
    <r>
      <t>La Entidad en aplicación del principio de favorabilidad en concordancia con los numerales y 1.2 del numeral 1 y numerales 2.1 y 2.5 del numeral 2 del artículo 2.2.1.1.1.5.2. del Decreto 1082 de 2015 y la circular 12 de Colombia Compra Eficiente del 05 de mayo de 2014, tendrá  como experiencia especifica habilitante del proponente los contratos que se encuentren registrados en el RUP y cumplan con los siguientes requisitos:
Para acreditar la experiencia mínima habilitante el oferente deberá aportar la</t>
    </r>
    <r>
      <rPr>
        <b/>
        <sz val="8"/>
        <color theme="1"/>
        <rFont val="Calibri"/>
        <family val="2"/>
        <scheme val="minor"/>
      </rPr>
      <t xml:space="preserve"> certificación de ejecución de un (1) contrato cuyo objeto contractual esté relacionado con el presente proceso, es decir un (1) contrato de estudio y diseño arquitectónico y/o adecuación o construcción y/o mantenimiento y/o adecuación de una edificación, y/o diseño de oficinas y/o espacios interiores. cuya cuantía sea igual o superior al 100% del valor estipulado correspondiente a cada lote o grupo</t>
    </r>
    <r>
      <rPr>
        <sz val="8"/>
        <color theme="1"/>
        <rFont val="Calibri"/>
        <family val="2"/>
        <scheme val="minor"/>
      </rPr>
      <t xml:space="preserve">.
</t>
    </r>
    <r>
      <rPr>
        <b/>
        <sz val="8"/>
        <color theme="1"/>
        <rFont val="Calibri"/>
        <family val="2"/>
        <scheme val="minor"/>
      </rPr>
      <t>Criterios diferenciales para experiencia general:</t>
    </r>
    <r>
      <rPr>
        <sz val="8"/>
        <color theme="1"/>
        <rFont val="Calibri"/>
        <family val="2"/>
        <scheme val="minor"/>
      </rPr>
      <t xml:space="preserve">
Dando cumplimiento a los criterios diferenciales en el sistema de compras públicas, en el artículo 2.2.1.2.4.2.15 emprendimientos y empresas de mujeres y el articulo 2.2.1.2.4.2.18 MiPymes del Decreto 1860 de 2021, la experiencia para esta clase de empresas se acreditará con al menos un contrato, o contratos ejecutados cuyos objetos o alcance o actividades u obligaciones estén relacionados con el presente proceso, es decir un (1) contrato de estudio y diseño arquitectónico y/o adecuación o construcción y/o mantenimiento y/o adecuación de una edificación, y/o diseño de oficinas y/o espacios interiores. cuya cuantía sea igual o superior al 80% al presupuesto oficial, suscrito con entidades públicas o privadas, ejecutados y terminados a la fecha del cierre, la cual se verificará con base en la información registrada en el Registro Único de Proponentes – RUP. Dicha información se verificará con base en la información registrada en el Registro Único de Proponentes y que debe ser acreditada en al menos dos (2) de los códigos que se señala a continuación, hasta el tercer nivel.
a) Dentro del o los contratos con los que se pretenda acreditar la experiencia, los proponentes interesados en participar deberán demostrar que al menos uno de los contratos ejecutados tiene una cuantía igual o superior al 40% del presupuesto oficial.
Dando cumplimiento a lo establecido para los criterios diferenciales en el sistema de compra publica en el artículo 2.2.1.2.4.2.15 emprendimientos y empresas de mujeres y el articulo 2.2.1.2.4.2.18 MiPymes del Decreto 1860 de 2021, dentro del o los contratos con los que se pretenda acreditar la experiencia, los proponentes interesados en participar deberán demostrar que al menos uno de los contratos ejecutados tiene una cuantía igual o superior al 30% del presupuesto oficial.
b) Cuando se trate de consorcios o uniones temporales se requiere que el integrante singular que tenga la mayor participación cumpla con un contrato ejecutado con el cual pueda demostrar que tiene una cuantía igual o superior al 40% del presupuesto oficial, en todo caso, la sumatoria de la experiencia demostrada por los integrantes del consorcio o unión temporal, deberá ser igual o superior al 100% del presupuesto oficial del presente proceso.
Cuando se trate de proponentes plurales se dará cumplimiento a lo establecido en el artículo 2.2.1.2.4.2.15 Emprendimiento de mujeres y el articulo 2.2.1.2.4.2.18 MiPymes del Decreto 1860 de 2021.
</t>
    </r>
    <r>
      <rPr>
        <b/>
        <sz val="8"/>
        <color theme="1"/>
        <rFont val="Calibri"/>
        <family val="2"/>
        <scheme val="minor"/>
      </rPr>
      <t>Criterios diferenciales para experiencia especifica</t>
    </r>
    <r>
      <rPr>
        <sz val="8"/>
        <color theme="1"/>
        <rFont val="Calibri"/>
        <family val="2"/>
        <scheme val="minor"/>
      </rPr>
      <t>:
Dando cumplimiento a lo establecido para los criterios diferenciales en el sistema de compra publica en el artículo 2.2.1.2.4.2.15 emprendimientos y empresas de mujeres y el articulo 2.2.1.2.4.2.18 MiPymes del Decreto 1860 de 2021, dentro del o los contratos con los que se pretenda acreditar la experiencia, los proponentes interesados en participar deberán demostrar que al menos uno de los contratos ejecutados tiene una cuantía igual o superior al 30% del presupuesto oficial.
c) Cuando se trate de consorcios o uniones temporales se requiere que el integrante singular que tenga la mayor participación cumpla con un contrato ejecutado con el cual pueda demostrar que tiene una cuantía igual o superior al 40% del presupuesto oficial, en todo caso, la sumatoria de la experiencia demostrada por los integrantes del consorcio o unión temporal, deberá ser igual o superior al 100% del presupuesto oficial del presente proceso.
En el caso que sean dos (2) proponentes con el mismo porcentaje de participación por ejemplo 50% cada uno, cualquiera de los 2 puede aportar la experiencia, lo cual deberá indicarlo en anexo respectivo.
Dando cumplimiento a lo establecido para los criterios diferenciales en el sistema de compra publica en el artículo 2.2.1.2.4.2.15 emprendimientos y empresas de mujeres y el articulo 2.2.1.2.4.2.18 MiPymes del Decreto 1860 de 2021, cuando se trate de proponentes plurales los criterios diferenciales y puntajes adicionales solo se aplicaran, si por lo menos uno de los integrantes acredita que es emprendimiento y empresa de mujeres o MiPymes bajo los criterios dispuestos en el Decreto 1860 de 2021, que tenga una participación igual o superior al 10% en el consorcio o unión temporal.
Para lo anterior, se requiere que el integrante singular que tenga la mayor participación cumpla con un contrato ejecutado con el cual pueda demostrar que tiene una cuantía igual o superior al 30% del presupuesto oficial, en todo caso, la sumatoria de la experiencia demostrada por los integrantes del consorcio o unión temporal, deberá ser igual o superior al 80% del presupuesto oficial del presente proceso.</t>
    </r>
  </si>
  <si>
    <t>Formulación del plan de la infraestructura física de la Universidad Del Pacífico (PMI), en él se definirán las pautas y criterios de intervención cualitativa y cuantitativa (reforzamiento estructural, mejoramiento espacial, ampliación conservación) tanto de las plantas físicas existentes, como de las plantas físicas de nueva obra de acuerdo a lo planteado en el plan de desarrollo institucional (PDI) 2016-2019.</t>
  </si>
  <si>
    <t>Contrato de consultoria No. 109 del 02/07/2020</t>
  </si>
  <si>
    <t>Agosto 2020 - Marzo 2021</t>
  </si>
  <si>
    <t>Universidad Del Pacífico</t>
  </si>
  <si>
    <t>TOTAL EN SMMLV</t>
  </si>
  <si>
    <t>APLICA CRITERIO DIFERENCIAL</t>
  </si>
  <si>
    <t>No acredita</t>
  </si>
  <si>
    <t>EXPERIENCIA HABILITANTE QUE APORTA ESTA RELACIONADA CON EL OBJETO CONTRACTUAL</t>
  </si>
  <si>
    <t>CUMPLE PARA EXPERIENCIA GENERAL  Y ESPECIFICA SOLICITADA, LA CUANTIA SOBREPASA EL CRITERIO HABILITANTE DE AL MENOS 1 CONTRATO &gt;= 100% P.O DEL GRUPO</t>
  </si>
  <si>
    <t>JAMES OROBIO BALLESTEROS</t>
  </si>
  <si>
    <t>16.500.023-3</t>
  </si>
  <si>
    <t>Contrato de consultoria No. 435-OCS-00000003</t>
  </si>
  <si>
    <t>GESTIÓN ASESORÍA Y DISEÑO DE PROYECTOS S.A.S - GGAD S.A.S</t>
  </si>
  <si>
    <t>900.341.789-1</t>
  </si>
  <si>
    <t>Elaboración de los estudios y diseños de detalle requeridos para la correcta construcción de las obras establecidas en el contrato de ejecución de los estudios y diseños inherentes al contrato de concesión No. 4151.1.14.26.003-10 Grupo No. 3 (zona norte) para la realización por su cuenta y riesgo la financiación, ajustes y/o realización completa y suficiente de los diseños que se requieran, gestión social, predial, ambiental, construcción, conservación  y transferencia de obras de lnfraestructura, espacio público y recuperación de la malla vial, arterial y local para la movilidad del municipio de Santiago de Cali.</t>
  </si>
  <si>
    <t>Conalvias S.A.S</t>
  </si>
  <si>
    <t>Julio 2010 - Mayo 2012</t>
  </si>
  <si>
    <t>SMMLV AÑO DE EJECUCIÓN DEL CONTRATO (2012)</t>
  </si>
  <si>
    <t>GUSTAVO ADOLFO DÍAZ ROJAS</t>
  </si>
  <si>
    <t>CUMPLE PARA EXPERIENCIA GENERAL  Y ESPECIFICA SOLICITADA, APLICA EL CRITERIO DIFERENCIAL DE MYPYME (MEDIANTE CERTIFIACIÓN ACREDITADA DE DICHA CONDICIÓN) LA CUANTIA SOBREPASA EL CRITERIO HABILITANTE DE AL MENOS 1 CONTRATO &gt;= 40% P.O DEL GRUPO</t>
  </si>
  <si>
    <t>2.7 PERSONAL MÍNIMO REQUERIDO (HABILITANTE)</t>
  </si>
  <si>
    <r>
      <t xml:space="preserve">Coordinador de Proyectos (BIM)
Arquitecto(a)/Ingeniero(a) Civil
</t>
    </r>
    <r>
      <rPr>
        <sz val="10"/>
        <color rgb="FFFF0000"/>
        <rFont val="Calibri"/>
        <family val="2"/>
        <scheme val="minor"/>
      </rPr>
      <t>Mínimo Ocho (8) años de experiencia general, contados a partir de la expedición de la matrícula profesional + Mínimo 2 contratos como coordinador de proyectos BIM</t>
    </r>
  </si>
  <si>
    <r>
      <t xml:space="preserve">Dibujante Arquitectónico - BIM Modeller
</t>
    </r>
    <r>
      <rPr>
        <sz val="10"/>
        <color rgb="FFFF0000"/>
        <rFont val="Calibri"/>
        <family val="2"/>
        <scheme val="minor"/>
      </rPr>
      <t>Mínimo Dos (2) años de experiencia general +  Experiencia especifica como dibujante y proyectista arquitectónico con manejo de plataformas de modelado paramétrico</t>
    </r>
    <r>
      <rPr>
        <sz val="10"/>
        <color theme="1"/>
        <rFont val="Calibri"/>
        <family val="2"/>
        <scheme val="minor"/>
      </rPr>
      <t xml:space="preserve">
</t>
    </r>
  </si>
  <si>
    <t>NO CUMPLE</t>
  </si>
  <si>
    <t>Perfiles profesionales.
1) Un (1) Coordinador de Proyectos (BIM) - Arquitecto(a), Ingeniero(a) Civil + BIM Manager - 8 años de Experiencia general - Experiencia especifica mínimo dos (2) contratos como Coordinador de proyectos de diseño en metodología BIM.
% Dedicación al proyecto: 100%.
2) Dos (2) Diseñadores Arquitectónicos - Arquitecto(a) - BIM Coordinator/ BIM Modeller - 5 años de Experiencia general- Experiencia especifica como Arquitecto Diseñador en edificaciones con carácter corporativo y/o oficinas con áreas mínimas intervenidas de 5000 mt2.
% Dedicación al proyecto: 100%.
3) Un (1) Consultor Patrimonial - Arquitecto(a) o Ingeniero Civil + Especialista en Conservación y restauración del patrimonio Arquitectónico - 8 años de Experiencia general- Experiencia especifica como especialista de proyectos de restauración y/o conservación patrimonial, con áreas mínimas intervenidas de 1000 mts2.
% Dedicación al proyecto: 25%.
4) Un (1) Diseñador de Interiores - Arquitecto(a) Diseñador de Interiores - 5 años de Experiencia general - Experiencia especifica como Arquitecto Diseñador de espacios interiores de carácter institucional y de oficinas con áreas mínimas intervenidas de 2000 mt2.
% Dedicación al proyecto: 25%.
5) Cinco (5) Dibujantes Arquitectónicos - BIM Modeller - 2 años de Experiencia general - Experiencia especifica como dibujante y proyectista arquitectónico con manejo de plataformas de modelado paramétrico.
% Dedicación al proyecto: 100%.
6) Un (1) Diseñador Hidrosanitario - Profesional en áreas de ingeniería con especialización en estudios hidraulicos, sanitarios o afines - 5 años de Experiencia general - Experiencia especifica como diseñador de sistemas de redes hidráulicas y sanitarias, con áreas mínimas intervenidas de 5000 mts2.
% Dedicación al proyecto: 50%.
7) Un (1) Diseñador Eléctrico - Ingeniero(a) Eléctrico - 5 años de Experiencia general - Experiencia especifica como diseñador de sistemas eléctricos, de voz, datos y redes reguladas, con áreas mínimas intervenidas de 5000 mts2.
% Dedicación al proyecto: 50%.
8) Un (1) Diseñador de Sistema de Aire Acondicionado - Ingeniero(a) Mecánico - 5 años de Experiencia general - Experiencia especifica como diseñador de sistemas de aire acondicionado, con áreas mínimas intervenidas de 5000 mts2.
% Dedicación al proyecto: 50%.
9) Un (1) Diseñador de Sistema de Inmótica - Ingeniero (a) en Telecomunicaciones - 5 años Experiencia general - Experiencia especifica en diseño de sistemas domóticos e inmóticos, sonido, voz, imagen video, para áreas superiores a 3000 mts2.
% Dedicación al proyecto: 25%.
10) Un (1) Arquitecto(a) o Ingeniero(a) Civil para presupuestos - 5 años de Experiencia general - Experiencia especifica arquitecto (a) o ingeniero (a) civil de edificaciones, con un área mínima intervenida de 5000 mts2.	
% Dedicación al proyecto: 50%.</t>
  </si>
  <si>
    <r>
      <t xml:space="preserve">Diseñador de Sistema de Aire Acondicionado 
Ingeniero(a) Mecánico
</t>
    </r>
    <r>
      <rPr>
        <sz val="10"/>
        <color rgb="FFFF0000"/>
        <rFont val="Calibri"/>
        <family val="2"/>
        <scheme val="minor"/>
      </rPr>
      <t>Mínimo Cinco (5) años de experiencia general, contados a partir de la expedición de la matrícula profesional + Experiencia especifica como diseñador de sistemas de aire acondicionado, con áreas mínimas intervenidas de 5000 m2</t>
    </r>
    <r>
      <rPr>
        <sz val="10"/>
        <color theme="1"/>
        <rFont val="Calibri"/>
        <family val="2"/>
        <scheme val="minor"/>
      </rPr>
      <t xml:space="preserve">
</t>
    </r>
  </si>
  <si>
    <r>
      <t xml:space="preserve">Diseñador de Sistema de Inmótica
Ingeniero (a) en Telecomunicaciones
</t>
    </r>
    <r>
      <rPr>
        <sz val="10"/>
        <color rgb="FFFF0000"/>
        <rFont val="Calibri"/>
        <family val="2"/>
        <scheme val="minor"/>
      </rPr>
      <t>Mínimo Cinco (5) años de experiencia general, contados a partir de la expedición de la matrícula profesional + Experiencia especifica en diseño de sistemas domóticos e inmóticos, sonido, voz, imagen video, para áreas superiores a 3000 m2</t>
    </r>
    <r>
      <rPr>
        <sz val="10"/>
        <color theme="1"/>
        <rFont val="Calibri"/>
        <family val="2"/>
        <scheme val="minor"/>
      </rPr>
      <t xml:space="preserve">
</t>
    </r>
  </si>
  <si>
    <r>
      <t xml:space="preserve">Diseñador Eléctrico 
Ingeniero(a) Eléctrico
</t>
    </r>
    <r>
      <rPr>
        <sz val="10"/>
        <color rgb="FFFF0000"/>
        <rFont val="Calibri"/>
        <family val="2"/>
        <scheme val="minor"/>
      </rPr>
      <t>Mínimo Cinco (5) años de experiencia general, contados a partir de la expedición de la matrícula profesional + Experiencia especifica como diseñador de sistemas eléctricos, de voz, datos y redes reguladas, con áreas mínimas intervenidas de 5000 m2</t>
    </r>
    <r>
      <rPr>
        <sz val="10"/>
        <color theme="1"/>
        <rFont val="Calibri"/>
        <family val="2"/>
        <scheme val="minor"/>
      </rPr>
      <t xml:space="preserve">
</t>
    </r>
  </si>
  <si>
    <r>
      <t xml:space="preserve">Diseñador Hidrosanitario
Profesional en áreas de ingeniería con especialización en estudios hidraulicos, sanitarios o afines
</t>
    </r>
    <r>
      <rPr>
        <sz val="10"/>
        <color rgb="FFFF0000"/>
        <rFont val="Calibri"/>
        <family val="2"/>
        <scheme val="minor"/>
      </rPr>
      <t>Mínimo Cinco (5) años de experiencia general, contados a partir de la expedición de la matrícula profesional + Experiencia especifica como diseñador de sistemas de redes hidráulicas y sanitarias, con áreas mínimas intervenidas de 5000 m2</t>
    </r>
    <r>
      <rPr>
        <sz val="10"/>
        <color theme="1"/>
        <rFont val="Calibri"/>
        <family val="2"/>
        <scheme val="minor"/>
      </rPr>
      <t xml:space="preserve">
</t>
    </r>
  </si>
  <si>
    <r>
      <t xml:space="preserve">Diseñador de interiores
Arquitecto(a) diseñador de interiores
</t>
    </r>
    <r>
      <rPr>
        <sz val="10"/>
        <color rgb="FFFF0000"/>
        <rFont val="Calibri"/>
        <family val="2"/>
        <scheme val="minor"/>
      </rPr>
      <t>Mínimo Cinco (5) años de experiencia general, contados a partir de la fecha de expedición de la matricula profesional + Experiencia especifica como Arquitecto Diseñador de espacios interiores de carácter institucional y de oficinas con áreas mínimas intervenidas de 2000 m2</t>
    </r>
    <r>
      <rPr>
        <sz val="10"/>
        <color theme="1"/>
        <rFont val="Calibri"/>
        <family val="2"/>
        <scheme val="minor"/>
      </rPr>
      <t xml:space="preserve">
</t>
    </r>
  </si>
  <si>
    <r>
      <t xml:space="preserve">Consultor Patrimonial
Arquitecto(a) o Ingeniero Civil con Especialista en Conservación y restauración del patrimonio Arquitectónico
</t>
    </r>
    <r>
      <rPr>
        <sz val="10"/>
        <color rgb="FFFF0000"/>
        <rFont val="Calibri"/>
        <family val="2"/>
        <scheme val="minor"/>
      </rPr>
      <t>Mínimo Ocho (8) años de experiencia general, contados a partir de la expedición de la matrícula profesional + Experiencia especifica como especialista de proyectos de restauración y/o conservación patrimonial, con áreas mínimas intervenidas de 1000 m2</t>
    </r>
  </si>
  <si>
    <r>
      <t xml:space="preserve">Diseñador Arquitectónico - BIM Coordinator / BIM Modeller
Arquitecto(a)
</t>
    </r>
    <r>
      <rPr>
        <sz val="10"/>
        <color rgb="FFFF0000"/>
        <rFont val="Calibri"/>
        <family val="2"/>
        <scheme val="minor"/>
      </rPr>
      <t xml:space="preserve">Mínimo Cinco (5) años de experiencia general, contados a partir de la expedición de la matrícula profesional + Experiencia como diseñador en edificaciones con carácter corporativo y/o oficinas con áreas mínimas intervenidas de 5000 m2 </t>
    </r>
  </si>
  <si>
    <r>
      <t xml:space="preserve"> Arquitecto(a) o Ingeniero(a) Civil para presupuestos
</t>
    </r>
    <r>
      <rPr>
        <sz val="10"/>
        <color rgb="FFFF0000"/>
        <rFont val="Calibri"/>
        <family val="2"/>
        <scheme val="minor"/>
      </rPr>
      <t>Mínimo Cinco (5) años de experiencia general, contados a partir de la expedición de la matrícula profesional + Experiencia especifica arquitecto (a) o ingeniero (a) civil de edificaciones, con un área mínima intervenida de 5000 m2</t>
    </r>
    <r>
      <rPr>
        <sz val="10"/>
        <color theme="1"/>
        <rFont val="Calibri"/>
        <family val="2"/>
        <scheme val="minor"/>
      </rPr>
      <t xml:space="preserve">
</t>
    </r>
  </si>
  <si>
    <t>RAÚL ALEJANDRO GONZÁLEZ PINEDA</t>
  </si>
  <si>
    <t>JUAN BENJAMIN MONCADA GUERRERO</t>
  </si>
  <si>
    <t>JORGE LEONARDO HERNANDEZ TOBAR</t>
  </si>
  <si>
    <t>ELENA MUÑOZ LÓPEZ -VIEJO</t>
  </si>
  <si>
    <t>ANDRES FELIPE RIVERA VIVAS</t>
  </si>
  <si>
    <r>
      <t xml:space="preserve">Profesión: </t>
    </r>
    <r>
      <rPr>
        <sz val="10"/>
        <color theme="1"/>
        <rFont val="Calibri"/>
        <family val="2"/>
        <scheme val="minor"/>
      </rPr>
      <t>Arquitecto interiorista, sin fecha de grado ni acreditación de estudios</t>
    </r>
  </si>
  <si>
    <t>WILLIAM RUIZ VALENCIA</t>
  </si>
  <si>
    <t>JUAN CARLOS HURTADO CASTRO</t>
  </si>
  <si>
    <t>NO APORTADO</t>
  </si>
  <si>
    <t>JORGE ANDRES BONILLA SEPÚLVEDA</t>
  </si>
  <si>
    <t>SEIDER JAMES RIASCOS VELASQUEZ</t>
  </si>
  <si>
    <t>NAYANA GUAYASAMIN NAUNDORF</t>
  </si>
  <si>
    <t>PABLO MORALES SANCLEMENTE</t>
  </si>
  <si>
    <r>
      <t xml:space="preserve">Profesión: </t>
    </r>
    <r>
      <rPr>
        <sz val="10"/>
        <color theme="1"/>
        <rFont val="Calibri"/>
        <family val="2"/>
        <scheme val="minor"/>
      </rPr>
      <t>Arquitecto coordinadora BIM</t>
    </r>
  </si>
  <si>
    <t>Arquitecto - MP expedida en 2003 - Acredita 19 años de experiencia general  - Acredita 5 certificaciones de contratos en los que ejercio como diseñador de proyectos BIM, 4 de ellas en edificaciones corporativas que suman en áreas 46.655 m2</t>
  </si>
  <si>
    <r>
      <t xml:space="preserve">Profesión: </t>
    </r>
    <r>
      <rPr>
        <sz val="10"/>
        <color theme="1"/>
        <rFont val="Calibri"/>
        <family val="2"/>
        <scheme val="minor"/>
      </rPr>
      <t>Arquitecto con experiencia en diseño / construcción / interventoría. Diplomado BIM INGENIERIA Naska Digital</t>
    </r>
  </si>
  <si>
    <t>ASTRID PAOLA MARTINEZ SALAS</t>
  </si>
  <si>
    <r>
      <t xml:space="preserve">Profesión: </t>
    </r>
    <r>
      <rPr>
        <sz val="10"/>
        <color theme="1"/>
        <rFont val="Calibri"/>
        <family val="2"/>
        <scheme val="minor"/>
      </rPr>
      <t>Arquitecto Especializasta en alta gerencia</t>
    </r>
  </si>
  <si>
    <t>Arquitecta - MP expedida en 2006 - Acredita 16 años de experiencia general  - Acredita 5 certificaciones de contratos en los que ejercio como diseñador de proyectos BIM, 4 de ellas en edificaciones corporativas que suman en áreas 9.468 m2</t>
  </si>
  <si>
    <t>Arquitecta - MP expedida en 2003 - Acredita 19 años de experiencia general  - Acredita 2 certificaciones de contratos en los que ejercio como coordinadora de proyectos BIM, ambos contratos suman en áreas 5.641 m2</t>
  </si>
  <si>
    <t xml:space="preserve"> </t>
  </si>
  <si>
    <t>RUBEN DARIO COLLAZOS BENÍTEZ</t>
  </si>
  <si>
    <r>
      <t xml:space="preserve">Profesión: </t>
    </r>
    <r>
      <rPr>
        <sz val="10"/>
        <color theme="1"/>
        <rFont val="Calibri"/>
        <family val="2"/>
        <scheme val="minor"/>
      </rPr>
      <t>Ingeniero Civil especializasta en conservación y restauración del patrimonio arquitectónico</t>
    </r>
  </si>
  <si>
    <t>Ingeniero Civil - MP expedida en 1983 - Acredita 39 años de experiencia general  - Acredita certificación de experiencia en la restauración de la Casa Roa y Gonzalez en la ciudad de Perería, intervención certificada de 1.023 m2</t>
  </si>
  <si>
    <t>BEATRIZ PICON TRUQUE</t>
  </si>
  <si>
    <t>Arquitecta - MP expedida en 2003 - Acredita 19 años de experiencia general  - Acredita certificación de experiencia como arquitecta diseñadora de interiores en el proyecto de estudios y diseños para la construcción del centro cultural y parque San Felipe de ipiales, con área intervenida de 3.291 m2</t>
  </si>
  <si>
    <t>EDISON PANTOJA CHAVES</t>
  </si>
  <si>
    <r>
      <t xml:space="preserve">Profesión: </t>
    </r>
    <r>
      <rPr>
        <sz val="10"/>
        <color theme="1"/>
        <rFont val="Calibri"/>
        <family val="2"/>
        <scheme val="minor"/>
      </rPr>
      <t>Arquitecto</t>
    </r>
  </si>
  <si>
    <t>JUAN DAVID MUÑOZ LUCERO</t>
  </si>
  <si>
    <r>
      <t xml:space="preserve">Arquitecto - MP expedida en diciembre de 217 - Acredita 5 años de experiencia general  - </t>
    </r>
    <r>
      <rPr>
        <sz val="10"/>
        <rFont val="Calibri"/>
        <family val="2"/>
        <scheme val="minor"/>
      </rPr>
      <t>Acredita certificación de experiencia de 8,5 meses</t>
    </r>
    <r>
      <rPr>
        <sz val="10"/>
        <color theme="1"/>
        <rFont val="Calibri"/>
        <family val="2"/>
        <scheme val="minor"/>
      </rPr>
      <t xml:space="preserve"> como dibujante arquitectonico con manejo en plataformas parametricas</t>
    </r>
  </si>
  <si>
    <t>SANTIAGO RICARDO DORADO ROSERO</t>
  </si>
  <si>
    <t>RICARDO GIRALDO RIOS</t>
  </si>
  <si>
    <r>
      <t xml:space="preserve">Arquitecto - MP expedida en 2009 - Acredita 13 años de experiencia general - </t>
    </r>
    <r>
      <rPr>
        <sz val="10"/>
        <rFont val="Calibri"/>
        <family val="2"/>
        <scheme val="minor"/>
      </rPr>
      <t xml:space="preserve">Acredita certificación de experiencia </t>
    </r>
    <r>
      <rPr>
        <sz val="10"/>
        <color theme="1"/>
        <rFont val="Calibri"/>
        <family val="2"/>
        <scheme val="minor"/>
      </rPr>
      <t>como dibujante arquitectonico con manejo en plataformas parametricas</t>
    </r>
  </si>
  <si>
    <r>
      <t xml:space="preserve">Arquitecto - MP expedida en 2017 - Acredita 5 años de experiencia general - </t>
    </r>
    <r>
      <rPr>
        <sz val="10"/>
        <rFont val="Calibri"/>
        <family val="2"/>
        <scheme val="minor"/>
      </rPr>
      <t xml:space="preserve">Acredita certificación de experiencia </t>
    </r>
    <r>
      <rPr>
        <sz val="10"/>
        <color theme="1"/>
        <rFont val="Calibri"/>
        <family val="2"/>
        <scheme val="minor"/>
      </rPr>
      <t>como dibujante arquitectonico con manejo en plataformas parametricas</t>
    </r>
  </si>
  <si>
    <t>HAROLD ALEXANDER CEBALLOS BURGOS</t>
  </si>
  <si>
    <t>Arquitecto - MP expedida en 2008 - Acredita 14 años de experiencia general - Acredita certificación de experiencia como dibujante arquitectonico con manejo en plataformas parametricas</t>
  </si>
  <si>
    <t>ELIZABETH LUENGAS LASSO</t>
  </si>
  <si>
    <r>
      <t>Profesión:</t>
    </r>
    <r>
      <rPr>
        <sz val="10"/>
        <color theme="1"/>
        <rFont val="Calibri"/>
        <family val="2"/>
        <scheme val="minor"/>
      </rPr>
      <t xml:space="preserve"> Ingeniera Sanitaria especializata en administración de empresas de construcción</t>
    </r>
  </si>
  <si>
    <t>Ingeniero Sanitaria - MP expedida en 1985 - Acredita 37 años de experiencia general  - Acredita certificación de experiencia en contrato como diseñadora de estudios y diseños de redes sanitarias e hidraúlicas con un área intervenida de 105.136,25 m2</t>
  </si>
  <si>
    <t>JAIME LEYSON ESTACIO CÓRDOBA</t>
  </si>
  <si>
    <r>
      <t>Profesión:</t>
    </r>
    <r>
      <rPr>
        <sz val="10"/>
        <color theme="1"/>
        <rFont val="Calibri"/>
        <family val="2"/>
        <scheme val="minor"/>
      </rPr>
      <t xml:space="preserve"> Ingeniero Eléctrico</t>
    </r>
  </si>
  <si>
    <t>Ingeniero Eléctrico - MP expedida en 2006 - Acredita 16 años de experiencia general  - Acredita certificación de experiencia en contrato como diseñadora eléctrico, voz y datos, con un área intervenida de 7.500 m2</t>
  </si>
  <si>
    <t>LAURA GISSEL SILVA MORENO</t>
  </si>
  <si>
    <r>
      <t>Profesión:</t>
    </r>
    <r>
      <rPr>
        <sz val="10"/>
        <color theme="1"/>
        <rFont val="Calibri"/>
        <family val="2"/>
        <scheme val="minor"/>
      </rPr>
      <t xml:space="preserve"> Ingeniera Mecanica</t>
    </r>
  </si>
  <si>
    <t>Ingeniera mecanica - MP expedida en 2011 - Acredita 11 años de experiencia general  - Acredita certificación de experiencia en contrato como diseñadora y presupuestadora de proyectos HVAC, con un área intervenida de 5.917,92 m2</t>
  </si>
  <si>
    <t>JUAN JOSE MURIEL AGUDELO</t>
  </si>
  <si>
    <r>
      <t>Profesión:</t>
    </r>
    <r>
      <rPr>
        <sz val="10"/>
        <color theme="1"/>
        <rFont val="Calibri"/>
        <family val="2"/>
        <scheme val="minor"/>
      </rPr>
      <t xml:space="preserve"> Ingeniero Telematico</t>
    </r>
  </si>
  <si>
    <t>Ingeniero Telematico - MP expedida en 2006 - Acredita 16 años de experiencia general  - Acredita certificación de experiencia en contratos como diseñadora inmótica, video IP CCTV, equipos de red y datos, con área intervenida total de 30.100 m2</t>
  </si>
  <si>
    <t>MONICA JARAMILLO BUITRAGO</t>
  </si>
  <si>
    <r>
      <t>Profesión:</t>
    </r>
    <r>
      <rPr>
        <sz val="10"/>
        <color theme="1"/>
        <rFont val="Calibri"/>
        <family val="2"/>
        <scheme val="minor"/>
      </rPr>
      <t xml:space="preserve"> Ingeniera Civil especialista en gerencia de construcciones</t>
    </r>
  </si>
  <si>
    <t>Ingeniera Civil - MP expedida en 2002 - Acredita 20 años de experiencia general  - Acredita certificación de experiencia en contratos como coordinadora de diseños técnicos con diseños arquitectonicos  y presupuesto integral en proyecto centro de convenciones CCP, con área intervenida total de 37.380 m2</t>
  </si>
  <si>
    <t>EVALUACION DE DOCUMENTOS TÉCNICOS PONDERABLES DEL PROCESO DE SELECCIÓN CONCURSO DE MÉRITOS N°4181.010.26.1.301-2022
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</si>
  <si>
    <t>EXPERIENCIA ESPECÍFICA DEL PROPONENTE (40.5 PUNTOS MÁXIMO)</t>
  </si>
  <si>
    <r>
      <t xml:space="preserve">Para acreditar la experiencia especifica ponderable el oferente aportara contratos cuyo objeto contractual esté relacionado con el presente proceso, es decir contratos de consultoría en construcción y/o mantenimiento y/o adecuación de edificaciones de uso público, donde se evidencie el área intervenida de cada uno ( no se acepta vivienda) .estos contratos deben de ser diferentes a los establecidos como requisito habilitante en el numeral 12.1.12 aspectos que certifican las condiciones de experiencia.
SUBCRITERIO:
Número de contratos adicionales a los aportados por el proponente para el cumplimiento de las condiciones técnicas habilitantes, siempre que guarden relación con el objeto requerido, es decir: contratos de consultoría en construcción y/o mantenimiento y/o adecuación de edificaciones de uso público, donde se evidencie el área intervenida de cada uno (no se acepta vivienda).
Estos contratos deben de ser diferentes a los establecidos como requisito habilitante en el numeral 12.1.12, cuyo valor del contrato individual sea igual o superior al 50% del valor del presupuesto oficial expresado en SMMLV, debidamente inscritos en el RUP.
Dada la especificidad del bien a intervenir, también se tendrá en cuenta contratos de consultoría en adecuación, proyectos de intervención, proyectos de restauración, obras de recuperación y/o construcción de edificaciones de uso público, donde se evidencie el área intervenida, diferentes a los establecidos como requisito habilitante, cuyo valor del contrato sea igual o superior al 50% del valor del presupuesto oficial expresado e SMMLV, debidamente inscritos en el RUP.
</t>
    </r>
    <r>
      <rPr>
        <b/>
        <i/>
        <sz val="10"/>
        <color theme="1"/>
        <rFont val="Calibri"/>
        <family val="2"/>
        <scheme val="minor"/>
      </rPr>
      <t>1 CONTRATO = 20.25 Puntos</t>
    </r>
  </si>
  <si>
    <t>CONTRATOS CERTIFICADOS PONDERABLES</t>
  </si>
  <si>
    <t xml:space="preserve">PUNTAJE TOTAL </t>
  </si>
  <si>
    <t>Consorcio infraestructura MIO</t>
  </si>
  <si>
    <t>CO-171-001</t>
  </si>
  <si>
    <t>Diciembre 2017 - Enero 2020</t>
  </si>
  <si>
    <t>SMMLV AÑO DE EJECUCIÓN DEL CONTRATO (2020)</t>
  </si>
  <si>
    <t>EXPERIENCIA PONDERABLE QUE APORTA ESTA RELACIONADA CON EL OBJETO CONTRACTUAL</t>
  </si>
  <si>
    <t>COMPLEMENTACIÓN DE LOS ESTUDIOS Y DISEÑOS ENTREGADOS POR METROCALI S.A ( DE ACUERDO A LOS VOLUMENES ADJUNTOS EN LOS DOCUMENTOS QUE HACEN PARTE DEL PLIEGO DE CONDICIONES) Y ACOMPAÑAMIENTO CON ESPECIALISTAS, DURANTE CONSTRUCCIÓN, HASTA PLANOS DE OBRA CONSTRUIDA: "CONSTRUCCIÓN DEL PATIO Y TALLERES AGUABLANCA Y DEMAS OBRAS COMPLEMENTARIAS DEL SISTEMA INTEGRADO DE TRANSPORTE MASIVO DE PASAJEROS DE SANITIAGO DE CALI"</t>
  </si>
  <si>
    <t>ESTUDIOS Y DISEÑOS PARA LA CONSTRUCCIÓN DEL CENTRO CULTURAL Y ARQUE SAN FELIPE EN EL MUNICIPIO DE IPIALES</t>
  </si>
  <si>
    <t>Municipio de Ipiales</t>
  </si>
  <si>
    <t>Contrato de consultoria No. 955 del 31/07/2018</t>
  </si>
  <si>
    <t>Septiembre 2018 - Septiembre 2019</t>
  </si>
  <si>
    <t>SMMLV AÑO DE EJECUCIÓN DEL CONTRATO (2019)</t>
  </si>
  <si>
    <t>EXPERIENCIA ESPECIFICA DEL EQUIPO DE DIRECCIÓN DEL PROPONENTE (48 PUNTOS MÁXIMO)</t>
  </si>
  <si>
    <t>PUNTAJE OBTENIDO PARA LOS FACTORES TÉCNICOS PONDERABLES (MÁXIMO 88,5)</t>
  </si>
  <si>
    <t>Coordinador de Proyectos (BIM)</t>
  </si>
  <si>
    <r>
      <rPr>
        <b/>
        <sz val="10"/>
        <color theme="1"/>
        <rFont val="Calibri"/>
        <family val="2"/>
        <scheme val="minor"/>
      </rPr>
      <t xml:space="preserve">PERIFIL: </t>
    </r>
    <r>
      <rPr>
        <sz val="10"/>
        <color theme="1"/>
        <rFont val="Calibri"/>
        <family val="2"/>
        <scheme val="minor"/>
      </rPr>
      <t xml:space="preserve">Coordinador de Proyectos (BIM)
</t>
    </r>
    <r>
      <rPr>
        <b/>
        <sz val="10"/>
        <color theme="1"/>
        <rFont val="Calibri"/>
        <family val="2"/>
        <scheme val="minor"/>
      </rPr>
      <t xml:space="preserve">CRITERIO: </t>
    </r>
    <r>
      <rPr>
        <sz val="10"/>
        <color theme="1"/>
        <rFont val="Calibri"/>
        <family val="2"/>
        <scheme val="minor"/>
      </rPr>
      <t xml:space="preserve">Se otorgará 7 puntos por cada contrato adicional a la experiencia específica como Coordinador de proyectos de diseño en metodología BIM. Cuando se trate de certificaciones o contratos del mismo proponente se debe demostrar vinculación laboral o contractual del profesional con el proponente. Si no acredita experiencia especifica adicional, obtendrá cero (0) puntos.
</t>
    </r>
    <r>
      <rPr>
        <b/>
        <sz val="10"/>
        <color theme="1"/>
        <rFont val="Calibri"/>
        <family val="2"/>
        <scheme val="minor"/>
      </rPr>
      <t>PUNTAJE MÁXIMO: 28</t>
    </r>
    <r>
      <rPr>
        <sz val="10"/>
        <color theme="1"/>
        <rFont val="Calibri"/>
        <family val="2"/>
        <scheme val="minor"/>
      </rPr>
      <t xml:space="preserve">. 
</t>
    </r>
    <r>
      <rPr>
        <b/>
        <sz val="10"/>
        <color theme="1"/>
        <rFont val="Calibri"/>
        <family val="2"/>
        <scheme val="minor"/>
      </rPr>
      <t>PERIFIL:</t>
    </r>
    <r>
      <rPr>
        <sz val="10"/>
        <color theme="1"/>
        <rFont val="Calibri"/>
        <family val="2"/>
        <scheme val="minor"/>
      </rPr>
      <t xml:space="preserve"> Diseñador Arquitectónico
</t>
    </r>
    <r>
      <rPr>
        <b/>
        <sz val="10"/>
        <color theme="1"/>
        <rFont val="Calibri"/>
        <family val="2"/>
        <scheme val="minor"/>
      </rPr>
      <t>CRITERIO:</t>
    </r>
    <r>
      <rPr>
        <sz val="10"/>
        <color theme="1"/>
        <rFont val="Calibri"/>
        <family val="2"/>
        <scheme val="minor"/>
      </rPr>
      <t xml:space="preserve"> Se otorgará 5 puntos por cada contrato adicional de proyectos con diseño en metodología BIM., a partir de la expedición de la matrícula profesional. Cuando se trate de certificaciones o contratos del mismo proponente se debe demostrar vinculación laboral o contractual del profesional con el proponente. Si no acredita experiencia especifica adicional, obtendrá cero (0) puntos.
</t>
    </r>
    <r>
      <rPr>
        <b/>
        <sz val="10"/>
        <color theme="1"/>
        <rFont val="Calibri"/>
        <family val="2"/>
        <scheme val="minor"/>
      </rPr>
      <t>PUNTAJE MÁXIMO: 20</t>
    </r>
    <r>
      <rPr>
        <sz val="10"/>
        <color theme="1"/>
        <rFont val="Calibri"/>
        <family val="2"/>
        <scheme val="minor"/>
      </rPr>
      <t xml:space="preserve">. </t>
    </r>
  </si>
  <si>
    <t>Diseñador Arquitectónico</t>
  </si>
  <si>
    <t># De contratos adicionales presentados:</t>
  </si>
  <si>
    <t>EVALUACIÓN DE DOCUMENTOS TÉCNICOS HABILITANTES DEL PROCESO DE SELECCIÓN CONCURSO DE MÉRITOS N°4181.010.26.1.301-2022
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</si>
  <si>
    <r>
      <t xml:space="preserve">PROPONENTES PROCESO DE SELECCIÓN CONCURSO DE MÉRITOS N°4181.010.26.1.301-2022
</t>
    </r>
    <r>
      <rPr>
        <sz val="10"/>
        <color theme="1"/>
        <rFont val="Calibri"/>
        <family val="2"/>
        <scheme val="minor"/>
      </rPr>
      <t>QUE TIENE POR OBJETO: "CONTRATAR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TORRE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r>
  </si>
  <si>
    <t>% DE PARTICIPACIÓN</t>
  </si>
  <si>
    <t>SMMLV AÑO DE EJECUCIÓN DEL CONTRATO (XXXX)</t>
  </si>
  <si>
    <r>
      <t xml:space="preserve">Profesión: </t>
    </r>
    <r>
      <rPr>
        <sz val="10"/>
        <color theme="1"/>
        <rFont val="Calibri"/>
        <family val="2"/>
        <scheme val="minor"/>
      </rPr>
      <t>Arquitecto BIM SPECIALIST y REVIT MEP EXPERT</t>
    </r>
  </si>
  <si>
    <t>Arquitecto - MP expedida en 2006 - Acredita 16 años de experiencia general  - Acredita certificaciones de contratos en los que ejercio como coordinadora de proyectos BIM</t>
  </si>
  <si>
    <r>
      <t xml:space="preserve">Profesión: </t>
    </r>
    <r>
      <rPr>
        <sz val="10"/>
        <color theme="1"/>
        <rFont val="Calibri"/>
        <family val="2"/>
        <scheme val="minor"/>
      </rPr>
      <t>Arquitecto Especialización Tecnológica en Metodología BIM para el Desarrollo de Proyectos de la Edificación</t>
    </r>
  </si>
  <si>
    <t>Arquitecto - MP expedida en 2008 - Acredita 14 años de experiencia general  - Acredita 3 certificaciones de contratos en los que ejercio como coordinador y especialista BIM de proyectos, estos suman en áreas 22.709 m2</t>
  </si>
  <si>
    <r>
      <t xml:space="preserve">DOCUMENTOS DE SOPORTE: 
</t>
    </r>
    <r>
      <rPr>
        <sz val="10"/>
        <color rgb="FFFF0000"/>
        <rFont val="Calibri"/>
        <family val="2"/>
        <scheme val="minor"/>
      </rPr>
      <t>NO ADJUNTA FOTOCOPIA DE LA MATRICULA PROFESIONAL (DOC. QUE DEBE APORTAR DE ACUERDO AL PLIEGO)</t>
    </r>
    <r>
      <rPr>
        <sz val="10"/>
        <color theme="1"/>
        <rFont val="Calibri"/>
        <family val="2"/>
        <scheme val="minor"/>
      </rPr>
      <t xml:space="preserve">
CARTA DE COMPROMISO FIRMADA</t>
    </r>
  </si>
  <si>
    <r>
      <t xml:space="preserve">Arquitecto - MP expedida en 2018 - </t>
    </r>
    <r>
      <rPr>
        <sz val="10"/>
        <color rgb="FFFF0000"/>
        <rFont val="Calibri"/>
        <family val="2"/>
        <scheme val="minor"/>
      </rPr>
      <t>Acredita 4 años de experiencia general</t>
    </r>
    <r>
      <rPr>
        <sz val="10"/>
        <color theme="1"/>
        <rFont val="Calibri"/>
        <family val="2"/>
        <scheme val="minor"/>
      </rPr>
      <t xml:space="preserve">  - Acredita certificación de contratos en los que ejercio como coordinador y especialista BIM de proyectos, estos suman en áreas 68.181 m2</t>
    </r>
  </si>
  <si>
    <r>
      <t xml:space="preserve">Profesión: </t>
    </r>
    <r>
      <rPr>
        <sz val="10"/>
        <color theme="1"/>
        <rFont val="Calibri"/>
        <family val="2"/>
        <scheme val="minor"/>
      </rPr>
      <t>Arquitecta Especialista en Recuperación del Patrimonio Construido, Máster en Dirección y gestión de proyectos</t>
    </r>
  </si>
  <si>
    <t>Arquitecta - MP expedida en 2014 - Titulos debidamente convalidados para laborar en Colombia - Acredita 8 años de experiencia general - Acredita 2 certificaciones como arquitecta especialista en restauración del patrimonio con áreas intervenidas 3.594 m2 y 12.647 m2 respectivamente</t>
  </si>
  <si>
    <r>
      <t xml:space="preserve">DOCUMENTOS DE SOPORTE: 
</t>
    </r>
    <r>
      <rPr>
        <sz val="8"/>
        <color rgb="FFFF0000"/>
        <rFont val="Calibri"/>
        <family val="2"/>
        <scheme val="minor"/>
      </rPr>
      <t>NO ADJUNTA FOTOCOPIA DEL DOCUMENTO DE IDENTIDAD (CEDULA DE EXTRANJERIA) NI LA FOTOCOPIA DE LA MATRICULA PROFESIONAL (DOCUMENTOS QUE DEBE APORTAR DE ACUERDO AL PLIEGO)</t>
    </r>
    <r>
      <rPr>
        <sz val="8"/>
        <color theme="1"/>
        <rFont val="Calibri"/>
        <family val="2"/>
        <scheme val="minor"/>
      </rPr>
      <t xml:space="preserve">
CARTA DE COMPROMISO FIRMADA</t>
    </r>
  </si>
  <si>
    <r>
      <t xml:space="preserve">DOCUMENTOS DE SOPORTE: 
</t>
    </r>
    <r>
      <rPr>
        <sz val="8"/>
        <color rgb="FFFF0000"/>
        <rFont val="Calibri"/>
        <family val="2"/>
        <scheme val="minor"/>
      </rPr>
      <t>NO ADJUNTA DIPLOMAS O ACTAS DE GRADO DE LA EDUCACIÓN SUPERIOR; NO ADJUNTA LA FOTOCOPIA DE LA MATRICULA PROFESIONAL (DOCUMENTOS QUE DEBE APORTAR DE ACUERDO AL PLIEGO)
FOTOCOPIA DEL DOCUMENTO DE IDENTIDAD NO ES LEGIBLE</t>
    </r>
    <r>
      <rPr>
        <sz val="8"/>
        <color theme="1"/>
        <rFont val="Calibri"/>
        <family val="2"/>
        <scheme val="minor"/>
      </rPr>
      <t xml:space="preserve">
CARTA DE COMPROMISO FIRMADA</t>
    </r>
  </si>
  <si>
    <r>
      <t>Arquitecto</t>
    </r>
    <r>
      <rPr>
        <sz val="10"/>
        <color rgb="FFFF0000"/>
        <rFont val="Calibri"/>
        <family val="2"/>
        <scheme val="minor"/>
      </rPr>
      <t xml:space="preserve"> (NO APORTAN TITULOS DE GRADO)</t>
    </r>
    <r>
      <rPr>
        <sz val="10"/>
        <color theme="1"/>
        <rFont val="Calibri"/>
        <family val="2"/>
        <scheme val="minor"/>
      </rPr>
      <t xml:space="preserve"> - MP expedida en 2010 - Acredita 12 años de experiencia general  - Acredita certificación de contrato en el que se desempeño como arquitecto diseñador de interiores en proyecto del ofereten con área de intervención de 5.348,83 m2</t>
    </r>
  </si>
  <si>
    <t>Arquitecto (Graduado en abril 2016) - MP expedida en 2016 - Acredita 6 años de experiencia general  - Acredita certificación de experiencia como arquitecto proyectista y modelador 3D (Revit)</t>
  </si>
  <si>
    <t>Arquitecto (Graduado en abril 2016) - MP No aportada - Acredita 6 años de experiencia general  - Acredita certificación de experiencia como arquitecto proyectista y modelador 3D (Revit)</t>
  </si>
  <si>
    <t>NAIZLA ALEJANDRA GALLEGO MONTERROZA</t>
  </si>
  <si>
    <r>
      <t xml:space="preserve">Profesión: </t>
    </r>
    <r>
      <rPr>
        <sz val="10"/>
        <color theme="1"/>
        <rFont val="Calibri"/>
        <family val="2"/>
        <scheme val="minor"/>
      </rPr>
      <t>Arquitecta</t>
    </r>
  </si>
  <si>
    <t>Arquitecto (Graduado en abril 2020) - MP expedida en diciembre 2020 - 9 años de experiencia general de acuerdo a HV - Acredita certificación de experiencia como arquitecto proyectista y modelador 3D (Revit)</t>
  </si>
  <si>
    <r>
      <t>Profesión:</t>
    </r>
    <r>
      <rPr>
        <sz val="10"/>
        <color theme="1"/>
        <rFont val="Calibri"/>
        <family val="2"/>
        <scheme val="minor"/>
      </rPr>
      <t xml:space="preserve"> Técnico profesional en dibujo arquitectonico y decoración</t>
    </r>
  </si>
  <si>
    <t>DOCUMENTOS DE SOPORTE + CARTA DE COMPROMISO FIRMADA</t>
  </si>
  <si>
    <r>
      <t>Profesión:</t>
    </r>
    <r>
      <rPr>
        <sz val="10"/>
        <color theme="1"/>
        <rFont val="Calibri"/>
        <family val="2"/>
        <scheme val="minor"/>
      </rPr>
      <t xml:space="preserve"> TécnicA profesional en dibujo arquitectonico y decoración</t>
    </r>
  </si>
  <si>
    <t>MELANIE BURBANO CALDERÓN</t>
  </si>
  <si>
    <t>Técnico profesional en dibujo arquitectonico y decoración, no hay fecha de grado o certificación de estudios - Certificado de inscripción profesional expedido en 1998 - 20 años de experiencia general de acuerdo a HV - Acredita certificación de experiencia como dibujante 1 de Jaramillo Mora</t>
  </si>
  <si>
    <t>Técnica profesional en dibujo arquitectonico y decoración (Graduada en 2018) - Certificado de inscripción profesional expedido en 2018, 5 años de experiencia general de acuerdo a HV - Acredita certificación de experiencia como arquitecto proyectista y modelador 3D (Revit)</t>
  </si>
  <si>
    <t>ARMANDO CANO SILVA</t>
  </si>
  <si>
    <r>
      <t>Profesión:</t>
    </r>
    <r>
      <rPr>
        <sz val="10"/>
        <color theme="1"/>
        <rFont val="Calibri"/>
        <family val="2"/>
        <scheme val="minor"/>
      </rPr>
      <t xml:space="preserve"> Ingeniero Eléctricista</t>
    </r>
  </si>
  <si>
    <t>Ingeniero Eléctricista - MP expedida en 1991 - Acredita 31 años de experiencia general  - Acredita certificación de experiencia en contrato como diseñador de instalaciones eléctricas</t>
  </si>
  <si>
    <r>
      <t xml:space="preserve">DOCUMENTOS DE SOPORTE: 
</t>
    </r>
    <r>
      <rPr>
        <sz val="10"/>
        <color rgb="FFFF0000"/>
        <rFont val="Calibri"/>
        <family val="2"/>
        <scheme val="minor"/>
      </rPr>
      <t>NO ACREDITA LA EXPERIENCIA ESPECIFICA SOLICITADA COMO DISEÑADOR DE SISTEMA ELÉCTRICO, VOZ, DATOS Y REDES REGULADAS - SOLAMENTE ACREDITA DISEÑO ELÉCTRICO
NO ADJUNTA CERTIFICADO DE VIGENCIA Y ANTECEDENTES PROFESIONALES</t>
    </r>
    <r>
      <rPr>
        <sz val="10"/>
        <color theme="1"/>
        <rFont val="Calibri"/>
        <family val="2"/>
        <scheme val="minor"/>
      </rPr>
      <t xml:space="preserve">
CARTA DE COMPROMISO FIRMADA</t>
    </r>
  </si>
  <si>
    <r>
      <t>Profesión:</t>
    </r>
    <r>
      <rPr>
        <sz val="10"/>
        <color theme="1"/>
        <rFont val="Calibri"/>
        <family val="2"/>
        <scheme val="minor"/>
      </rPr>
      <t xml:space="preserve"> Ingeniero Civil Especialista en ingenieria sanitaria y ambiental</t>
    </r>
  </si>
  <si>
    <t>Ingeniero Civil - MP expedida en 2007 - Acredita 15 años de experiencia general  - Acredita certificación de experiencia en contrato como ingeniero especialista en diseño sanitario (incluye diseño hidraúlico) con un área intervenida de 105.131,90 m2</t>
  </si>
  <si>
    <t>CARLOS ANDRES AVILA DUARTE</t>
  </si>
  <si>
    <r>
      <t>Profesión:</t>
    </r>
    <r>
      <rPr>
        <sz val="10"/>
        <color theme="1"/>
        <rFont val="Calibri"/>
        <family val="2"/>
        <scheme val="minor"/>
      </rPr>
      <t xml:space="preserve"> Ingeniero Mecanico</t>
    </r>
  </si>
  <si>
    <t>Ingeniero mecanico - MP expedida en 2009 - Acredita 13 años de experiencia general  - Acredita certificación de experiencia en contrato como diseñador de sistemas de aire acondicionado, con un área intervenida de 17.737,44 m2</t>
  </si>
  <si>
    <r>
      <t xml:space="preserve">DOCUMENTOS DE SOPORTE: 
</t>
    </r>
    <r>
      <rPr>
        <sz val="10"/>
        <color rgb="FFFF0000"/>
        <rFont val="Calibri"/>
        <family val="2"/>
        <scheme val="minor"/>
      </rPr>
      <t>NO ADJUNTA FOTOCOPIA DE LA MATRICULA PROFESIONAL (DOCUMENTO QUE DEBE APORTAR DE ACUERDO AL PLIEGO)</t>
    </r>
    <r>
      <rPr>
        <sz val="10"/>
        <color theme="1"/>
        <rFont val="Calibri"/>
        <family val="2"/>
        <scheme val="minor"/>
      </rPr>
      <t xml:space="preserve">
CARTA DE COMPROMISO FIRMADA</t>
    </r>
  </si>
  <si>
    <t>DANIELA GÓMEZ VARELA</t>
  </si>
  <si>
    <r>
      <t>Profesión:</t>
    </r>
    <r>
      <rPr>
        <sz val="10"/>
        <color theme="1"/>
        <rFont val="Calibri"/>
        <family val="2"/>
        <scheme val="minor"/>
      </rPr>
      <t xml:space="preserve"> Ingeniera Electrónica y de las Telecomunicaciones</t>
    </r>
  </si>
  <si>
    <r>
      <t xml:space="preserve">DOCUMENTOS DE SOPORTE: 
</t>
    </r>
    <r>
      <rPr>
        <sz val="10"/>
        <color rgb="FFFF0000"/>
        <rFont val="Calibri"/>
        <family val="2"/>
        <scheme val="minor"/>
      </rPr>
      <t>NO ADJUNTA CERTIFICADO DE VIGENCIA Y ANTECENTES PROFESIONALES
NO ADJUNTA CERTIFICADOS DE ESTUDIOS SUPERIORES (DIPLOMA O ACTA)</t>
    </r>
    <r>
      <rPr>
        <sz val="10"/>
        <color theme="1"/>
        <rFont val="Calibri"/>
        <family val="2"/>
        <scheme val="minor"/>
      </rPr>
      <t xml:space="preserve">
CARTA DE COMPROMISO FIRMADA</t>
    </r>
  </si>
  <si>
    <r>
      <t xml:space="preserve">Ingeniera Electrónica y de las Telecomunicaciones - MP expedida en 2018 - </t>
    </r>
    <r>
      <rPr>
        <sz val="8"/>
        <color rgb="FFFF0000"/>
        <rFont val="Calibri"/>
        <family val="2"/>
        <scheme val="minor"/>
      </rPr>
      <t>Acredita 4 años de experiencia general</t>
    </r>
    <r>
      <rPr>
        <sz val="8"/>
        <color theme="1"/>
        <rFont val="Calibri"/>
        <family val="2"/>
        <scheme val="minor"/>
      </rPr>
      <t xml:space="preserve">  - Acredita certificación de experiencia en contrato como diseñadora de red de sonido y televisión y sistemas inmoticos: Dectección de humo, llmadas de emergencia y sistemas de suspensión ETC, con área intervenida total de 9.338,86 m2</t>
    </r>
  </si>
  <si>
    <r>
      <t>Profesión:</t>
    </r>
    <r>
      <rPr>
        <sz val="10"/>
        <color theme="1"/>
        <rFont val="Calibri"/>
        <family val="2"/>
        <scheme val="minor"/>
      </rPr>
      <t xml:space="preserve"> Ingeniero Civil</t>
    </r>
  </si>
  <si>
    <t>Ingeniero Civil - MP expedida en 2001 - Acredita 21 años de experiencia general  - Acredita certificación de experiencia en como ingeniero diseñador, consultor y estructurador de diferentes proyectos de edificaciones con un áreas intervenidas superiores a los 5.000 m2</t>
  </si>
  <si>
    <t>LEONARDO SALAZAR ANGULO</t>
  </si>
  <si>
    <r>
      <t xml:space="preserve">DOCUMENTOS DE SOPORTE: 
</t>
    </r>
    <r>
      <rPr>
        <sz val="10"/>
        <color rgb="FFFF0000"/>
        <rFont val="Calibri"/>
        <family val="2"/>
        <scheme val="minor"/>
      </rPr>
      <t>NO ADJUNTA DIPLOMAS O ACTAS DE GRADO DE LA EDUCACIÓN SUPERIOR
NO ADJUNTA CERTIFICADO DE EXPERIENCIA QUE INDIQUE QUE TIENE LA EXPERIENCIA ESPECIFICA SOLICITADA</t>
    </r>
    <r>
      <rPr>
        <sz val="10"/>
        <color theme="1"/>
        <rFont val="Calibri"/>
        <family val="2"/>
        <scheme val="minor"/>
      </rPr>
      <t xml:space="preserve">
CARTA DE COMPROMISO FIRMADA</t>
    </r>
  </si>
  <si>
    <t xml:space="preserve">DOCUMENTOS DE SOPORTE + CARTA DE COMPROMISO FIRMADA
</t>
  </si>
  <si>
    <r>
      <t>Arquitecto - MP expedida en diciembre de 2007 - Acredita 15 años de experiencia general - Acredita certificación de exp</t>
    </r>
    <r>
      <rPr>
        <sz val="10"/>
        <rFont val="Calibri"/>
        <family val="2"/>
        <scheme val="minor"/>
      </rPr>
      <t xml:space="preserve">eriencia </t>
    </r>
    <r>
      <rPr>
        <sz val="10"/>
        <color theme="1"/>
        <rFont val="Calibri"/>
        <family val="2"/>
        <scheme val="minor"/>
      </rPr>
      <t>como dibujante arquitectonico con manejo en plataformas parametricas</t>
    </r>
  </si>
  <si>
    <r>
      <t xml:space="preserve">El proponente GESTIÓN ASESORÍA Y DISEÑO DE PROYECTOS S.A.S - GGAD S.A.S </t>
    </r>
    <r>
      <rPr>
        <b/>
        <sz val="12"/>
        <color rgb="FFFF0000"/>
        <rFont val="Calibri"/>
        <family val="2"/>
        <scheme val="minor"/>
      </rPr>
      <t>CUMPLE</t>
    </r>
    <r>
      <rPr>
        <sz val="12"/>
        <rFont val="Calibri"/>
        <family val="2"/>
        <scheme val="minor"/>
      </rPr>
      <t xml:space="preserve"> los requisitos técnicos habilitantes solicitados en el pliego de condiciones</t>
    </r>
  </si>
  <si>
    <t>RECHAZADO</t>
  </si>
  <si>
    <r>
      <rPr>
        <b/>
        <sz val="14"/>
        <rFont val="Calibri"/>
        <family val="2"/>
        <scheme val="minor"/>
      </rPr>
      <t xml:space="preserve">El proponente JAMES OROBIO BALLESTEROS </t>
    </r>
    <r>
      <rPr>
        <b/>
        <sz val="14"/>
        <color rgb="FFFF0000"/>
        <rFont val="Calibri"/>
        <family val="2"/>
        <scheme val="minor"/>
      </rPr>
      <t>NO CUMPLE</t>
    </r>
    <r>
      <rPr>
        <b/>
        <sz val="14"/>
        <rFont val="Calibri"/>
        <family val="2"/>
        <scheme val="minor"/>
      </rPr>
      <t xml:space="preserve"> los requisitos técnicos habilitantes solicitados en el pliego de condiciones:</t>
    </r>
    <r>
      <rPr>
        <sz val="12"/>
        <rFont val="Calibri"/>
        <family val="2"/>
        <scheme val="minor"/>
      </rPr>
      <t xml:space="preserve">
• DISEÑADOR ARQUITECTÓNICO 2: JORGE LEONARDO HERNÁNDEZ TOBAR, NO CUMPLE la experiencia mínima general solicitada de 5 años, contados a partir de la expedición de la MP solo tiene 4 años. Adicionalmente no allegó la totalidad de la documentación solicitada en el pliego de condiciones, no aporta fotocopia de la MP.
• CONSULTOR PATRIMONIAL: ELENA MUÑOZ LÓPEZ -VIEJO, NO ALLEGÓ la totalidad de la documentación solicitada en el pliego de condiciones, no aportó la fotocopia del documento de identidad (cedula de extranjería) ni tampoco la fotocopia de la matricula profesional.
• DISEÑADOR DE INTERIORES: ANDRÉS FELIPE RIVERA VIVAS, NO ALLEGÓ la totalidad de la documentación solicitada en el pliego de condiciones, no aportó diploma o acta de grado de la educación superior, tampoco la fotocopia de la MP y el documento de identidad no es legible.
• DIBUJANTE ARQUITECTÓNICO: LEONARDO SALAZAR ÁNGULO, NO ALLEGÓ el diploma o acta de grado que lo acredite como técnico profesional en dibujo arquitectónico y decoración. Adicionalmente el certificado de experiencia aportado, como dibujante 1 de la empresa Jaramillo Mora, no indica si en las funciones desarrolladas ha tenido experiencia especifica como dibujante y proyectista arquitectónico con manejo de plataformas de modelado paramétrico, que es lo solicitado.
• DISEÑADOR ELÉCTRICO: ARMANDO CANO SILVA, no acredita la experiencia especifica solicitada como diseñador de sistema eléctrico, voz, datos y redes reguladas, solamente acredita diseño eléctrico. Adicionalmente no allegó el certificado de vigencia y antecedentes profesionales.
• DISEÑADOR DE SISTEMA DE INMÓTICA: DANIELA GÓMEZ VARELA, NO CUMPLE la experiencia mínima general solicitada de 5 años, contados a partir de la expedición de la MP solo tiene 4 años. Adicionalmente no allegó la totalidad de la documentación solicitada en el pliego de condiciones no aporta diploma o acta de grado de educación superior, tampoco aporta el certificado de vigencia y antecedentes profesionales.
Dado lo anterior y de conformidad con la condicion 23 del Punto 10 </t>
    </r>
    <r>
      <rPr>
        <i/>
        <sz val="12"/>
        <rFont val="Calibri"/>
        <family val="2"/>
        <scheme val="minor"/>
      </rPr>
      <t>"Rechazo de las propuestas"</t>
    </r>
    <r>
      <rPr>
        <sz val="12"/>
        <rFont val="Calibri"/>
        <family val="2"/>
        <scheme val="minor"/>
      </rPr>
      <t>, al ser elementos que no se subsanaron completa y/o correctamente se</t>
    </r>
    <r>
      <rPr>
        <b/>
        <sz val="12"/>
        <rFont val="Calibri"/>
        <family val="2"/>
        <scheme val="minor"/>
      </rPr>
      <t xml:space="preserve"> RECHAZA LA PROPUSTA</t>
    </r>
  </si>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</sst>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quot;$&quot;#,##0"/>
    <numFmt numFmtId="165" formatCode="#,##0.000"/>
    <numFmt numFmtId="166" formatCode="0.0000"/>
    <numFmt numFmtId="167" formatCode="_-&quot;$&quot;\ * #,##0_-;\-&quot;$&quot;\ * #,##0_-;_-&quot;$&quot;\ * &quot;-&quot;??_-;_-@_-"/>
    <numFmt numFmtId="168" formatCode="_-* #,##0_-;\-* #,##0_-;_-* &quot;-&quot;??_-;_-@_-"/>
  </numFmts>
  <fonts count="34" x14ac:knownFonts="1">
    <font>
      <sz val="11"/>
      <color theme="1"/>
      <name val="Calibri"/>
      <family val="2"/>
      <scheme val="minor"/>
    </font>
    <font>
      <sz val="8"/>
      <color theme="1"/>
      <name val="Calibri"/>
      <family val="2"/>
      <scheme val="minor"/>
    </font>
    <font>
      <sz val="12"/>
      <color theme="1"/>
      <name val="Calibri"/>
      <family val="2"/>
      <scheme val="minor"/>
    </font>
    <font>
      <sz val="12"/>
      <color theme="1"/>
      <name val="Arial"/>
      <family val="2"/>
    </font>
    <font>
      <sz val="11.5"/>
      <color theme="1"/>
      <name val="Arial"/>
      <family val="2"/>
    </font>
    <font>
      <sz val="11"/>
      <color theme="1"/>
      <name val="Arial"/>
      <family val="2"/>
    </font>
    <font>
      <sz val="6"/>
      <color theme="1"/>
      <name val="Arial"/>
      <family val="2"/>
    </font>
    <font>
      <b/>
      <sz val="11"/>
      <color theme="1"/>
      <name val="Calibri"/>
      <family val="2"/>
      <scheme val="minor"/>
    </font>
    <font>
      <b/>
      <sz val="10"/>
      <color theme="1"/>
      <name val="Calibri"/>
      <family val="2"/>
      <scheme val="minor"/>
    </font>
    <font>
      <sz val="10"/>
      <color theme="1"/>
      <name val="Calibri"/>
      <family val="2"/>
      <scheme val="minor"/>
    </font>
    <font>
      <sz val="8"/>
      <color rgb="FFFF0000"/>
      <name val="Calibri"/>
      <family val="2"/>
      <scheme val="minor"/>
    </font>
    <font>
      <b/>
      <sz val="8"/>
      <color rgb="FFFF0000"/>
      <name val="Calibri"/>
      <family val="2"/>
      <scheme val="minor"/>
    </font>
    <font>
      <b/>
      <u/>
      <sz val="8"/>
      <color theme="1"/>
      <name val="Calibri"/>
      <family val="2"/>
      <scheme val="minor"/>
    </font>
    <font>
      <sz val="14"/>
      <color theme="1"/>
      <name val="Calibri"/>
      <family val="2"/>
      <scheme val="minor"/>
    </font>
    <font>
      <sz val="11"/>
      <color theme="1"/>
      <name val="Calibri"/>
      <family val="2"/>
      <scheme val="minor"/>
    </font>
    <font>
      <b/>
      <sz val="11"/>
      <color rgb="FFFF0000"/>
      <name val="Calibri"/>
      <family val="2"/>
      <scheme val="minor"/>
    </font>
    <font>
      <b/>
      <sz val="12"/>
      <color rgb="FFFF0000"/>
      <name val="Calibri"/>
      <family val="2"/>
      <scheme val="minor"/>
    </font>
    <font>
      <sz val="10"/>
      <color rgb="FFFF0000"/>
      <name val="Calibri"/>
      <family val="2"/>
      <scheme val="minor"/>
    </font>
    <font>
      <b/>
      <sz val="12"/>
      <color theme="1"/>
      <name val="Calibri"/>
      <family val="2"/>
      <scheme val="minor"/>
    </font>
    <font>
      <sz val="12"/>
      <name val="Calibri"/>
      <family val="2"/>
      <scheme val="minor"/>
    </font>
    <font>
      <sz val="9"/>
      <color indexed="81"/>
      <name val="Tahoma"/>
      <family val="2"/>
    </font>
    <font>
      <b/>
      <sz val="9"/>
      <color indexed="81"/>
      <name val="Tahoma"/>
      <family val="2"/>
    </font>
    <font>
      <b/>
      <i/>
      <sz val="10"/>
      <color theme="1"/>
      <name val="Calibri"/>
      <family val="2"/>
      <scheme val="minor"/>
    </font>
    <font>
      <b/>
      <sz val="11"/>
      <name val="Calibri"/>
      <family val="2"/>
      <scheme val="minor"/>
    </font>
    <font>
      <sz val="11"/>
      <name val="Calibri"/>
      <family val="2"/>
      <scheme val="minor"/>
    </font>
    <font>
      <b/>
      <sz val="8"/>
      <color theme="1"/>
      <name val="Calibri"/>
      <family val="2"/>
      <scheme val="minor"/>
    </font>
    <font>
      <b/>
      <sz val="20"/>
      <color rgb="FFFF0000"/>
      <name val="Calibri"/>
      <family val="2"/>
      <scheme val="minor"/>
    </font>
    <font>
      <sz val="9"/>
      <color theme="1"/>
      <name val="Calibri"/>
      <family val="2"/>
      <scheme val="minor"/>
    </font>
    <font>
      <sz val="10"/>
      <name val="Calibri"/>
      <family val="2"/>
      <scheme val="minor"/>
    </font>
    <font>
      <b/>
      <sz val="14"/>
      <color rgb="FFFF0000"/>
      <name val="Calibri"/>
      <family val="2"/>
      <scheme val="minor"/>
    </font>
    <font>
      <b/>
      <sz val="14"/>
      <name val="Calibri"/>
      <family val="2"/>
      <scheme val="minor"/>
    </font>
    <font>
      <b/>
      <sz val="20"/>
      <color theme="1"/>
      <name val="Calibri"/>
      <family val="2"/>
      <scheme val="minor"/>
    </font>
    <font>
      <i/>
      <sz val="12"/>
      <name val="Calibri"/>
      <family val="2"/>
      <scheme val="minor"/>
    </font>
    <font>
      <b/>
      <sz val="12"/>
      <name val="Calibri"/>
      <family val="2"/>
      <scheme val="minor"/>
    </font>
  </fonts>
  <fills count="9">
    <fill>
      <patternFill patternType="none"/>
    </fill>
    <fill>
      <patternFill patternType="gray125"/>
    </fill>
    <fill>
      <patternFill patternType="solid">
        <fgColor rgb="FFD9D9D9"/>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tint="-4.9989318521683403E-2"/>
        <bgColor indexed="64"/>
      </patternFill>
    </fill>
    <fill>
      <patternFill patternType="solid">
        <fgColor rgb="FF92D05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style="medium">
        <color indexed="64"/>
      </bottom>
      <diagonal/>
    </border>
    <border>
      <left/>
      <right style="thin">
        <color indexed="64"/>
      </right>
      <top style="thin">
        <color indexed="64"/>
      </top>
      <bottom/>
      <diagonal/>
    </border>
  </borders>
  <cellStyleXfs count="4">
    <xf numFmtId="0" fontId="0" fillId="0" borderId="0"/>
    <xf numFmtId="43" fontId="14" fillId="0" borderId="0" applyFont="0" applyFill="0" applyBorder="0" applyAlignment="0" applyProtection="0"/>
    <xf numFmtId="44" fontId="14" fillId="0" borderId="0" applyFont="0" applyFill="0" applyBorder="0" applyAlignment="0" applyProtection="0"/>
    <xf numFmtId="9" fontId="14" fillId="0" borderId="0" applyFont="0" applyFill="0" applyBorder="0" applyAlignment="0" applyProtection="0"/>
  </cellStyleXfs>
  <cellXfs count="280">
    <xf numFmtId="0" fontId="0" fillId="0" borderId="0" xfId="0"/>
    <xf numFmtId="0" fontId="3" fillId="0" borderId="0" xfId="0" applyFont="1" applyAlignment="1">
      <alignment horizontal="justify" vertical="center"/>
    </xf>
    <xf numFmtId="0" fontId="4" fillId="0" borderId="0" xfId="0" applyFont="1" applyAlignment="1">
      <alignment vertical="center"/>
    </xf>
    <xf numFmtId="0" fontId="6" fillId="0" borderId="0" xfId="0" applyFont="1" applyAlignment="1">
      <alignment vertical="center"/>
    </xf>
    <xf numFmtId="0" fontId="3" fillId="0" borderId="0" xfId="0" applyFont="1" applyAlignment="1">
      <alignment horizontal="left" vertical="center" indent="8"/>
    </xf>
    <xf numFmtId="0" fontId="5" fillId="0" borderId="0" xfId="0" applyFont="1"/>
    <xf numFmtId="0" fontId="0" fillId="0" borderId="0" xfId="0" applyAlignment="1">
      <alignment horizontal="center" vertical="center"/>
    </xf>
    <xf numFmtId="0" fontId="0" fillId="0" borderId="0" xfId="0" applyAlignment="1">
      <alignment vertical="center"/>
    </xf>
    <xf numFmtId="0" fontId="0" fillId="0" borderId="1" xfId="0" applyBorder="1" applyAlignment="1">
      <alignment vertical="center" wrapText="1"/>
    </xf>
    <xf numFmtId="0" fontId="0" fillId="0" borderId="1" xfId="0" applyBorder="1" applyAlignment="1">
      <alignment horizontal="center" vertical="center"/>
    </xf>
    <xf numFmtId="0" fontId="0" fillId="4" borderId="1" xfId="0" applyFill="1" applyBorder="1" applyAlignment="1">
      <alignment horizontal="center" vertical="center" wrapText="1"/>
    </xf>
    <xf numFmtId="0" fontId="7" fillId="6" borderId="1" xfId="0" applyFont="1" applyFill="1" applyBorder="1" applyAlignment="1">
      <alignment vertical="center" wrapText="1"/>
    </xf>
    <xf numFmtId="0" fontId="0" fillId="6" borderId="1" xfId="0" applyFill="1" applyBorder="1" applyAlignment="1">
      <alignment horizontal="center" vertical="center"/>
    </xf>
    <xf numFmtId="0" fontId="0" fillId="0" borderId="0" xfId="0" applyAlignment="1">
      <alignment vertical="center" wrapText="1"/>
    </xf>
    <xf numFmtId="0" fontId="0" fillId="0" borderId="0" xfId="0" applyFont="1"/>
    <xf numFmtId="4" fontId="0" fillId="0" borderId="0" xfId="0" applyNumberFormat="1" applyFont="1"/>
    <xf numFmtId="0" fontId="0" fillId="0" borderId="9" xfId="0" applyFont="1" applyBorder="1"/>
    <xf numFmtId="4" fontId="8" fillId="0" borderId="10" xfId="0" applyNumberFormat="1" applyFont="1" applyBorder="1" applyAlignment="1">
      <alignment horizontal="center" wrapText="1"/>
    </xf>
    <xf numFmtId="4" fontId="8" fillId="0" borderId="10" xfId="0" applyNumberFormat="1" applyFont="1" applyBorder="1" applyAlignment="1">
      <alignment horizontal="center" vertical="center" wrapText="1"/>
    </xf>
    <xf numFmtId="4" fontId="8" fillId="0" borderId="11" xfId="0" applyNumberFormat="1" applyFont="1" applyBorder="1" applyAlignment="1">
      <alignment horizontal="center" wrapText="1"/>
    </xf>
    <xf numFmtId="0" fontId="0" fillId="0" borderId="12" xfId="0" applyFont="1" applyBorder="1"/>
    <xf numFmtId="3" fontId="0" fillId="0" borderId="1" xfId="0" applyNumberFormat="1" applyFont="1" applyBorder="1" applyAlignment="1">
      <alignment horizontal="center"/>
    </xf>
    <xf numFmtId="165" fontId="0" fillId="0" borderId="1" xfId="0" applyNumberFormat="1" applyFont="1" applyBorder="1" applyAlignment="1">
      <alignment horizontal="center"/>
    </xf>
    <xf numFmtId="3" fontId="0" fillId="0" borderId="13" xfId="0" applyNumberFormat="1" applyFont="1" applyBorder="1" applyAlignment="1">
      <alignment horizontal="center"/>
    </xf>
    <xf numFmtId="0" fontId="0" fillId="0" borderId="14" xfId="0" applyFont="1" applyBorder="1"/>
    <xf numFmtId="3" fontId="0" fillId="0" borderId="15" xfId="0" applyNumberFormat="1" applyFont="1" applyBorder="1" applyAlignment="1">
      <alignment horizontal="center"/>
    </xf>
    <xf numFmtId="165" fontId="0" fillId="0" borderId="15" xfId="0" applyNumberFormat="1" applyFont="1" applyBorder="1" applyAlignment="1">
      <alignment horizontal="center"/>
    </xf>
    <xf numFmtId="3" fontId="0" fillId="0" borderId="16" xfId="0" applyNumberFormat="1" applyFont="1" applyBorder="1" applyAlignment="1">
      <alignment horizontal="center"/>
    </xf>
    <xf numFmtId="3" fontId="0" fillId="0" borderId="0" xfId="0" applyNumberFormat="1" applyFont="1"/>
    <xf numFmtId="166" fontId="0" fillId="0" borderId="0" xfId="0" applyNumberFormat="1" applyFont="1"/>
    <xf numFmtId="166" fontId="0" fillId="4" borderId="0" xfId="0" applyNumberFormat="1" applyFont="1" applyFill="1"/>
    <xf numFmtId="0" fontId="0" fillId="0" borderId="0" xfId="0" applyFont="1" applyAlignment="1">
      <alignment horizontal="center"/>
    </xf>
    <xf numFmtId="0" fontId="0" fillId="0" borderId="17" xfId="0" applyFont="1" applyBorder="1"/>
    <xf numFmtId="3" fontId="0" fillId="0" borderId="18" xfId="0" applyNumberFormat="1" applyFont="1" applyBorder="1" applyAlignment="1">
      <alignment horizontal="center"/>
    </xf>
    <xf numFmtId="3" fontId="0" fillId="4" borderId="18" xfId="0" applyNumberFormat="1" applyFont="1" applyFill="1" applyBorder="1" applyAlignment="1">
      <alignment horizontal="center"/>
    </xf>
    <xf numFmtId="165" fontId="0" fillId="0" borderId="18" xfId="0" applyNumberFormat="1" applyFont="1" applyBorder="1" applyAlignment="1">
      <alignment horizontal="center"/>
    </xf>
    <xf numFmtId="3" fontId="0" fillId="0" borderId="19" xfId="0" applyNumberFormat="1" applyFont="1" applyBorder="1" applyAlignment="1">
      <alignment horizontal="center"/>
    </xf>
    <xf numFmtId="0" fontId="1" fillId="7" borderId="1" xfId="0" applyFont="1" applyFill="1" applyBorder="1" applyAlignment="1">
      <alignment horizontal="justify" vertical="center" wrapText="1"/>
    </xf>
    <xf numFmtId="0" fontId="1" fillId="7" borderId="5"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7" borderId="1" xfId="0" applyFont="1" applyFill="1" applyBorder="1" applyAlignment="1">
      <alignment horizontal="left" vertical="center" wrapText="1"/>
    </xf>
    <xf numFmtId="0" fontId="0" fillId="8" borderId="1" xfId="0" applyFill="1" applyBorder="1" applyAlignment="1">
      <alignment vertical="center"/>
    </xf>
    <xf numFmtId="166" fontId="0" fillId="0" borderId="0" xfId="0" applyNumberFormat="1" applyFont="1" applyFill="1"/>
    <xf numFmtId="0" fontId="7" fillId="0" borderId="1" xfId="0" applyFont="1" applyBorder="1" applyAlignment="1">
      <alignment horizontal="center" vertical="center"/>
    </xf>
    <xf numFmtId="0" fontId="13" fillId="0" borderId="0" xfId="0" applyFont="1"/>
    <xf numFmtId="0" fontId="0" fillId="0" borderId="0" xfId="0" applyAlignment="1"/>
    <xf numFmtId="0" fontId="0" fillId="3" borderId="2" xfId="0" applyFill="1" applyBorder="1" applyAlignment="1">
      <alignment vertical="center"/>
    </xf>
    <xf numFmtId="0" fontId="0" fillId="3" borderId="3" xfId="0" applyFill="1" applyBorder="1" applyAlignment="1">
      <alignment vertical="center" wrapText="1"/>
    </xf>
    <xf numFmtId="9" fontId="7" fillId="0" borderId="1" xfId="0" applyNumberFormat="1" applyFont="1" applyBorder="1" applyAlignment="1">
      <alignment horizontal="center" vertical="center"/>
    </xf>
    <xf numFmtId="164" fontId="0" fillId="0" borderId="1" xfId="0" applyNumberFormat="1" applyFont="1" applyBorder="1" applyAlignment="1">
      <alignment horizontal="center" vertical="center"/>
    </xf>
    <xf numFmtId="2" fontId="0" fillId="0" borderId="1" xfId="0" applyNumberFormat="1" applyFont="1" applyBorder="1" applyAlignment="1">
      <alignment horizontal="center" vertical="center"/>
    </xf>
    <xf numFmtId="0" fontId="8"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xf numFmtId="0" fontId="9" fillId="0" borderId="1" xfId="0" applyFont="1" applyBorder="1" applyAlignment="1">
      <alignment horizontal="justify" vertical="center" wrapText="1"/>
    </xf>
    <xf numFmtId="164" fontId="9" fillId="0" borderId="0" xfId="0" applyNumberFormat="1" applyFont="1" applyAlignment="1">
      <alignment horizontal="center" vertical="center"/>
    </xf>
    <xf numFmtId="2" fontId="9" fillId="0" borderId="0" xfId="0" applyNumberFormat="1" applyFont="1" applyAlignment="1">
      <alignment horizontal="center" vertical="center"/>
    </xf>
    <xf numFmtId="0" fontId="7" fillId="0" borderId="1" xfId="0" applyFont="1" applyBorder="1" applyAlignment="1">
      <alignment horizontal="left" vertical="center" wrapText="1"/>
    </xf>
    <xf numFmtId="0" fontId="7" fillId="3" borderId="1" xfId="0" applyFont="1" applyFill="1" applyBorder="1" applyAlignment="1">
      <alignment vertical="center" wrapText="1"/>
    </xf>
    <xf numFmtId="0" fontId="0" fillId="3" borderId="12" xfId="0" applyFill="1" applyBorder="1" applyAlignment="1">
      <alignment vertical="center"/>
    </xf>
    <xf numFmtId="0" fontId="0" fillId="3" borderId="13" xfId="0" applyFill="1" applyBorder="1" applyAlignment="1">
      <alignment vertical="center"/>
    </xf>
    <xf numFmtId="0" fontId="0" fillId="3" borderId="14" xfId="0" applyFill="1" applyBorder="1" applyAlignment="1">
      <alignment vertical="center"/>
    </xf>
    <xf numFmtId="0" fontId="0" fillId="0" borderId="0" xfId="0" applyBorder="1"/>
    <xf numFmtId="0" fontId="2" fillId="0" borderId="4" xfId="0" applyFont="1" applyBorder="1" applyAlignment="1">
      <alignment vertical="top" wrapText="1"/>
    </xf>
    <xf numFmtId="0" fontId="0" fillId="3" borderId="12" xfId="0" applyFill="1" applyBorder="1" applyAlignment="1">
      <alignment vertical="center" wrapText="1"/>
    </xf>
    <xf numFmtId="0" fontId="0" fillId="3" borderId="28" xfId="0" applyFill="1" applyBorder="1" applyAlignment="1">
      <alignment vertical="center"/>
    </xf>
    <xf numFmtId="0" fontId="0" fillId="3" borderId="28" xfId="0" applyFill="1" applyBorder="1" applyAlignment="1">
      <alignment vertical="center" wrapText="1"/>
    </xf>
    <xf numFmtId="0" fontId="0" fillId="3" borderId="30" xfId="0" applyFill="1" applyBorder="1" applyAlignment="1">
      <alignment vertical="center"/>
    </xf>
    <xf numFmtId="0" fontId="0" fillId="3" borderId="20" xfId="0" applyFill="1" applyBorder="1" applyAlignment="1">
      <alignment vertical="center"/>
    </xf>
    <xf numFmtId="167" fontId="0" fillId="3" borderId="29" xfId="2" applyNumberFormat="1" applyFont="1" applyFill="1" applyBorder="1" applyAlignment="1">
      <alignment vertical="center" wrapText="1"/>
    </xf>
    <xf numFmtId="168" fontId="0" fillId="3" borderId="13" xfId="1" applyNumberFormat="1" applyFont="1" applyFill="1" applyBorder="1" applyAlignment="1">
      <alignment vertical="center" wrapText="1"/>
    </xf>
    <xf numFmtId="0" fontId="8"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9" fillId="3" borderId="1" xfId="0" applyFont="1" applyFill="1" applyBorder="1" applyAlignment="1">
      <alignment vertical="center" wrapText="1"/>
    </xf>
    <xf numFmtId="0" fontId="8" fillId="3" borderId="1" xfId="0" applyFont="1" applyFill="1" applyBorder="1" applyAlignment="1">
      <alignment horizontal="left" vertical="center" wrapText="1"/>
    </xf>
    <xf numFmtId="0" fontId="18" fillId="0" borderId="1" xfId="0" applyFont="1" applyBorder="1" applyAlignment="1">
      <alignment horizontal="left" vertical="center" wrapText="1"/>
    </xf>
    <xf numFmtId="0" fontId="2" fillId="0" borderId="0" xfId="0" applyFont="1"/>
    <xf numFmtId="0" fontId="9" fillId="0" borderId="43" xfId="0" applyFont="1" applyBorder="1" applyAlignment="1">
      <alignment horizontal="justify" vertical="center" wrapText="1"/>
    </xf>
    <xf numFmtId="0" fontId="7" fillId="0" borderId="9" xfId="0" applyFont="1" applyBorder="1" applyAlignment="1">
      <alignment horizontal="center" vertical="center"/>
    </xf>
    <xf numFmtId="0" fontId="18" fillId="3" borderId="38" xfId="0" applyFont="1" applyFill="1" applyBorder="1" applyAlignment="1">
      <alignment horizontal="center" vertical="center"/>
    </xf>
    <xf numFmtId="0" fontId="18" fillId="3" borderId="39" xfId="0" applyFont="1" applyFill="1" applyBorder="1" applyAlignment="1">
      <alignment horizontal="center" vertical="center"/>
    </xf>
    <xf numFmtId="0" fontId="0" fillId="0" borderId="0" xfId="0" applyFont="1" applyBorder="1" applyAlignment="1">
      <alignment horizontal="center" vertical="center"/>
    </xf>
    <xf numFmtId="0" fontId="0" fillId="0" borderId="23" xfId="0" applyFont="1" applyBorder="1" applyAlignment="1">
      <alignment horizontal="center" vertical="center"/>
    </xf>
    <xf numFmtId="0" fontId="0" fillId="0" borderId="7" xfId="0" applyFont="1" applyBorder="1" applyAlignment="1">
      <alignment horizontal="center" vertical="center"/>
    </xf>
    <xf numFmtId="0" fontId="0" fillId="0" borderId="34" xfId="0" applyFont="1" applyBorder="1" applyAlignment="1">
      <alignment horizontal="center" vertical="center"/>
    </xf>
    <xf numFmtId="0" fontId="0" fillId="0" borderId="35" xfId="0" applyFont="1" applyBorder="1" applyAlignment="1">
      <alignment horizontal="center" vertical="center"/>
    </xf>
    <xf numFmtId="14" fontId="9" fillId="0" borderId="0" xfId="0" applyNumberFormat="1" applyFont="1" applyAlignment="1">
      <alignment horizontal="center" vertical="center"/>
    </xf>
    <xf numFmtId="0" fontId="9" fillId="3" borderId="21" xfId="0" applyFont="1" applyFill="1" applyBorder="1" applyAlignment="1">
      <alignment horizontal="justify" vertical="center" wrapText="1"/>
    </xf>
    <xf numFmtId="0" fontId="8" fillId="3" borderId="6" xfId="0" applyFont="1" applyFill="1" applyBorder="1" applyAlignment="1">
      <alignment vertical="center" wrapText="1"/>
    </xf>
    <xf numFmtId="0" fontId="8" fillId="3" borderId="6" xfId="0" applyFont="1" applyFill="1" applyBorder="1" applyAlignment="1">
      <alignment horizontal="left" vertical="center" wrapText="1"/>
    </xf>
    <xf numFmtId="0" fontId="7" fillId="2" borderId="19" xfId="0" applyFont="1" applyFill="1" applyBorder="1" applyAlignment="1">
      <alignment horizontal="center" vertical="center" wrapText="1"/>
    </xf>
    <xf numFmtId="0" fontId="7" fillId="3" borderId="17" xfId="0" applyFont="1" applyFill="1" applyBorder="1" applyAlignment="1">
      <alignment vertical="center"/>
    </xf>
    <xf numFmtId="0" fontId="7" fillId="3" borderId="14" xfId="0" applyFont="1" applyFill="1" applyBorder="1" applyAlignment="1">
      <alignment vertical="center"/>
    </xf>
    <xf numFmtId="0" fontId="7" fillId="3" borderId="15" xfId="0" applyFont="1" applyFill="1" applyBorder="1" applyAlignment="1">
      <alignment vertical="center" wrapText="1"/>
    </xf>
    <xf numFmtId="0" fontId="7" fillId="2" borderId="46" xfId="0" applyFont="1" applyFill="1" applyBorder="1" applyAlignment="1">
      <alignment horizontal="left" vertical="center" wrapText="1"/>
    </xf>
    <xf numFmtId="0" fontId="0" fillId="0" borderId="0" xfId="0" applyAlignment="1">
      <alignment horizontal="justify"/>
    </xf>
    <xf numFmtId="0" fontId="7" fillId="3" borderId="12" xfId="0" applyFont="1" applyFill="1" applyBorder="1" applyAlignment="1">
      <alignment vertical="center"/>
    </xf>
    <xf numFmtId="0" fontId="15" fillId="3" borderId="18" xfId="0" applyFont="1" applyFill="1" applyBorder="1" applyAlignment="1">
      <alignment horizontal="center" vertical="center"/>
    </xf>
    <xf numFmtId="0" fontId="7" fillId="2" borderId="47"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0" fillId="0" borderId="0" xfId="0" applyAlignment="1">
      <alignment wrapText="1"/>
    </xf>
    <xf numFmtId="0" fontId="7" fillId="2" borderId="38"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9" fillId="3" borderId="5" xfId="0" applyFont="1" applyFill="1" applyBorder="1" applyAlignment="1">
      <alignment vertical="center" wrapText="1"/>
    </xf>
    <xf numFmtId="0" fontId="8"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8" fillId="3" borderId="15" xfId="0" applyFont="1" applyFill="1" applyBorder="1" applyAlignment="1">
      <alignment vertical="center" wrapText="1"/>
    </xf>
    <xf numFmtId="0" fontId="8" fillId="3" borderId="18" xfId="0" applyFont="1" applyFill="1" applyBorder="1" applyAlignment="1">
      <alignment vertical="center" wrapText="1"/>
    </xf>
    <xf numFmtId="0" fontId="8" fillId="3" borderId="18" xfId="0" applyFont="1" applyFill="1" applyBorder="1" applyAlignment="1">
      <alignment horizontal="left" vertical="center" wrapText="1"/>
    </xf>
    <xf numFmtId="0" fontId="8" fillId="3" borderId="18" xfId="0" applyFont="1" applyFill="1" applyBorder="1" applyAlignment="1">
      <alignment horizontal="center" vertical="center" wrapText="1"/>
    </xf>
    <xf numFmtId="0" fontId="8" fillId="3" borderId="5" xfId="0" applyFont="1" applyFill="1" applyBorder="1" applyAlignment="1">
      <alignment vertical="center" wrapText="1"/>
    </xf>
    <xf numFmtId="0" fontId="9" fillId="3" borderId="15" xfId="0" applyFont="1" applyFill="1" applyBorder="1" applyAlignment="1">
      <alignment vertical="center" wrapText="1"/>
    </xf>
    <xf numFmtId="0" fontId="27" fillId="3" borderId="1" xfId="0" applyFont="1" applyFill="1" applyBorder="1" applyAlignment="1">
      <alignment vertical="center" wrapText="1"/>
    </xf>
    <xf numFmtId="17" fontId="0" fillId="0" borderId="0" xfId="0" applyNumberFormat="1"/>
    <xf numFmtId="14" fontId="0" fillId="0" borderId="0" xfId="0" applyNumberFormat="1"/>
    <xf numFmtId="0" fontId="0" fillId="3" borderId="31" xfId="0" applyFill="1" applyBorder="1" applyAlignment="1">
      <alignment vertical="center"/>
    </xf>
    <xf numFmtId="0" fontId="0" fillId="3" borderId="23" xfId="0" applyFont="1" applyFill="1" applyBorder="1" applyAlignment="1">
      <alignment horizontal="center" vertical="center" wrapText="1"/>
    </xf>
    <xf numFmtId="0" fontId="7" fillId="2" borderId="64"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24" fillId="3" borderId="37" xfId="0" applyFont="1" applyFill="1" applyBorder="1" applyAlignment="1">
      <alignment horizontal="center" vertical="center"/>
    </xf>
    <xf numFmtId="0" fontId="9" fillId="3" borderId="15"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3" borderId="28" xfId="0" applyFont="1" applyFill="1" applyBorder="1" applyAlignment="1">
      <alignment vertical="center" wrapText="1"/>
    </xf>
    <xf numFmtId="0" fontId="8" fillId="3" borderId="12" xfId="0" applyFont="1" applyFill="1" applyBorder="1" applyAlignment="1">
      <alignment vertical="center" wrapText="1"/>
    </xf>
    <xf numFmtId="0" fontId="8" fillId="3" borderId="13" xfId="0" applyFont="1" applyFill="1" applyBorder="1" applyAlignment="1">
      <alignment horizontal="center" vertical="center" wrapText="1"/>
    </xf>
    <xf numFmtId="0" fontId="8" fillId="3" borderId="14" xfId="0" applyFont="1" applyFill="1" applyBorder="1" applyAlignment="1">
      <alignment vertical="center" wrapText="1"/>
    </xf>
    <xf numFmtId="0" fontId="9" fillId="3" borderId="1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0" fillId="3" borderId="23"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center" vertical="center" wrapText="1"/>
    </xf>
    <xf numFmtId="9" fontId="0" fillId="3" borderId="2" xfId="3" applyFont="1" applyFill="1" applyBorder="1" applyAlignment="1">
      <alignment horizontal="center" vertical="center"/>
    </xf>
    <xf numFmtId="0" fontId="9" fillId="3" borderId="15" xfId="0" applyFont="1" applyFill="1" applyBorder="1" applyAlignment="1">
      <alignment horizontal="justify" vertical="center" wrapText="1"/>
    </xf>
    <xf numFmtId="0" fontId="9" fillId="3" borderId="1" xfId="0" applyFont="1" applyFill="1" applyBorder="1" applyAlignment="1">
      <alignment horizontal="justify" vertical="center" wrapText="1"/>
    </xf>
    <xf numFmtId="0" fontId="8" fillId="3" borderId="6" xfId="0" applyFont="1" applyFill="1" applyBorder="1" applyAlignment="1">
      <alignment horizontal="center" vertical="center" wrapText="1"/>
    </xf>
    <xf numFmtId="0" fontId="1" fillId="3" borderId="1"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1" fillId="3" borderId="15" xfId="0" applyFont="1" applyFill="1" applyBorder="1" applyAlignment="1">
      <alignment horizontal="justify" vertical="center" wrapText="1"/>
    </xf>
    <xf numFmtId="164" fontId="0" fillId="0" borderId="36" xfId="0" applyNumberFormat="1" applyFont="1" applyBorder="1" applyAlignment="1">
      <alignment horizontal="center" vertical="center"/>
    </xf>
    <xf numFmtId="0" fontId="7" fillId="0" borderId="10" xfId="0" applyFont="1" applyBorder="1" applyAlignment="1">
      <alignment horizontal="center" vertical="center"/>
    </xf>
    <xf numFmtId="2" fontId="0" fillId="0" borderId="36" xfId="0" applyNumberFormat="1" applyFont="1" applyBorder="1" applyAlignment="1">
      <alignment horizontal="center" vertical="center"/>
    </xf>
    <xf numFmtId="2" fontId="0" fillId="0" borderId="37" xfId="0" applyNumberFormat="1" applyFont="1" applyBorder="1" applyAlignment="1">
      <alignment horizontal="center" vertical="center"/>
    </xf>
    <xf numFmtId="0" fontId="18" fillId="3" borderId="18" xfId="0" applyFont="1" applyFill="1" applyBorder="1" applyAlignment="1">
      <alignment horizontal="center" vertical="center"/>
    </xf>
    <xf numFmtId="0" fontId="18" fillId="3" borderId="19" xfId="0" applyFont="1" applyFill="1" applyBorder="1" applyAlignment="1">
      <alignment horizontal="center" vertical="center"/>
    </xf>
    <xf numFmtId="44" fontId="18" fillId="3" borderId="31" xfId="2" applyFont="1" applyFill="1" applyBorder="1" applyAlignment="1">
      <alignment horizontal="center" vertical="center"/>
    </xf>
    <xf numFmtId="44" fontId="18" fillId="3" borderId="32" xfId="2" applyFont="1" applyFill="1" applyBorder="1" applyAlignment="1">
      <alignment horizontal="center" vertical="center"/>
    </xf>
    <xf numFmtId="44" fontId="18" fillId="3" borderId="33" xfId="2" applyFont="1" applyFill="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9" fontId="7" fillId="0" borderId="10" xfId="0" applyNumberFormat="1" applyFont="1" applyBorder="1" applyAlignment="1">
      <alignment horizontal="center" vertical="center"/>
    </xf>
    <xf numFmtId="9" fontId="7" fillId="0" borderId="11" xfId="0" applyNumberFormat="1" applyFont="1" applyBorder="1" applyAlignment="1">
      <alignment horizontal="center" vertical="center"/>
    </xf>
    <xf numFmtId="0" fontId="18" fillId="3" borderId="49" xfId="0" applyFont="1" applyFill="1" applyBorder="1" applyAlignment="1">
      <alignment horizontal="center" vertical="center"/>
    </xf>
    <xf numFmtId="0" fontId="18" fillId="3" borderId="50" xfId="0" applyFont="1" applyFill="1" applyBorder="1" applyAlignment="1">
      <alignment horizontal="center" vertical="center"/>
    </xf>
    <xf numFmtId="0" fontId="18" fillId="3" borderId="55" xfId="0" applyFont="1" applyFill="1" applyBorder="1" applyAlignment="1">
      <alignment horizontal="center" vertical="center"/>
    </xf>
    <xf numFmtId="0" fontId="16" fillId="3" borderId="54" xfId="0" applyFont="1" applyFill="1" applyBorder="1" applyAlignment="1">
      <alignment horizontal="center" vertical="center" wrapText="1"/>
    </xf>
    <xf numFmtId="0" fontId="16" fillId="3" borderId="50" xfId="0" applyFont="1" applyFill="1" applyBorder="1" applyAlignment="1">
      <alignment horizontal="center" vertical="center" wrapText="1"/>
    </xf>
    <xf numFmtId="0" fontId="16" fillId="3" borderId="55" xfId="0" applyFont="1" applyFill="1" applyBorder="1" applyAlignment="1">
      <alignment horizontal="center" vertical="center" wrapText="1"/>
    </xf>
    <xf numFmtId="0" fontId="0" fillId="3" borderId="22" xfId="0" applyFill="1" applyBorder="1" applyAlignment="1">
      <alignment horizontal="center" vertic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0" fillId="3" borderId="25" xfId="0" applyFill="1" applyBorder="1" applyAlignment="1">
      <alignment horizontal="center" vertical="center"/>
    </xf>
    <xf numFmtId="0" fontId="9" fillId="3" borderId="41" xfId="0" applyFont="1" applyFill="1" applyBorder="1" applyAlignment="1">
      <alignment horizontal="center" vertical="center" wrapText="1"/>
    </xf>
    <xf numFmtId="0" fontId="0" fillId="3" borderId="30" xfId="0" applyFill="1" applyBorder="1" applyAlignment="1">
      <alignment horizontal="left" vertical="center" wrapText="1"/>
    </xf>
    <xf numFmtId="0" fontId="0" fillId="3" borderId="43" xfId="0" applyFill="1" applyBorder="1" applyAlignment="1">
      <alignment horizontal="left" vertical="center" wrapText="1"/>
    </xf>
    <xf numFmtId="0" fontId="0" fillId="3" borderId="47" xfId="0" applyFill="1" applyBorder="1" applyAlignment="1">
      <alignment horizontal="center" vertical="center" wrapText="1"/>
    </xf>
    <xf numFmtId="0" fontId="0" fillId="3" borderId="37" xfId="0" applyFill="1" applyBorder="1" applyAlignment="1">
      <alignment horizontal="center" vertical="center" wrapText="1"/>
    </xf>
    <xf numFmtId="0" fontId="26" fillId="3" borderId="26" xfId="0" applyFont="1" applyFill="1" applyBorder="1" applyAlignment="1">
      <alignment horizontal="right" vertical="center"/>
    </xf>
    <xf numFmtId="0" fontId="26" fillId="3" borderId="53" xfId="0" applyFont="1" applyFill="1" applyBorder="1" applyAlignment="1">
      <alignment horizontal="right" vertical="center"/>
    </xf>
    <xf numFmtId="0" fontId="26" fillId="3" borderId="27" xfId="0" applyFont="1" applyFill="1" applyBorder="1" applyAlignment="1">
      <alignment horizontal="right" vertical="center"/>
    </xf>
    <xf numFmtId="0" fontId="26" fillId="3" borderId="24" xfId="0" applyFont="1" applyFill="1" applyBorder="1" applyAlignment="1">
      <alignment horizontal="right" vertical="center"/>
    </xf>
    <xf numFmtId="0" fontId="26" fillId="3" borderId="44" xfId="0" applyFont="1" applyFill="1" applyBorder="1" applyAlignment="1">
      <alignment horizontal="right" vertical="center"/>
    </xf>
    <xf numFmtId="0" fontId="26" fillId="3" borderId="25" xfId="0" applyFont="1" applyFill="1" applyBorder="1" applyAlignment="1">
      <alignment horizontal="right" vertical="center"/>
    </xf>
    <xf numFmtId="168" fontId="7" fillId="3" borderId="19" xfId="1" applyNumberFormat="1" applyFont="1" applyFill="1" applyBorder="1" applyAlignment="1">
      <alignment horizontal="center" vertical="center" wrapText="1"/>
    </xf>
    <xf numFmtId="168" fontId="7" fillId="3" borderId="13" xfId="1"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168" fontId="7" fillId="3" borderId="2" xfId="1" applyNumberFormat="1" applyFont="1" applyFill="1" applyBorder="1" applyAlignment="1">
      <alignment horizontal="center" vertical="center" wrapText="1"/>
    </xf>
    <xf numFmtId="168" fontId="7" fillId="3" borderId="3" xfId="1"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3" borderId="18" xfId="0" applyFont="1" applyFill="1" applyBorder="1" applyAlignment="1">
      <alignment horizontal="center" vertical="center"/>
    </xf>
    <xf numFmtId="0" fontId="16" fillId="3" borderId="56" xfId="0" applyFont="1" applyFill="1" applyBorder="1" applyAlignment="1">
      <alignment horizontal="center" vertical="center" wrapText="1"/>
    </xf>
    <xf numFmtId="0" fontId="16" fillId="3" borderId="57" xfId="0" applyFont="1" applyFill="1" applyBorder="1" applyAlignment="1">
      <alignment horizontal="center" vertical="center" wrapText="1"/>
    </xf>
    <xf numFmtId="0" fontId="16" fillId="3" borderId="58" xfId="0" applyFont="1" applyFill="1" applyBorder="1" applyAlignment="1">
      <alignment horizontal="center" vertical="center" wrapText="1"/>
    </xf>
    <xf numFmtId="0" fontId="0" fillId="3" borderId="41" xfId="0" applyFill="1" applyBorder="1" applyAlignment="1">
      <alignment horizontal="center" vertical="center" wrapText="1"/>
    </xf>
    <xf numFmtId="0" fontId="9" fillId="3" borderId="6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59" xfId="0" applyFont="1" applyFill="1" applyBorder="1" applyAlignment="1">
      <alignment horizontal="center" vertical="center" wrapText="1"/>
    </xf>
    <xf numFmtId="0" fontId="0" fillId="3" borderId="47" xfId="0" applyFill="1" applyBorder="1" applyAlignment="1">
      <alignment horizontal="center" vertical="center"/>
    </xf>
    <xf numFmtId="0" fontId="0" fillId="3" borderId="35" xfId="0" applyFill="1" applyBorder="1" applyAlignment="1">
      <alignment horizontal="center" vertical="center"/>
    </xf>
    <xf numFmtId="0" fontId="0" fillId="0" borderId="1" xfId="0" applyFont="1" applyBorder="1" applyAlignment="1">
      <alignment horizontal="justify" vertical="top" wrapText="1"/>
    </xf>
    <xf numFmtId="0" fontId="9" fillId="3" borderId="30" xfId="0" applyFont="1" applyFill="1" applyBorder="1" applyAlignment="1">
      <alignment horizontal="center" vertical="center" wrapText="1"/>
    </xf>
    <xf numFmtId="0" fontId="9" fillId="3" borderId="28" xfId="0" applyFont="1" applyFill="1" applyBorder="1" applyAlignment="1">
      <alignment horizontal="center" vertical="center" wrapText="1"/>
    </xf>
    <xf numFmtId="9" fontId="9" fillId="3" borderId="5" xfId="0" applyNumberFormat="1" applyFont="1" applyFill="1" applyBorder="1" applyAlignment="1">
      <alignment horizontal="center" vertical="center" wrapText="1"/>
    </xf>
    <xf numFmtId="9" fontId="9" fillId="3" borderId="6" xfId="0" applyNumberFormat="1" applyFont="1" applyFill="1" applyBorder="1" applyAlignment="1">
      <alignment horizontal="center" vertical="center" wrapText="1"/>
    </xf>
    <xf numFmtId="0" fontId="9" fillId="3" borderId="21" xfId="0" applyFont="1" applyFill="1" applyBorder="1" applyAlignment="1">
      <alignment horizontal="center" vertical="center" wrapText="1"/>
    </xf>
    <xf numFmtId="0" fontId="9" fillId="3" borderId="64" xfId="0" applyFont="1" applyFill="1" applyBorder="1" applyAlignment="1">
      <alignment horizontal="center" vertical="center" wrapText="1"/>
    </xf>
    <xf numFmtId="0" fontId="9" fillId="3" borderId="36" xfId="0" applyFont="1" applyFill="1" applyBorder="1" applyAlignment="1">
      <alignment horizontal="center" vertical="center" wrapText="1"/>
    </xf>
    <xf numFmtId="9" fontId="9" fillId="3" borderId="64" xfId="0" applyNumberFormat="1" applyFont="1" applyFill="1" applyBorder="1" applyAlignment="1">
      <alignment horizontal="center" vertical="center" wrapText="1"/>
    </xf>
    <xf numFmtId="9" fontId="9" fillId="3" borderId="36" xfId="0" applyNumberFormat="1" applyFont="1" applyFill="1" applyBorder="1" applyAlignment="1">
      <alignment horizontal="center" vertical="center" wrapText="1"/>
    </xf>
    <xf numFmtId="0" fontId="9" fillId="3" borderId="65"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0" fillId="3" borderId="51" xfId="0" applyFill="1" applyBorder="1" applyAlignment="1">
      <alignment horizontal="center" vertical="center"/>
    </xf>
    <xf numFmtId="0" fontId="0" fillId="3" borderId="37" xfId="0" applyFill="1" applyBorder="1" applyAlignment="1">
      <alignment horizontal="center" vertical="center"/>
    </xf>
    <xf numFmtId="0" fontId="9" fillId="3" borderId="6" xfId="0" applyFont="1" applyFill="1" applyBorder="1" applyAlignment="1">
      <alignment horizontal="center" vertical="center" wrapText="1"/>
    </xf>
    <xf numFmtId="0" fontId="7" fillId="0" borderId="0" xfId="0" applyFont="1" applyAlignment="1">
      <alignment horizontal="center" vertical="center" wrapText="1"/>
    </xf>
    <xf numFmtId="0" fontId="7" fillId="2" borderId="30" xfId="0" applyFont="1" applyFill="1" applyBorder="1" applyAlignment="1">
      <alignment horizontal="center" vertical="center" wrapText="1"/>
    </xf>
    <xf numFmtId="0" fontId="7" fillId="2" borderId="5" xfId="0" applyFont="1" applyFill="1" applyBorder="1" applyAlignment="1">
      <alignment horizontal="center" vertical="center" wrapText="1"/>
    </xf>
    <xf numFmtId="168" fontId="7" fillId="3" borderId="31" xfId="1" applyNumberFormat="1" applyFont="1" applyFill="1" applyBorder="1" applyAlignment="1">
      <alignment horizontal="center" vertical="center" wrapText="1"/>
    </xf>
    <xf numFmtId="168" fontId="7" fillId="3" borderId="39" xfId="1" applyNumberFormat="1"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1" fillId="0" borderId="1" xfId="0" applyFont="1" applyBorder="1" applyAlignment="1">
      <alignment horizontal="justify" vertical="center" wrapText="1"/>
    </xf>
    <xf numFmtId="0" fontId="7" fillId="3" borderId="15" xfId="0" applyFont="1" applyFill="1" applyBorder="1" applyAlignment="1">
      <alignment horizontal="center" vertical="center" wrapText="1"/>
    </xf>
    <xf numFmtId="168" fontId="7" fillId="3" borderId="16" xfId="1" applyNumberFormat="1" applyFont="1" applyFill="1" applyBorder="1" applyAlignment="1">
      <alignment horizontal="center" vertical="center" wrapText="1"/>
    </xf>
    <xf numFmtId="0" fontId="9" fillId="3" borderId="34" xfId="0" applyFont="1" applyFill="1" applyBorder="1" applyAlignment="1">
      <alignment horizontal="center" vertical="center" wrapText="1"/>
    </xf>
    <xf numFmtId="0" fontId="1" fillId="3" borderId="65" xfId="0" applyFont="1" applyFill="1" applyBorder="1" applyAlignment="1">
      <alignment horizontal="center" vertical="center" wrapText="1"/>
    </xf>
    <xf numFmtId="0" fontId="1" fillId="3" borderId="48" xfId="0" applyFont="1" applyFill="1" applyBorder="1" applyAlignment="1">
      <alignment horizontal="center" vertical="center" wrapText="1"/>
    </xf>
    <xf numFmtId="0" fontId="0" fillId="3" borderId="29" xfId="0" applyFill="1" applyBorder="1" applyAlignment="1">
      <alignment horizontal="center" vertical="center"/>
    </xf>
    <xf numFmtId="9" fontId="9" fillId="3" borderId="34" xfId="0" applyNumberFormat="1" applyFont="1" applyFill="1" applyBorder="1" applyAlignment="1">
      <alignment horizontal="center" vertical="center" wrapText="1"/>
    </xf>
    <xf numFmtId="0" fontId="26" fillId="3" borderId="9" xfId="0" applyFont="1" applyFill="1" applyBorder="1" applyAlignment="1">
      <alignment horizontal="right" vertical="center"/>
    </xf>
    <xf numFmtId="0" fontId="26" fillId="3" borderId="10" xfId="0" applyFont="1" applyFill="1" applyBorder="1" applyAlignment="1">
      <alignment horizontal="right" vertical="center"/>
    </xf>
    <xf numFmtId="0" fontId="26" fillId="3" borderId="11" xfId="0" applyFont="1" applyFill="1" applyBorder="1" applyAlignment="1">
      <alignment horizontal="right" vertical="center"/>
    </xf>
    <xf numFmtId="0" fontId="9" fillId="3" borderId="45" xfId="0" applyFont="1" applyFill="1" applyBorder="1" applyAlignment="1">
      <alignment horizontal="center" vertical="center" wrapText="1"/>
    </xf>
    <xf numFmtId="0" fontId="19" fillId="3" borderId="60" xfId="0" applyFont="1" applyFill="1" applyBorder="1" applyAlignment="1">
      <alignment horizontal="justify" vertical="center" wrapText="1"/>
    </xf>
    <xf numFmtId="0" fontId="19" fillId="3" borderId="61" xfId="0" applyFont="1" applyFill="1" applyBorder="1" applyAlignment="1">
      <alignment horizontal="justify" vertical="center" wrapText="1"/>
    </xf>
    <xf numFmtId="0" fontId="19" fillId="3" borderId="62" xfId="0" applyFont="1" applyFill="1" applyBorder="1" applyAlignment="1">
      <alignment horizontal="justify" vertical="center" wrapText="1"/>
    </xf>
    <xf numFmtId="0" fontId="31" fillId="3" borderId="60" xfId="0" applyFont="1" applyFill="1" applyBorder="1" applyAlignment="1">
      <alignment horizontal="center" vertical="center"/>
    </xf>
    <xf numFmtId="0" fontId="31" fillId="3" borderId="61" xfId="0" applyFont="1" applyFill="1" applyBorder="1" applyAlignment="1">
      <alignment horizontal="center" vertical="center"/>
    </xf>
    <xf numFmtId="0" fontId="31" fillId="3" borderId="62" xfId="0" applyFont="1" applyFill="1" applyBorder="1" applyAlignment="1">
      <alignment horizontal="center" vertical="center"/>
    </xf>
    <xf numFmtId="0" fontId="19" fillId="3" borderId="60" xfId="0" applyFont="1" applyFill="1" applyBorder="1" applyAlignment="1">
      <alignment horizontal="center" vertical="center" wrapText="1"/>
    </xf>
    <xf numFmtId="0" fontId="19" fillId="3" borderId="61" xfId="0" applyFont="1" applyFill="1" applyBorder="1" applyAlignment="1">
      <alignment horizontal="center" vertical="center" wrapText="1"/>
    </xf>
    <xf numFmtId="0" fontId="19" fillId="3" borderId="62" xfId="0" applyFont="1" applyFill="1" applyBorder="1" applyAlignment="1">
      <alignment horizontal="center" vertical="center" wrapText="1"/>
    </xf>
    <xf numFmtId="0" fontId="8" fillId="2" borderId="54" xfId="0" applyFont="1" applyFill="1" applyBorder="1" applyAlignment="1">
      <alignment horizontal="center" vertical="center" wrapText="1"/>
    </xf>
    <xf numFmtId="0" fontId="8" fillId="2" borderId="50" xfId="0" applyFont="1" applyFill="1" applyBorder="1" applyAlignment="1">
      <alignment horizontal="center" vertical="center" wrapText="1"/>
    </xf>
    <xf numFmtId="0" fontId="8" fillId="2" borderId="55"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16" fillId="3" borderId="60" xfId="0" applyFont="1" applyFill="1" applyBorder="1" applyAlignment="1">
      <alignment horizontal="center" vertical="center" wrapText="1"/>
    </xf>
    <xf numFmtId="0" fontId="16" fillId="3" borderId="61" xfId="0" applyFont="1" applyFill="1" applyBorder="1" applyAlignment="1">
      <alignment horizontal="center" vertical="center" wrapText="1"/>
    </xf>
    <xf numFmtId="0" fontId="16" fillId="3" borderId="62" xfId="0" applyFont="1" applyFill="1" applyBorder="1" applyAlignment="1">
      <alignment horizontal="center" vertical="center" wrapText="1"/>
    </xf>
    <xf numFmtId="0" fontId="0" fillId="3" borderId="45" xfId="0" applyFont="1" applyFill="1" applyBorder="1" applyAlignment="1">
      <alignment horizontal="center" vertical="center"/>
    </xf>
    <xf numFmtId="0" fontId="0" fillId="3" borderId="43" xfId="0" applyFont="1" applyFill="1" applyBorder="1" applyAlignment="1">
      <alignment horizontal="center" vertical="center"/>
    </xf>
    <xf numFmtId="0" fontId="0" fillId="3" borderId="23" xfId="0" applyFont="1" applyFill="1" applyBorder="1" applyAlignment="1">
      <alignment horizontal="center" vertical="center" wrapText="1"/>
    </xf>
    <xf numFmtId="0" fontId="0" fillId="3" borderId="25" xfId="0" applyFont="1" applyFill="1" applyBorder="1" applyAlignment="1">
      <alignment horizontal="center" vertical="center" wrapText="1"/>
    </xf>
    <xf numFmtId="0" fontId="9" fillId="0" borderId="40" xfId="0" applyFont="1" applyBorder="1" applyAlignment="1">
      <alignment horizontal="justify" vertical="top" wrapText="1"/>
    </xf>
    <xf numFmtId="0" fontId="9" fillId="0" borderId="41" xfId="0" applyFont="1" applyBorder="1" applyAlignment="1">
      <alignment horizontal="justify" vertical="top" wrapText="1"/>
    </xf>
    <xf numFmtId="0" fontId="9" fillId="0" borderId="42" xfId="0" applyFont="1" applyBorder="1" applyAlignment="1">
      <alignment horizontal="justify" vertical="top" wrapText="1"/>
    </xf>
    <xf numFmtId="0" fontId="23" fillId="3" borderId="52" xfId="0" applyFont="1" applyFill="1" applyBorder="1" applyAlignment="1">
      <alignment horizontal="right" vertical="center"/>
    </xf>
    <xf numFmtId="0" fontId="23" fillId="3" borderId="32" xfId="0" applyFont="1" applyFill="1" applyBorder="1" applyAlignment="1">
      <alignment horizontal="right" vertical="center"/>
    </xf>
    <xf numFmtId="0" fontId="23" fillId="3" borderId="39" xfId="0" applyFont="1" applyFill="1" applyBorder="1" applyAlignment="1">
      <alignment horizontal="right" vertical="center"/>
    </xf>
    <xf numFmtId="0" fontId="0" fillId="3" borderId="67" xfId="0" applyFont="1" applyFill="1" applyBorder="1" applyAlignment="1">
      <alignment horizontal="center" vertical="center" wrapText="1"/>
    </xf>
    <xf numFmtId="0" fontId="7" fillId="3" borderId="49" xfId="0" applyFont="1" applyFill="1" applyBorder="1" applyAlignment="1">
      <alignment horizontal="center" vertical="center"/>
    </xf>
    <xf numFmtId="0" fontId="7" fillId="3" borderId="50" xfId="0" applyFont="1" applyFill="1" applyBorder="1" applyAlignment="1">
      <alignment horizontal="center" vertical="center"/>
    </xf>
    <xf numFmtId="0" fontId="7" fillId="3" borderId="38" xfId="0" applyFont="1" applyFill="1" applyBorder="1" applyAlignment="1">
      <alignment horizontal="center" vertical="center"/>
    </xf>
    <xf numFmtId="0" fontId="7" fillId="3" borderId="51"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26" fillId="3" borderId="1" xfId="0" applyFont="1" applyFill="1" applyBorder="1" applyAlignment="1">
      <alignment horizontal="center" vertical="center"/>
    </xf>
    <xf numFmtId="0" fontId="9" fillId="3" borderId="22"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0" fillId="3" borderId="69" xfId="0" applyFill="1" applyBorder="1" applyAlignment="1">
      <alignment horizontal="center" vertical="center"/>
    </xf>
    <xf numFmtId="0" fontId="0" fillId="3" borderId="8" xfId="0" applyFill="1" applyBorder="1" applyAlignment="1">
      <alignment horizontal="center" vertical="center"/>
    </xf>
    <xf numFmtId="0" fontId="9" fillId="3" borderId="3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66"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0" fillId="3" borderId="68" xfId="0" applyFill="1" applyBorder="1" applyAlignment="1">
      <alignment horizontal="center" vertical="center"/>
    </xf>
    <xf numFmtId="0" fontId="9" fillId="3" borderId="47" xfId="0" applyFont="1" applyFill="1" applyBorder="1" applyAlignment="1">
      <alignment horizontal="center" vertical="center" wrapText="1"/>
    </xf>
    <xf numFmtId="0" fontId="9" fillId="3" borderId="37" xfId="0" applyFont="1" applyFill="1" applyBorder="1" applyAlignment="1">
      <alignment horizontal="center" vertical="center" wrapText="1"/>
    </xf>
    <xf numFmtId="0" fontId="7" fillId="2" borderId="40"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7" xfId="0" applyFont="1" applyFill="1" applyBorder="1" applyAlignment="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7711E-FCB5-4CBC-B325-407F56830E43}">
  <dimension ref="B2:H24"/>
  <sheetViews>
    <sheetView zoomScale="80" zoomScaleNormal="80" workbookViewId="0">
      <selection activeCell="D5" sqref="D5"/>
    </sheetView>
  </sheetViews>
  <sheetFormatPr baseColWidth="10" defaultRowHeight="15" x14ac:dyDescent="0.25"/>
  <cols>
    <col min="2" max="2" width="87.28515625" customWidth="1"/>
    <col min="3" max="3" width="20.28515625" customWidth="1"/>
    <col min="8" max="8" width="22.28515625" customWidth="1"/>
  </cols>
  <sheetData>
    <row r="2" spans="2:8" ht="15.75" thickBot="1" x14ac:dyDescent="0.3"/>
    <row r="3" spans="2:8" s="6" customFormat="1" ht="18.75" customHeight="1" x14ac:dyDescent="0.25">
      <c r="B3" s="149" t="s">
        <v>186</v>
      </c>
      <c r="C3" s="79">
        <v>1</v>
      </c>
      <c r="D3" s="144" t="str">
        <f>'ELEMENTOS HABILITANTES'!$F$6</f>
        <v>JAMES OROBIO BALLESTEROS</v>
      </c>
      <c r="E3" s="144"/>
      <c r="F3" s="144"/>
      <c r="G3" s="144"/>
      <c r="H3" s="145"/>
    </row>
    <row r="4" spans="2:8" s="6" customFormat="1" ht="18.75" customHeight="1" thickBot="1" x14ac:dyDescent="0.3">
      <c r="B4" s="150"/>
      <c r="C4" s="80" t="s">
        <v>66</v>
      </c>
      <c r="D4" s="146">
        <v>514377500</v>
      </c>
      <c r="E4" s="147"/>
      <c r="F4" s="147"/>
      <c r="G4" s="147"/>
      <c r="H4" s="148"/>
    </row>
    <row r="5" spans="2:8" s="6" customFormat="1" ht="18.75" customHeight="1" thickBot="1" x14ac:dyDescent="0.3">
      <c r="B5" s="150"/>
      <c r="C5" s="81"/>
      <c r="D5" s="81"/>
      <c r="E5" s="81"/>
      <c r="F5" s="81"/>
      <c r="G5" s="81"/>
      <c r="H5" s="82"/>
    </row>
    <row r="6" spans="2:8" s="6" customFormat="1" ht="18.75" customHeight="1" x14ac:dyDescent="0.25">
      <c r="B6" s="150"/>
      <c r="C6" s="79">
        <v>2</v>
      </c>
      <c r="D6" s="154" t="str">
        <f>'ELEMENTOS HABILITANTES'!$N$6</f>
        <v>GESTIÓN ASESORÍA Y DISEÑO DE PROYECTOS S.A.S - GGAD S.A.S</v>
      </c>
      <c r="E6" s="155"/>
      <c r="F6" s="155"/>
      <c r="G6" s="155"/>
      <c r="H6" s="156"/>
    </row>
    <row r="7" spans="2:8" s="6" customFormat="1" ht="18.75" customHeight="1" thickBot="1" x14ac:dyDescent="0.3">
      <c r="B7" s="150"/>
      <c r="C7" s="80" t="s">
        <v>66</v>
      </c>
      <c r="D7" s="146">
        <v>516535863</v>
      </c>
      <c r="E7" s="147"/>
      <c r="F7" s="147"/>
      <c r="G7" s="147"/>
      <c r="H7" s="148"/>
    </row>
    <row r="8" spans="2:8" s="6" customFormat="1" ht="18.75" customHeight="1" thickBot="1" x14ac:dyDescent="0.3">
      <c r="B8" s="150"/>
      <c r="C8" s="83"/>
      <c r="D8" s="84"/>
      <c r="E8" s="84"/>
      <c r="F8" s="84"/>
      <c r="G8" s="84"/>
      <c r="H8" s="85"/>
    </row>
    <row r="9" spans="2:8" s="6" customFormat="1" ht="18.75" customHeight="1" x14ac:dyDescent="0.25">
      <c r="B9" s="150"/>
      <c r="C9" s="79">
        <v>3</v>
      </c>
      <c r="D9" s="154"/>
      <c r="E9" s="155"/>
      <c r="F9" s="155"/>
      <c r="G9" s="155"/>
      <c r="H9" s="156"/>
    </row>
    <row r="10" spans="2:8" s="6" customFormat="1" ht="18.75" customHeight="1" thickBot="1" x14ac:dyDescent="0.3">
      <c r="B10" s="150"/>
      <c r="C10" s="80" t="s">
        <v>66</v>
      </c>
      <c r="D10" s="146"/>
      <c r="E10" s="147"/>
      <c r="F10" s="147"/>
      <c r="G10" s="147"/>
      <c r="H10" s="148"/>
    </row>
    <row r="11" spans="2:8" s="6" customFormat="1" ht="18.75" customHeight="1" thickBot="1" x14ac:dyDescent="0.3">
      <c r="B11" s="150"/>
      <c r="C11" s="83"/>
      <c r="D11" s="84"/>
      <c r="E11" s="84"/>
      <c r="F11" s="84"/>
      <c r="G11" s="84"/>
      <c r="H11" s="85"/>
    </row>
    <row r="12" spans="2:8" s="6" customFormat="1" ht="18.75" customHeight="1" x14ac:dyDescent="0.25">
      <c r="B12" s="150"/>
      <c r="C12" s="79">
        <v>4</v>
      </c>
      <c r="D12" s="144"/>
      <c r="E12" s="144"/>
      <c r="F12" s="144"/>
      <c r="G12" s="144"/>
      <c r="H12" s="145"/>
    </row>
    <row r="13" spans="2:8" s="6" customFormat="1" ht="18.75" customHeight="1" thickBot="1" x14ac:dyDescent="0.3">
      <c r="B13" s="150"/>
      <c r="C13" s="80" t="s">
        <v>66</v>
      </c>
      <c r="D13" s="146"/>
      <c r="E13" s="147"/>
      <c r="F13" s="147"/>
      <c r="G13" s="147"/>
      <c r="H13" s="148"/>
    </row>
    <row r="14" spans="2:8" s="6" customFormat="1" ht="18.75" customHeight="1" thickBot="1" x14ac:dyDescent="0.3">
      <c r="B14" s="150"/>
      <c r="C14" s="83"/>
      <c r="D14" s="84"/>
      <c r="E14" s="84"/>
      <c r="F14" s="84"/>
      <c r="G14" s="84"/>
      <c r="H14" s="85"/>
    </row>
    <row r="15" spans="2:8" s="6" customFormat="1" ht="18.75" customHeight="1" x14ac:dyDescent="0.25">
      <c r="B15" s="150"/>
      <c r="C15" s="79">
        <v>5</v>
      </c>
      <c r="D15" s="144"/>
      <c r="E15" s="144"/>
      <c r="F15" s="144"/>
      <c r="G15" s="144"/>
      <c r="H15" s="145"/>
    </row>
    <row r="16" spans="2:8" s="6" customFormat="1" ht="18.75" customHeight="1" thickBot="1" x14ac:dyDescent="0.3">
      <c r="B16" s="151"/>
      <c r="C16" s="80" t="s">
        <v>66</v>
      </c>
      <c r="D16" s="146"/>
      <c r="E16" s="147"/>
      <c r="F16" s="147"/>
      <c r="G16" s="147"/>
      <c r="H16" s="148"/>
    </row>
    <row r="17" spans="2:8" ht="15" customHeight="1" thickBot="1" x14ac:dyDescent="0.3"/>
    <row r="18" spans="2:8" ht="15.75" thickBot="1" x14ac:dyDescent="0.3">
      <c r="B18" s="78" t="s">
        <v>48</v>
      </c>
      <c r="C18" s="141" t="s">
        <v>10</v>
      </c>
      <c r="D18" s="141"/>
      <c r="E18" s="141" t="s">
        <v>46</v>
      </c>
      <c r="F18" s="141"/>
      <c r="G18" s="152" t="s">
        <v>47</v>
      </c>
      <c r="H18" s="153"/>
    </row>
    <row r="19" spans="2:8" ht="211.5" customHeight="1" thickBot="1" x14ac:dyDescent="0.3">
      <c r="B19" s="77" t="str">
        <f>+'ELEMENTOS HABILITANTES'!B4</f>
        <v xml:space="preserve">El valor estimado del contrato objeto del presente proceso de selección por concurso de méritos es de MIL CINCUENTA MILLONES SETECIENTOS TREINTA Y SEIS MIL SEISCIENTOS SIETE PESOS M/CTE ($1.050.736.607), incluido impuestos, retenciones, garantías, costos y gravámenes a que haya lugar con ocasión de la celebración, ejecución y liquidación del mismo, que se financiará con cargo al presupuesto de inversión del Municipio de Santiago de Cali para la vigencia fiscal 2020 y de conformidad al PAC, discriminado de la siguiente manera:
Grupo 1:
CUATROCIENTOS CUARENTA Y TRES MILLONES QUINIENTOS OCHENTA MIL NOVECIENTOS SESENTA Y NUEVE PESOS M/CTE ($443.580.969).
Grupo 2:
QUINIENTOS DIECISEIS MILLONES QUINIENTOS CUARENTA Y SEIS MIL TRECIENTOS SESENTA Y UN PESOS M/CTE ($ 516.546.361).
Grupo 3:
NOVENTA MILLONES SEISCIENTOS NUEVE MIL DOSCIENTOS SETENTA Y SIETE PESOS M/CTE ($ 90.609.277). </v>
      </c>
      <c r="C19" s="140">
        <f>+'ELEMENTOS HABILITANTES'!D4</f>
        <v>516546361</v>
      </c>
      <c r="D19" s="140"/>
      <c r="E19" s="140">
        <v>1000000</v>
      </c>
      <c r="F19" s="140"/>
      <c r="G19" s="142">
        <f>C19/E19</f>
        <v>516.54636100000005</v>
      </c>
      <c r="H19" s="143"/>
    </row>
    <row r="22" spans="2:8" x14ac:dyDescent="0.25">
      <c r="C22" s="52"/>
    </row>
    <row r="23" spans="2:8" ht="15.75" x14ac:dyDescent="0.25">
      <c r="B23" s="76"/>
      <c r="C23" s="86"/>
    </row>
    <row r="24" spans="2:8" ht="15" customHeight="1" x14ac:dyDescent="0.25"/>
  </sheetData>
  <mergeCells count="17">
    <mergeCell ref="D12:H12"/>
    <mergeCell ref="D13:H13"/>
    <mergeCell ref="B3:B16"/>
    <mergeCell ref="G18:H18"/>
    <mergeCell ref="E18:F18"/>
    <mergeCell ref="D3:H3"/>
    <mergeCell ref="D4:H4"/>
    <mergeCell ref="D6:H6"/>
    <mergeCell ref="D7:H7"/>
    <mergeCell ref="D9:H9"/>
    <mergeCell ref="D10:H10"/>
    <mergeCell ref="E19:F19"/>
    <mergeCell ref="C18:D18"/>
    <mergeCell ref="C19:D19"/>
    <mergeCell ref="G19:H19"/>
    <mergeCell ref="D15:H15"/>
    <mergeCell ref="D16:H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77"/>
  <sheetViews>
    <sheetView zoomScale="80" zoomScaleNormal="80" workbookViewId="0">
      <selection activeCell="E70" sqref="E70"/>
    </sheetView>
  </sheetViews>
  <sheetFormatPr baseColWidth="10" defaultRowHeight="15" x14ac:dyDescent="0.25"/>
  <cols>
    <col min="1" max="1" width="2.28515625" customWidth="1"/>
    <col min="2" max="2" width="117.5703125" customWidth="1"/>
    <col min="3" max="3" width="2.42578125" customWidth="1"/>
    <col min="4" max="4" width="29.5703125" customWidth="1"/>
    <col min="5" max="5" width="52.85546875" customWidth="1"/>
    <col min="6" max="6" width="49.28515625" customWidth="1"/>
    <col min="7" max="7" width="28.5703125" customWidth="1"/>
    <col min="8" max="8" width="18" customWidth="1"/>
    <col min="9" max="9" width="27.140625" customWidth="1"/>
    <col min="10" max="10" width="25" customWidth="1"/>
    <col min="11" max="11" width="7.140625" customWidth="1"/>
    <col min="12" max="12" width="29.5703125" customWidth="1"/>
    <col min="13" max="13" width="52.42578125" customWidth="1"/>
    <col min="14" max="14" width="49.28515625" customWidth="1"/>
    <col min="15" max="15" width="27.28515625" customWidth="1"/>
    <col min="16" max="17" width="18" customWidth="1"/>
    <col min="18" max="18" width="25.42578125" customWidth="1"/>
  </cols>
  <sheetData>
    <row r="1" spans="2:18" s="95" customFormat="1" ht="66.75" customHeight="1" x14ac:dyDescent="0.25">
      <c r="B1" s="208" t="s">
        <v>185</v>
      </c>
      <c r="C1" s="208"/>
      <c r="D1" s="208"/>
      <c r="E1" s="208"/>
      <c r="F1" s="208"/>
      <c r="G1" s="208"/>
      <c r="H1" s="208"/>
      <c r="I1" s="208"/>
      <c r="J1" s="208"/>
      <c r="K1"/>
    </row>
    <row r="2" spans="2:18" x14ac:dyDescent="0.25">
      <c r="B2" s="51"/>
      <c r="C2" s="51"/>
      <c r="D2" s="51"/>
      <c r="E2" s="51"/>
      <c r="F2" s="51"/>
      <c r="G2" s="51"/>
      <c r="H2" s="51"/>
      <c r="I2" s="51"/>
      <c r="J2" s="51"/>
    </row>
    <row r="3" spans="2:18" x14ac:dyDescent="0.25">
      <c r="B3" s="43" t="s">
        <v>48</v>
      </c>
      <c r="C3" s="52"/>
      <c r="D3" s="43" t="s">
        <v>75</v>
      </c>
      <c r="E3" s="43" t="s">
        <v>46</v>
      </c>
      <c r="F3" s="48" t="s">
        <v>76</v>
      </c>
      <c r="G3" s="53"/>
      <c r="H3" s="53"/>
      <c r="I3" s="53"/>
      <c r="J3" s="53"/>
    </row>
    <row r="4" spans="2:18" ht="142.5" customHeight="1" x14ac:dyDescent="0.25">
      <c r="B4" s="54" t="s">
        <v>74</v>
      </c>
      <c r="C4" s="52"/>
      <c r="D4" s="49">
        <v>516546361</v>
      </c>
      <c r="E4" s="49">
        <v>1000000</v>
      </c>
      <c r="F4" s="50">
        <f>D4/E4</f>
        <v>516.54636100000005</v>
      </c>
      <c r="G4" s="55"/>
      <c r="H4" s="56"/>
      <c r="I4" s="53"/>
      <c r="J4" s="53"/>
      <c r="M4" s="100"/>
    </row>
    <row r="5" spans="2:18" ht="15" customHeight="1" thickBot="1" x14ac:dyDescent="0.3">
      <c r="B5" s="63"/>
      <c r="C5" s="62"/>
    </row>
    <row r="6" spans="2:18" s="44" customFormat="1" ht="18" customHeight="1" x14ac:dyDescent="0.3">
      <c r="B6" s="57" t="s">
        <v>11</v>
      </c>
      <c r="D6" s="91" t="s">
        <v>50</v>
      </c>
      <c r="E6" s="97">
        <v>1</v>
      </c>
      <c r="F6" s="182" t="s">
        <v>88</v>
      </c>
      <c r="G6" s="182"/>
      <c r="H6" s="182"/>
      <c r="I6" s="182"/>
      <c r="J6" s="175"/>
      <c r="K6"/>
      <c r="L6" s="91" t="s">
        <v>50</v>
      </c>
      <c r="M6" s="97">
        <v>2</v>
      </c>
      <c r="N6" s="182" t="s">
        <v>91</v>
      </c>
      <c r="O6" s="182"/>
      <c r="P6" s="182"/>
      <c r="Q6" s="182"/>
      <c r="R6" s="175"/>
    </row>
    <row r="7" spans="2:18" ht="18" customHeight="1" x14ac:dyDescent="0.25">
      <c r="B7" s="57" t="s">
        <v>77</v>
      </c>
      <c r="D7" s="96" t="s">
        <v>49</v>
      </c>
      <c r="E7" s="177" t="s">
        <v>88</v>
      </c>
      <c r="F7" s="177"/>
      <c r="G7" s="58" t="s">
        <v>51</v>
      </c>
      <c r="H7" s="178" t="s">
        <v>89</v>
      </c>
      <c r="I7" s="179"/>
      <c r="J7" s="176"/>
      <c r="L7" s="96" t="s">
        <v>49</v>
      </c>
      <c r="M7" s="177" t="s">
        <v>97</v>
      </c>
      <c r="N7" s="177"/>
      <c r="O7" s="58" t="s">
        <v>51</v>
      </c>
      <c r="P7" s="178" t="s">
        <v>92</v>
      </c>
      <c r="Q7" s="179"/>
      <c r="R7" s="176"/>
    </row>
    <row r="8" spans="2:18" ht="30.75" customHeight="1" thickBot="1" x14ac:dyDescent="0.3">
      <c r="B8" s="216" t="s">
        <v>78</v>
      </c>
      <c r="D8" s="209" t="s">
        <v>58</v>
      </c>
      <c r="E8" s="210"/>
      <c r="F8" s="210" t="s">
        <v>83</v>
      </c>
      <c r="G8" s="210"/>
      <c r="H8" s="210" t="s">
        <v>63</v>
      </c>
      <c r="I8" s="210"/>
      <c r="J8" s="98" t="s">
        <v>6</v>
      </c>
      <c r="L8" s="180" t="s">
        <v>58</v>
      </c>
      <c r="M8" s="181"/>
      <c r="N8" s="181" t="s">
        <v>83</v>
      </c>
      <c r="O8" s="181"/>
      <c r="P8" s="181" t="s">
        <v>63</v>
      </c>
      <c r="Q8" s="181"/>
      <c r="R8" s="99" t="s">
        <v>6</v>
      </c>
    </row>
    <row r="9" spans="2:18" s="45" customFormat="1" ht="21" customHeight="1" x14ac:dyDescent="0.25">
      <c r="B9" s="216"/>
      <c r="D9" s="157" t="s">
        <v>52</v>
      </c>
      <c r="E9" s="158"/>
      <c r="F9" s="158"/>
      <c r="G9" s="158"/>
      <c r="H9" s="158"/>
      <c r="I9" s="158"/>
      <c r="J9" s="159"/>
      <c r="K9"/>
      <c r="L9" s="183" t="s">
        <v>52</v>
      </c>
      <c r="M9" s="184"/>
      <c r="N9" s="184"/>
      <c r="O9" s="184"/>
      <c r="P9" s="184"/>
      <c r="Q9" s="184"/>
      <c r="R9" s="185"/>
    </row>
    <row r="10" spans="2:18" s="45" customFormat="1" ht="154.5" customHeight="1" x14ac:dyDescent="0.25">
      <c r="B10" s="216"/>
      <c r="D10" s="65" t="s">
        <v>54</v>
      </c>
      <c r="E10" s="87" t="s">
        <v>79</v>
      </c>
      <c r="F10" s="66" t="s">
        <v>61</v>
      </c>
      <c r="G10" s="69">
        <v>2318800000</v>
      </c>
      <c r="H10" s="160" t="s">
        <v>64</v>
      </c>
      <c r="I10" s="161"/>
      <c r="J10" s="164" t="s">
        <v>87</v>
      </c>
      <c r="K10"/>
      <c r="L10" s="65" t="s">
        <v>54</v>
      </c>
      <c r="M10" s="87" t="s">
        <v>93</v>
      </c>
      <c r="N10" s="66" t="s">
        <v>61</v>
      </c>
      <c r="O10" s="69">
        <v>4192975977</v>
      </c>
      <c r="P10" s="160" t="s">
        <v>64</v>
      </c>
      <c r="Q10" s="161"/>
      <c r="R10" s="164" t="s">
        <v>98</v>
      </c>
    </row>
    <row r="11" spans="2:18" s="45" customFormat="1" ht="20.25" customHeight="1" x14ac:dyDescent="0.25">
      <c r="B11" s="216"/>
      <c r="D11" s="59" t="s">
        <v>53</v>
      </c>
      <c r="E11" s="46" t="s">
        <v>80</v>
      </c>
      <c r="F11" s="64" t="s">
        <v>67</v>
      </c>
      <c r="G11" s="69">
        <v>908526</v>
      </c>
      <c r="H11" s="160"/>
      <c r="I11" s="161"/>
      <c r="J11" s="164"/>
      <c r="K11"/>
      <c r="L11" s="59" t="s">
        <v>53</v>
      </c>
      <c r="M11" s="46" t="s">
        <v>90</v>
      </c>
      <c r="N11" s="64" t="s">
        <v>96</v>
      </c>
      <c r="O11" s="69">
        <v>566700</v>
      </c>
      <c r="P11" s="160"/>
      <c r="Q11" s="161"/>
      <c r="R11" s="164"/>
    </row>
    <row r="12" spans="2:18" s="45" customFormat="1" ht="20.25" customHeight="1" x14ac:dyDescent="0.25">
      <c r="B12" s="216"/>
      <c r="D12" s="59" t="s">
        <v>55</v>
      </c>
      <c r="E12" s="46" t="s">
        <v>82</v>
      </c>
      <c r="F12" s="64" t="s">
        <v>62</v>
      </c>
      <c r="G12" s="70">
        <f>+G10/G11</f>
        <v>2552.2659780787781</v>
      </c>
      <c r="H12" s="160"/>
      <c r="I12" s="161"/>
      <c r="J12" s="164"/>
      <c r="K12"/>
      <c r="L12" s="59" t="s">
        <v>55</v>
      </c>
      <c r="M12" s="46" t="s">
        <v>94</v>
      </c>
      <c r="N12" s="64" t="s">
        <v>62</v>
      </c>
      <c r="O12" s="70">
        <f>+O10/O11</f>
        <v>7398.9341397564849</v>
      </c>
      <c r="P12" s="160"/>
      <c r="Q12" s="161"/>
      <c r="R12" s="164"/>
    </row>
    <row r="13" spans="2:18" s="45" customFormat="1" ht="20.25" customHeight="1" x14ac:dyDescent="0.25">
      <c r="B13" s="216"/>
      <c r="D13" s="59" t="s">
        <v>84</v>
      </c>
      <c r="E13" s="46" t="s">
        <v>85</v>
      </c>
      <c r="F13" s="165" t="s">
        <v>86</v>
      </c>
      <c r="G13" s="167" t="s">
        <v>71</v>
      </c>
      <c r="H13" s="160"/>
      <c r="I13" s="161"/>
      <c r="J13" s="164"/>
      <c r="K13"/>
      <c r="L13" s="59" t="s">
        <v>84</v>
      </c>
      <c r="M13" s="46" t="s">
        <v>85</v>
      </c>
      <c r="N13" s="165" t="s">
        <v>86</v>
      </c>
      <c r="O13" s="167" t="s">
        <v>71</v>
      </c>
      <c r="P13" s="160"/>
      <c r="Q13" s="161"/>
      <c r="R13" s="164"/>
    </row>
    <row r="14" spans="2:18" s="45" customFormat="1" ht="20.25" customHeight="1" thickBot="1" x14ac:dyDescent="0.3">
      <c r="B14" s="216"/>
      <c r="D14" s="67" t="s">
        <v>57</v>
      </c>
      <c r="E14" s="68" t="s">
        <v>81</v>
      </c>
      <c r="F14" s="166"/>
      <c r="G14" s="168"/>
      <c r="H14" s="160"/>
      <c r="I14" s="161"/>
      <c r="J14" s="164"/>
      <c r="K14"/>
      <c r="L14" s="67" t="s">
        <v>57</v>
      </c>
      <c r="M14" s="68" t="s">
        <v>95</v>
      </c>
      <c r="N14" s="166"/>
      <c r="O14" s="168"/>
      <c r="P14" s="160"/>
      <c r="Q14" s="161"/>
      <c r="R14" s="164"/>
    </row>
    <row r="15" spans="2:18" ht="20.25" customHeight="1" x14ac:dyDescent="0.25">
      <c r="B15" s="216"/>
      <c r="D15" s="157" t="s">
        <v>59</v>
      </c>
      <c r="E15" s="158"/>
      <c r="F15" s="158"/>
      <c r="G15" s="158"/>
      <c r="H15" s="158"/>
      <c r="I15" s="158"/>
      <c r="J15" s="159"/>
      <c r="L15" s="157" t="s">
        <v>59</v>
      </c>
      <c r="M15" s="158"/>
      <c r="N15" s="158"/>
      <c r="O15" s="158"/>
      <c r="P15" s="158"/>
      <c r="Q15" s="158"/>
      <c r="R15" s="159"/>
    </row>
    <row r="16" spans="2:18" ht="20.25" customHeight="1" x14ac:dyDescent="0.25">
      <c r="B16" s="216"/>
      <c r="D16" s="65" t="s">
        <v>54</v>
      </c>
      <c r="E16" s="87"/>
      <c r="F16" s="66" t="s">
        <v>61</v>
      </c>
      <c r="G16" s="69"/>
      <c r="H16" s="160" t="s">
        <v>64</v>
      </c>
      <c r="I16" s="161"/>
      <c r="J16" s="186"/>
      <c r="L16" s="65" t="s">
        <v>54</v>
      </c>
      <c r="M16" s="87"/>
      <c r="N16" s="66" t="s">
        <v>61</v>
      </c>
      <c r="O16" s="69"/>
      <c r="P16" s="160" t="s">
        <v>64</v>
      </c>
      <c r="Q16" s="161"/>
      <c r="R16" s="186"/>
    </row>
    <row r="17" spans="2:18" ht="20.25" customHeight="1" x14ac:dyDescent="0.25">
      <c r="B17" s="216"/>
      <c r="D17" s="59" t="s">
        <v>53</v>
      </c>
      <c r="E17" s="87"/>
      <c r="F17" s="64" t="s">
        <v>67</v>
      </c>
      <c r="G17" s="69"/>
      <c r="H17" s="160"/>
      <c r="I17" s="161"/>
      <c r="J17" s="186"/>
      <c r="L17" s="59" t="s">
        <v>53</v>
      </c>
      <c r="M17" s="87"/>
      <c r="N17" s="64" t="s">
        <v>67</v>
      </c>
      <c r="O17" s="69"/>
      <c r="P17" s="160"/>
      <c r="Q17" s="161"/>
      <c r="R17" s="186"/>
    </row>
    <row r="18" spans="2:18" ht="20.25" customHeight="1" x14ac:dyDescent="0.25">
      <c r="B18" s="216"/>
      <c r="D18" s="59" t="s">
        <v>55</v>
      </c>
      <c r="E18" s="87"/>
      <c r="F18" s="64" t="s">
        <v>62</v>
      </c>
      <c r="G18" s="70"/>
      <c r="H18" s="160"/>
      <c r="I18" s="161"/>
      <c r="J18" s="186"/>
      <c r="L18" s="59" t="s">
        <v>55</v>
      </c>
      <c r="M18" s="87"/>
      <c r="N18" s="64" t="s">
        <v>62</v>
      </c>
      <c r="O18" s="70"/>
      <c r="P18" s="160"/>
      <c r="Q18" s="161"/>
      <c r="R18" s="186"/>
    </row>
    <row r="19" spans="2:18" ht="20.25" customHeight="1" x14ac:dyDescent="0.25">
      <c r="B19" s="216"/>
      <c r="D19" s="59" t="s">
        <v>56</v>
      </c>
      <c r="E19" s="87"/>
      <c r="F19" s="165" t="s">
        <v>86</v>
      </c>
      <c r="G19" s="167"/>
      <c r="H19" s="160"/>
      <c r="I19" s="161"/>
      <c r="J19" s="186"/>
      <c r="L19" s="59" t="s">
        <v>56</v>
      </c>
      <c r="M19" s="87"/>
      <c r="N19" s="165" t="s">
        <v>86</v>
      </c>
      <c r="O19" s="167"/>
      <c r="P19" s="160"/>
      <c r="Q19" s="161"/>
      <c r="R19" s="186"/>
    </row>
    <row r="20" spans="2:18" ht="20.25" customHeight="1" thickBot="1" x14ac:dyDescent="0.3">
      <c r="B20" s="216"/>
      <c r="D20" s="61" t="s">
        <v>57</v>
      </c>
      <c r="E20" s="87"/>
      <c r="F20" s="166"/>
      <c r="G20" s="168"/>
      <c r="H20" s="162"/>
      <c r="I20" s="163"/>
      <c r="J20" s="186"/>
      <c r="L20" s="61" t="s">
        <v>57</v>
      </c>
      <c r="M20" s="87"/>
      <c r="N20" s="166"/>
      <c r="O20" s="168"/>
      <c r="P20" s="162"/>
      <c r="Q20" s="163"/>
      <c r="R20" s="186"/>
    </row>
    <row r="21" spans="2:18" ht="20.25" customHeight="1" x14ac:dyDescent="0.25">
      <c r="B21" s="216"/>
      <c r="D21" s="157" t="s">
        <v>60</v>
      </c>
      <c r="E21" s="158"/>
      <c r="F21" s="158"/>
      <c r="G21" s="158"/>
      <c r="H21" s="158"/>
      <c r="I21" s="158"/>
      <c r="J21" s="159"/>
      <c r="L21" s="157" t="s">
        <v>60</v>
      </c>
      <c r="M21" s="158"/>
      <c r="N21" s="158"/>
      <c r="O21" s="158"/>
      <c r="P21" s="158"/>
      <c r="Q21" s="158"/>
      <c r="R21" s="159"/>
    </row>
    <row r="22" spans="2:18" ht="20.25" customHeight="1" x14ac:dyDescent="0.25">
      <c r="B22" s="216"/>
      <c r="D22" s="65" t="s">
        <v>54</v>
      </c>
      <c r="E22" s="87"/>
      <c r="F22" s="66" t="s">
        <v>61</v>
      </c>
      <c r="G22" s="69"/>
      <c r="H22" s="160" t="s">
        <v>64</v>
      </c>
      <c r="I22" s="161"/>
      <c r="J22" s="164"/>
      <c r="L22" s="65" t="s">
        <v>54</v>
      </c>
      <c r="M22" s="87"/>
      <c r="N22" s="66" t="s">
        <v>61</v>
      </c>
      <c r="O22" s="69"/>
      <c r="P22" s="160" t="s">
        <v>64</v>
      </c>
      <c r="Q22" s="161"/>
      <c r="R22" s="164"/>
    </row>
    <row r="23" spans="2:18" ht="20.25" customHeight="1" x14ac:dyDescent="0.25">
      <c r="B23" s="216"/>
      <c r="D23" s="59" t="s">
        <v>53</v>
      </c>
      <c r="E23" s="60"/>
      <c r="F23" s="64" t="s">
        <v>67</v>
      </c>
      <c r="G23" s="69"/>
      <c r="H23" s="160"/>
      <c r="I23" s="161"/>
      <c r="J23" s="164"/>
      <c r="L23" s="59" t="s">
        <v>53</v>
      </c>
      <c r="M23" s="60"/>
      <c r="N23" s="64" t="s">
        <v>67</v>
      </c>
      <c r="O23" s="69"/>
      <c r="P23" s="160"/>
      <c r="Q23" s="161"/>
      <c r="R23" s="164"/>
    </row>
    <row r="24" spans="2:18" ht="20.25" customHeight="1" x14ac:dyDescent="0.25">
      <c r="B24" s="216"/>
      <c r="D24" s="59" t="s">
        <v>55</v>
      </c>
      <c r="E24" s="60"/>
      <c r="F24" s="47" t="s">
        <v>62</v>
      </c>
      <c r="G24" s="70"/>
      <c r="H24" s="160"/>
      <c r="I24" s="161"/>
      <c r="J24" s="164"/>
      <c r="L24" s="59" t="s">
        <v>55</v>
      </c>
      <c r="M24" s="60"/>
      <c r="N24" s="47" t="s">
        <v>62</v>
      </c>
      <c r="O24" s="70"/>
      <c r="P24" s="160"/>
      <c r="Q24" s="161"/>
      <c r="R24" s="164"/>
    </row>
    <row r="25" spans="2:18" ht="20.25" customHeight="1" x14ac:dyDescent="0.25">
      <c r="B25" s="216"/>
      <c r="D25" s="59" t="s">
        <v>56</v>
      </c>
      <c r="E25" s="60"/>
      <c r="F25" s="165" t="s">
        <v>86</v>
      </c>
      <c r="G25" s="167"/>
      <c r="H25" s="160"/>
      <c r="I25" s="161"/>
      <c r="J25" s="164"/>
      <c r="L25" s="59" t="s">
        <v>56</v>
      </c>
      <c r="M25" s="60"/>
      <c r="N25" s="165" t="s">
        <v>86</v>
      </c>
      <c r="O25" s="167"/>
      <c r="P25" s="160"/>
      <c r="Q25" s="161"/>
      <c r="R25" s="164"/>
    </row>
    <row r="26" spans="2:18" ht="20.25" customHeight="1" thickBot="1" x14ac:dyDescent="0.3">
      <c r="B26" s="216"/>
      <c r="D26" s="67" t="s">
        <v>57</v>
      </c>
      <c r="E26" s="68"/>
      <c r="F26" s="166"/>
      <c r="G26" s="168"/>
      <c r="H26" s="162"/>
      <c r="I26" s="163"/>
      <c r="J26" s="164"/>
      <c r="L26" s="67" t="s">
        <v>57</v>
      </c>
      <c r="M26" s="68"/>
      <c r="N26" s="166"/>
      <c r="O26" s="168"/>
      <c r="P26" s="162"/>
      <c r="Q26" s="163"/>
      <c r="R26" s="164"/>
    </row>
    <row r="27" spans="2:18" ht="15.75" customHeight="1" x14ac:dyDescent="0.25">
      <c r="B27" s="216"/>
      <c r="D27" s="169" t="str">
        <f>+IF(AND(H10="CUMPLE",H16="CUMPLE",H22="CUMPLE"),"HABILITADO","NO HABILIATADO")</f>
        <v>HABILITADO</v>
      </c>
      <c r="E27" s="170"/>
      <c r="F27" s="170"/>
      <c r="G27" s="170"/>
      <c r="H27" s="170"/>
      <c r="I27" s="170"/>
      <c r="J27" s="171"/>
      <c r="L27" s="169" t="str">
        <f>+IF(AND(P10="CUMPLE",P16="CUMPLE",P22="CUMPLE"),"HABILITADO","NO HABILIATADO")</f>
        <v>HABILITADO</v>
      </c>
      <c r="M27" s="170"/>
      <c r="N27" s="170"/>
      <c r="O27" s="170"/>
      <c r="P27" s="170"/>
      <c r="Q27" s="170"/>
      <c r="R27" s="171"/>
    </row>
    <row r="28" spans="2:18" ht="63" customHeight="1" thickBot="1" x14ac:dyDescent="0.3">
      <c r="B28" s="216"/>
      <c r="D28" s="172"/>
      <c r="E28" s="173"/>
      <c r="F28" s="173"/>
      <c r="G28" s="173"/>
      <c r="H28" s="173"/>
      <c r="I28" s="173"/>
      <c r="J28" s="174"/>
      <c r="L28" s="172"/>
      <c r="M28" s="173"/>
      <c r="N28" s="173"/>
      <c r="O28" s="173"/>
      <c r="P28" s="173"/>
      <c r="Q28" s="173"/>
      <c r="R28" s="174"/>
    </row>
    <row r="29" spans="2:18" ht="15.75" thickBot="1" x14ac:dyDescent="0.3"/>
    <row r="30" spans="2:18" ht="15" customHeight="1" x14ac:dyDescent="0.25">
      <c r="D30" s="91" t="str">
        <f t="shared" ref="D30:H31" si="0">D6</f>
        <v>PROPONENTE #</v>
      </c>
      <c r="E30" s="97">
        <f t="shared" si="0"/>
        <v>1</v>
      </c>
      <c r="F30" s="182" t="str">
        <f t="shared" si="0"/>
        <v>JAMES OROBIO BALLESTEROS</v>
      </c>
      <c r="G30" s="182"/>
      <c r="H30" s="182"/>
      <c r="I30" s="182"/>
      <c r="J30" s="175"/>
      <c r="L30" s="91" t="str">
        <f t="shared" ref="L30:N30" si="1">L6</f>
        <v>PROPONENTE #</v>
      </c>
      <c r="M30" s="97">
        <f t="shared" si="1"/>
        <v>2</v>
      </c>
      <c r="N30" s="182" t="str">
        <f t="shared" si="1"/>
        <v>GESTIÓN ASESORÍA Y DISEÑO DE PROYECTOS S.A.S - GGAD S.A.S</v>
      </c>
      <c r="O30" s="182"/>
      <c r="P30" s="182"/>
      <c r="Q30" s="182"/>
      <c r="R30" s="175"/>
    </row>
    <row r="31" spans="2:18" ht="18" customHeight="1" thickBot="1" x14ac:dyDescent="0.3">
      <c r="B31" s="57" t="s">
        <v>9</v>
      </c>
      <c r="D31" s="92" t="str">
        <f t="shared" si="0"/>
        <v>REPRESENTANTE LEGAL</v>
      </c>
      <c r="E31" s="217" t="str">
        <f t="shared" si="0"/>
        <v>JAMES OROBIO BALLESTEROS</v>
      </c>
      <c r="F31" s="217"/>
      <c r="G31" s="93" t="str">
        <f t="shared" si="0"/>
        <v>DOCUMENTO ID (CC/NIT)</v>
      </c>
      <c r="H31" s="211" t="str">
        <f t="shared" si="0"/>
        <v>16.500.023-3</v>
      </c>
      <c r="I31" s="212"/>
      <c r="J31" s="218"/>
      <c r="L31" s="92" t="str">
        <f t="shared" ref="L31:M31" si="2">L7</f>
        <v>REPRESENTANTE LEGAL</v>
      </c>
      <c r="M31" s="217" t="str">
        <f t="shared" si="2"/>
        <v>GUSTAVO ADOLFO DÍAZ ROJAS</v>
      </c>
      <c r="N31" s="217"/>
      <c r="O31" s="93" t="str">
        <f t="shared" ref="O31:P31" si="3">O7</f>
        <v>DOCUMENTO ID (CC/NIT)</v>
      </c>
      <c r="P31" s="211" t="str">
        <f t="shared" si="3"/>
        <v>900.341.789-1</v>
      </c>
      <c r="Q31" s="212"/>
      <c r="R31" s="218"/>
    </row>
    <row r="32" spans="2:18" ht="51" x14ac:dyDescent="0.25">
      <c r="B32" s="57" t="s">
        <v>99</v>
      </c>
      <c r="D32" s="105" t="s">
        <v>0</v>
      </c>
      <c r="E32" s="102" t="s">
        <v>1</v>
      </c>
      <c r="F32" s="102" t="s">
        <v>2</v>
      </c>
      <c r="G32" s="102" t="s">
        <v>3</v>
      </c>
      <c r="H32" s="102" t="s">
        <v>4</v>
      </c>
      <c r="I32" s="102" t="s">
        <v>8</v>
      </c>
      <c r="J32" s="106" t="s">
        <v>63</v>
      </c>
      <c r="L32" s="105" t="s">
        <v>0</v>
      </c>
      <c r="M32" s="102" t="s">
        <v>1</v>
      </c>
      <c r="N32" s="102" t="s">
        <v>2</v>
      </c>
      <c r="O32" s="102" t="s">
        <v>3</v>
      </c>
      <c r="P32" s="102" t="s">
        <v>4</v>
      </c>
      <c r="Q32" s="102" t="s">
        <v>8</v>
      </c>
      <c r="R32" s="106" t="s">
        <v>63</v>
      </c>
    </row>
    <row r="33" spans="2:22" ht="51" customHeight="1" thickBot="1" x14ac:dyDescent="0.3">
      <c r="B33" s="193" t="s">
        <v>103</v>
      </c>
      <c r="D33" s="213" t="s">
        <v>7</v>
      </c>
      <c r="E33" s="214"/>
      <c r="F33" s="214"/>
      <c r="G33" s="214"/>
      <c r="H33" s="214"/>
      <c r="I33" s="214"/>
      <c r="J33" s="215"/>
      <c r="L33" s="213" t="s">
        <v>7</v>
      </c>
      <c r="M33" s="214"/>
      <c r="N33" s="214"/>
      <c r="O33" s="214"/>
      <c r="P33" s="214"/>
      <c r="Q33" s="214"/>
      <c r="R33" s="215"/>
    </row>
    <row r="34" spans="2:22" ht="51" customHeight="1" x14ac:dyDescent="0.25">
      <c r="B34" s="193"/>
      <c r="D34" s="187">
        <v>1</v>
      </c>
      <c r="E34" s="199" t="s">
        <v>100</v>
      </c>
      <c r="F34" s="108" t="s">
        <v>189</v>
      </c>
      <c r="G34" s="109" t="s">
        <v>112</v>
      </c>
      <c r="H34" s="201">
        <v>1</v>
      </c>
      <c r="I34" s="203" t="s">
        <v>206</v>
      </c>
      <c r="J34" s="205" t="s">
        <v>64</v>
      </c>
      <c r="L34" s="187">
        <v>1</v>
      </c>
      <c r="M34" s="199" t="s">
        <v>100</v>
      </c>
      <c r="N34" s="108" t="s">
        <v>125</v>
      </c>
      <c r="O34" s="109" t="s">
        <v>123</v>
      </c>
      <c r="P34" s="201">
        <v>1</v>
      </c>
      <c r="Q34" s="203" t="s">
        <v>229</v>
      </c>
      <c r="R34" s="205" t="s">
        <v>64</v>
      </c>
    </row>
    <row r="35" spans="2:22" ht="120" customHeight="1" thickBot="1" x14ac:dyDescent="0.3">
      <c r="B35" s="193"/>
      <c r="D35" s="188"/>
      <c r="E35" s="200"/>
      <c r="F35" s="107" t="s">
        <v>65</v>
      </c>
      <c r="G35" s="134" t="s">
        <v>190</v>
      </c>
      <c r="H35" s="202"/>
      <c r="I35" s="204"/>
      <c r="J35" s="206"/>
      <c r="L35" s="188"/>
      <c r="M35" s="200"/>
      <c r="N35" s="107" t="s">
        <v>65</v>
      </c>
      <c r="O35" s="112" t="s">
        <v>131</v>
      </c>
      <c r="P35" s="202"/>
      <c r="Q35" s="204"/>
      <c r="R35" s="206"/>
    </row>
    <row r="36" spans="2:22" ht="51" customHeight="1" x14ac:dyDescent="0.25">
      <c r="B36" s="193"/>
      <c r="D36" s="187">
        <v>2</v>
      </c>
      <c r="E36" s="199" t="s">
        <v>110</v>
      </c>
      <c r="F36" s="108" t="s">
        <v>191</v>
      </c>
      <c r="G36" s="109" t="s">
        <v>113</v>
      </c>
      <c r="H36" s="201">
        <v>1</v>
      </c>
      <c r="I36" s="199" t="s">
        <v>206</v>
      </c>
      <c r="J36" s="205" t="s">
        <v>64</v>
      </c>
      <c r="L36" s="227">
        <v>2</v>
      </c>
      <c r="M36" s="219" t="s">
        <v>110</v>
      </c>
      <c r="N36" s="71" t="s">
        <v>127</v>
      </c>
      <c r="O36" s="109" t="s">
        <v>124</v>
      </c>
      <c r="P36" s="201">
        <v>1</v>
      </c>
      <c r="Q36" s="190" t="s">
        <v>229</v>
      </c>
      <c r="R36" s="205" t="s">
        <v>64</v>
      </c>
    </row>
    <row r="37" spans="2:22" ht="136.5" customHeight="1" x14ac:dyDescent="0.25">
      <c r="B37" s="193"/>
      <c r="D37" s="195"/>
      <c r="E37" s="219"/>
      <c r="F37" s="71" t="s">
        <v>65</v>
      </c>
      <c r="G37" s="135" t="s">
        <v>192</v>
      </c>
      <c r="H37" s="197"/>
      <c r="I37" s="207"/>
      <c r="J37" s="222"/>
      <c r="L37" s="195"/>
      <c r="M37" s="219"/>
      <c r="N37" s="71" t="s">
        <v>65</v>
      </c>
      <c r="O37" s="73" t="s">
        <v>126</v>
      </c>
      <c r="P37" s="197"/>
      <c r="Q37" s="198"/>
      <c r="R37" s="222"/>
    </row>
    <row r="38" spans="2:22" ht="51" customHeight="1" x14ac:dyDescent="0.25">
      <c r="B38" s="193"/>
      <c r="D38" s="194">
        <v>3</v>
      </c>
      <c r="E38" s="219"/>
      <c r="F38" s="88" t="s">
        <v>191</v>
      </c>
      <c r="G38" s="74" t="s">
        <v>114</v>
      </c>
      <c r="H38" s="223">
        <v>1</v>
      </c>
      <c r="I38" s="190" t="s">
        <v>193</v>
      </c>
      <c r="J38" s="191" t="s">
        <v>102</v>
      </c>
      <c r="L38" s="194">
        <v>3</v>
      </c>
      <c r="M38" s="219"/>
      <c r="N38" s="71" t="s">
        <v>129</v>
      </c>
      <c r="O38" s="89" t="s">
        <v>128</v>
      </c>
      <c r="P38" s="223">
        <v>1</v>
      </c>
      <c r="Q38" s="189" t="s">
        <v>229</v>
      </c>
      <c r="R38" s="192" t="s">
        <v>64</v>
      </c>
      <c r="S38" t="s">
        <v>132</v>
      </c>
    </row>
    <row r="39" spans="2:22" ht="147" customHeight="1" thickBot="1" x14ac:dyDescent="0.3">
      <c r="B39" s="193"/>
      <c r="D39" s="188"/>
      <c r="E39" s="200"/>
      <c r="F39" s="107" t="s">
        <v>65</v>
      </c>
      <c r="G39" s="135" t="s">
        <v>194</v>
      </c>
      <c r="H39" s="197"/>
      <c r="I39" s="198"/>
      <c r="J39" s="206"/>
      <c r="L39" s="188"/>
      <c r="M39" s="200"/>
      <c r="N39" s="107" t="s">
        <v>65</v>
      </c>
      <c r="O39" s="73" t="s">
        <v>130</v>
      </c>
      <c r="P39" s="202"/>
      <c r="Q39" s="204"/>
      <c r="R39" s="206"/>
    </row>
    <row r="40" spans="2:22" ht="57.75" customHeight="1" x14ac:dyDescent="0.25">
      <c r="B40" s="193"/>
      <c r="D40" s="187">
        <v>4</v>
      </c>
      <c r="E40" s="199" t="s">
        <v>109</v>
      </c>
      <c r="F40" s="108" t="s">
        <v>195</v>
      </c>
      <c r="G40" s="109" t="s">
        <v>115</v>
      </c>
      <c r="H40" s="201">
        <v>0.25</v>
      </c>
      <c r="I40" s="203" t="s">
        <v>197</v>
      </c>
      <c r="J40" s="205" t="s">
        <v>102</v>
      </c>
      <c r="L40" s="187">
        <v>4</v>
      </c>
      <c r="M40" s="199" t="s">
        <v>109</v>
      </c>
      <c r="N40" s="108" t="s">
        <v>134</v>
      </c>
      <c r="O40" s="109" t="s">
        <v>133</v>
      </c>
      <c r="P40" s="201">
        <v>0.25</v>
      </c>
      <c r="Q40" s="203" t="s">
        <v>229</v>
      </c>
      <c r="R40" s="205" t="s">
        <v>64</v>
      </c>
    </row>
    <row r="41" spans="2:22" ht="148.5" customHeight="1" thickBot="1" x14ac:dyDescent="0.3">
      <c r="B41" s="193"/>
      <c r="D41" s="188"/>
      <c r="E41" s="200"/>
      <c r="F41" s="107" t="s">
        <v>65</v>
      </c>
      <c r="G41" s="134" t="s">
        <v>196</v>
      </c>
      <c r="H41" s="202"/>
      <c r="I41" s="204"/>
      <c r="J41" s="206"/>
      <c r="L41" s="188"/>
      <c r="M41" s="200"/>
      <c r="N41" s="107" t="s">
        <v>65</v>
      </c>
      <c r="O41" s="73" t="s">
        <v>135</v>
      </c>
      <c r="P41" s="202"/>
      <c r="Q41" s="204"/>
      <c r="R41" s="206"/>
    </row>
    <row r="42" spans="2:22" ht="57.75" customHeight="1" x14ac:dyDescent="0.25">
      <c r="B42" s="193"/>
      <c r="D42" s="187">
        <v>5</v>
      </c>
      <c r="E42" s="199" t="s">
        <v>108</v>
      </c>
      <c r="F42" s="108" t="s">
        <v>139</v>
      </c>
      <c r="G42" s="110" t="s">
        <v>116</v>
      </c>
      <c r="H42" s="201">
        <v>0.25</v>
      </c>
      <c r="I42" s="220" t="s">
        <v>198</v>
      </c>
      <c r="J42" s="205" t="s">
        <v>102</v>
      </c>
      <c r="L42" s="187">
        <v>5</v>
      </c>
      <c r="M42" s="199" t="s">
        <v>108</v>
      </c>
      <c r="N42" s="108" t="s">
        <v>117</v>
      </c>
      <c r="O42" s="110" t="s">
        <v>136</v>
      </c>
      <c r="P42" s="201">
        <v>0.25</v>
      </c>
      <c r="Q42" s="203" t="s">
        <v>229</v>
      </c>
      <c r="R42" s="205" t="s">
        <v>64</v>
      </c>
    </row>
    <row r="43" spans="2:22" ht="171.75" customHeight="1" thickBot="1" x14ac:dyDescent="0.3">
      <c r="B43" s="193"/>
      <c r="D43" s="188"/>
      <c r="E43" s="200"/>
      <c r="F43" s="107" t="s">
        <v>65</v>
      </c>
      <c r="G43" s="134" t="s">
        <v>199</v>
      </c>
      <c r="H43" s="202"/>
      <c r="I43" s="221"/>
      <c r="J43" s="206"/>
      <c r="L43" s="188"/>
      <c r="M43" s="200"/>
      <c r="N43" s="107" t="s">
        <v>65</v>
      </c>
      <c r="O43" s="113" t="s">
        <v>137</v>
      </c>
      <c r="P43" s="202"/>
      <c r="Q43" s="204"/>
      <c r="R43" s="206"/>
    </row>
    <row r="44" spans="2:22" ht="51" customHeight="1" x14ac:dyDescent="0.25">
      <c r="B44" s="193"/>
      <c r="D44" s="187">
        <v>6</v>
      </c>
      <c r="E44" s="199" t="s">
        <v>101</v>
      </c>
      <c r="F44" s="108" t="s">
        <v>139</v>
      </c>
      <c r="G44" s="110" t="s">
        <v>118</v>
      </c>
      <c r="H44" s="201">
        <v>1</v>
      </c>
      <c r="I44" s="199" t="s">
        <v>206</v>
      </c>
      <c r="J44" s="205" t="s">
        <v>64</v>
      </c>
      <c r="L44" s="187">
        <v>6</v>
      </c>
      <c r="M44" s="199" t="s">
        <v>101</v>
      </c>
      <c r="N44" s="108" t="s">
        <v>139</v>
      </c>
      <c r="O44" s="110" t="s">
        <v>138</v>
      </c>
      <c r="P44" s="201">
        <v>1</v>
      </c>
      <c r="Q44" s="190" t="s">
        <v>229</v>
      </c>
      <c r="R44" s="205" t="s">
        <v>64</v>
      </c>
    </row>
    <row r="45" spans="2:22" ht="141" customHeight="1" x14ac:dyDescent="0.25">
      <c r="B45" s="193"/>
      <c r="D45" s="195"/>
      <c r="E45" s="219"/>
      <c r="F45" s="71" t="s">
        <v>65</v>
      </c>
      <c r="G45" s="135" t="s">
        <v>200</v>
      </c>
      <c r="H45" s="197"/>
      <c r="I45" s="207"/>
      <c r="J45" s="222"/>
      <c r="L45" s="195"/>
      <c r="M45" s="219"/>
      <c r="N45" s="71" t="s">
        <v>65</v>
      </c>
      <c r="O45" s="73" t="s">
        <v>141</v>
      </c>
      <c r="P45" s="197"/>
      <c r="Q45" s="198"/>
      <c r="R45" s="222"/>
    </row>
    <row r="46" spans="2:22" ht="51" customHeight="1" x14ac:dyDescent="0.25">
      <c r="B46" s="193"/>
      <c r="D46" s="194">
        <v>7</v>
      </c>
      <c r="E46" s="219"/>
      <c r="F46" s="71" t="s">
        <v>139</v>
      </c>
      <c r="G46" s="136" t="s">
        <v>119</v>
      </c>
      <c r="H46" s="196">
        <v>1</v>
      </c>
      <c r="I46" s="189" t="s">
        <v>206</v>
      </c>
      <c r="J46" s="191" t="s">
        <v>64</v>
      </c>
      <c r="L46" s="194">
        <v>7</v>
      </c>
      <c r="M46" s="219"/>
      <c r="N46" s="88" t="s">
        <v>139</v>
      </c>
      <c r="O46" s="72" t="s">
        <v>140</v>
      </c>
      <c r="P46" s="196">
        <v>1</v>
      </c>
      <c r="Q46" s="189" t="s">
        <v>229</v>
      </c>
      <c r="R46" s="191" t="s">
        <v>64</v>
      </c>
    </row>
    <row r="47" spans="2:22" ht="141.75" customHeight="1" x14ac:dyDescent="0.25">
      <c r="B47" s="193"/>
      <c r="D47" s="195"/>
      <c r="E47" s="219"/>
      <c r="F47" s="71" t="s">
        <v>65</v>
      </c>
      <c r="G47" s="135" t="s">
        <v>201</v>
      </c>
      <c r="H47" s="197"/>
      <c r="I47" s="198"/>
      <c r="J47" s="222"/>
      <c r="L47" s="195"/>
      <c r="M47" s="219"/>
      <c r="N47" s="71" t="s">
        <v>65</v>
      </c>
      <c r="O47" s="73" t="s">
        <v>230</v>
      </c>
      <c r="P47" s="197"/>
      <c r="Q47" s="198"/>
      <c r="R47" s="222"/>
    </row>
    <row r="48" spans="2:22" ht="51" customHeight="1" x14ac:dyDescent="0.25">
      <c r="B48" s="193"/>
      <c r="D48" s="194">
        <v>8</v>
      </c>
      <c r="E48" s="219"/>
      <c r="F48" s="71" t="s">
        <v>203</v>
      </c>
      <c r="G48" s="72" t="s">
        <v>202</v>
      </c>
      <c r="H48" s="196">
        <v>1</v>
      </c>
      <c r="I48" s="189" t="s">
        <v>206</v>
      </c>
      <c r="J48" s="191" t="s">
        <v>64</v>
      </c>
      <c r="L48" s="194">
        <v>8</v>
      </c>
      <c r="M48" s="219"/>
      <c r="N48" s="88" t="s">
        <v>139</v>
      </c>
      <c r="O48" s="72" t="s">
        <v>142</v>
      </c>
      <c r="P48" s="223">
        <v>1</v>
      </c>
      <c r="Q48" s="190" t="s">
        <v>229</v>
      </c>
      <c r="R48" s="192" t="s">
        <v>64</v>
      </c>
      <c r="U48" s="114"/>
      <c r="V48" s="115"/>
    </row>
    <row r="49" spans="2:18" ht="120.75" customHeight="1" x14ac:dyDescent="0.25">
      <c r="B49" s="193"/>
      <c r="D49" s="195"/>
      <c r="E49" s="219"/>
      <c r="F49" s="71" t="s">
        <v>65</v>
      </c>
      <c r="G49" s="135" t="s">
        <v>204</v>
      </c>
      <c r="H49" s="197"/>
      <c r="I49" s="198"/>
      <c r="J49" s="222"/>
      <c r="L49" s="195"/>
      <c r="M49" s="219"/>
      <c r="N49" s="71" t="s">
        <v>65</v>
      </c>
      <c r="O49" s="73" t="s">
        <v>145</v>
      </c>
      <c r="P49" s="197"/>
      <c r="Q49" s="198"/>
      <c r="R49" s="222"/>
    </row>
    <row r="50" spans="2:18" ht="51" customHeight="1" x14ac:dyDescent="0.25">
      <c r="B50" s="193"/>
      <c r="D50" s="194">
        <v>9</v>
      </c>
      <c r="E50" s="219"/>
      <c r="F50" s="71" t="s">
        <v>205</v>
      </c>
      <c r="G50" s="72" t="s">
        <v>227</v>
      </c>
      <c r="H50" s="196">
        <v>1</v>
      </c>
      <c r="I50" s="189" t="s">
        <v>228</v>
      </c>
      <c r="J50" s="191" t="s">
        <v>102</v>
      </c>
      <c r="L50" s="194">
        <v>9</v>
      </c>
      <c r="M50" s="219"/>
      <c r="N50" s="88" t="s">
        <v>139</v>
      </c>
      <c r="O50" s="72" t="s">
        <v>143</v>
      </c>
      <c r="P50" s="223">
        <v>1</v>
      </c>
      <c r="Q50" s="190" t="s">
        <v>229</v>
      </c>
      <c r="R50" s="192" t="s">
        <v>64</v>
      </c>
    </row>
    <row r="51" spans="2:18" ht="124.5" customHeight="1" x14ac:dyDescent="0.25">
      <c r="B51" s="193"/>
      <c r="D51" s="195"/>
      <c r="E51" s="219"/>
      <c r="F51" s="71" t="s">
        <v>65</v>
      </c>
      <c r="G51" s="137" t="s">
        <v>209</v>
      </c>
      <c r="H51" s="197"/>
      <c r="I51" s="198"/>
      <c r="J51" s="222"/>
      <c r="L51" s="195"/>
      <c r="M51" s="219"/>
      <c r="N51" s="71" t="s">
        <v>65</v>
      </c>
      <c r="O51" s="73" t="s">
        <v>144</v>
      </c>
      <c r="P51" s="197"/>
      <c r="Q51" s="198"/>
      <c r="R51" s="222"/>
    </row>
    <row r="52" spans="2:18" ht="51" customHeight="1" x14ac:dyDescent="0.25">
      <c r="B52" s="193"/>
      <c r="D52" s="194">
        <v>10</v>
      </c>
      <c r="E52" s="219"/>
      <c r="F52" s="71" t="s">
        <v>207</v>
      </c>
      <c r="G52" s="72" t="s">
        <v>208</v>
      </c>
      <c r="H52" s="196">
        <v>1</v>
      </c>
      <c r="I52" s="189" t="s">
        <v>206</v>
      </c>
      <c r="J52" s="191" t="s">
        <v>64</v>
      </c>
      <c r="L52" s="194">
        <v>10</v>
      </c>
      <c r="M52" s="219"/>
      <c r="N52" s="88" t="s">
        <v>139</v>
      </c>
      <c r="O52" s="72" t="s">
        <v>146</v>
      </c>
      <c r="P52" s="196">
        <v>1</v>
      </c>
      <c r="Q52" s="189" t="s">
        <v>229</v>
      </c>
      <c r="R52" s="191" t="s">
        <v>64</v>
      </c>
    </row>
    <row r="53" spans="2:18" ht="134.25" customHeight="1" thickBot="1" x14ac:dyDescent="0.3">
      <c r="B53" s="193"/>
      <c r="D53" s="227"/>
      <c r="E53" s="219"/>
      <c r="F53" s="111" t="s">
        <v>65</v>
      </c>
      <c r="G53" s="138" t="s">
        <v>210</v>
      </c>
      <c r="H53" s="223"/>
      <c r="I53" s="190"/>
      <c r="J53" s="192"/>
      <c r="L53" s="227"/>
      <c r="M53" s="219"/>
      <c r="N53" s="111" t="s">
        <v>65</v>
      </c>
      <c r="O53" s="104" t="s">
        <v>147</v>
      </c>
      <c r="P53" s="223"/>
      <c r="Q53" s="190"/>
      <c r="R53" s="192"/>
    </row>
    <row r="54" spans="2:18" ht="58.5" customHeight="1" x14ac:dyDescent="0.25">
      <c r="B54" s="193"/>
      <c r="D54" s="187">
        <v>11</v>
      </c>
      <c r="E54" s="199" t="s">
        <v>107</v>
      </c>
      <c r="F54" s="108" t="s">
        <v>215</v>
      </c>
      <c r="G54" s="110" t="s">
        <v>121</v>
      </c>
      <c r="H54" s="201">
        <v>0.5</v>
      </c>
      <c r="I54" s="203" t="s">
        <v>206</v>
      </c>
      <c r="J54" s="205" t="s">
        <v>64</v>
      </c>
      <c r="L54" s="187">
        <v>11</v>
      </c>
      <c r="M54" s="199" t="s">
        <v>107</v>
      </c>
      <c r="N54" s="108" t="s">
        <v>149</v>
      </c>
      <c r="O54" s="110" t="s">
        <v>148</v>
      </c>
      <c r="P54" s="201">
        <v>0.5</v>
      </c>
      <c r="Q54" s="203" t="s">
        <v>229</v>
      </c>
      <c r="R54" s="205" t="s">
        <v>64</v>
      </c>
    </row>
    <row r="55" spans="2:18" ht="150" customHeight="1" thickBot="1" x14ac:dyDescent="0.3">
      <c r="B55" s="193"/>
      <c r="D55" s="188"/>
      <c r="E55" s="200"/>
      <c r="F55" s="107" t="s">
        <v>65</v>
      </c>
      <c r="G55" s="134" t="s">
        <v>216</v>
      </c>
      <c r="H55" s="202"/>
      <c r="I55" s="204"/>
      <c r="J55" s="206"/>
      <c r="L55" s="188"/>
      <c r="M55" s="200"/>
      <c r="N55" s="107" t="s">
        <v>65</v>
      </c>
      <c r="O55" s="112" t="s">
        <v>150</v>
      </c>
      <c r="P55" s="202"/>
      <c r="Q55" s="204"/>
      <c r="R55" s="206"/>
    </row>
    <row r="56" spans="2:18" ht="58.5" customHeight="1" x14ac:dyDescent="0.25">
      <c r="B56" s="193"/>
      <c r="D56" s="187">
        <v>12</v>
      </c>
      <c r="E56" s="199" t="s">
        <v>106</v>
      </c>
      <c r="F56" s="108" t="s">
        <v>212</v>
      </c>
      <c r="G56" s="110" t="s">
        <v>211</v>
      </c>
      <c r="H56" s="201">
        <v>0.5</v>
      </c>
      <c r="I56" s="203" t="s">
        <v>214</v>
      </c>
      <c r="J56" s="205" t="s">
        <v>102</v>
      </c>
      <c r="L56" s="187">
        <v>12</v>
      </c>
      <c r="M56" s="199" t="s">
        <v>106</v>
      </c>
      <c r="N56" s="108" t="s">
        <v>152</v>
      </c>
      <c r="O56" s="110" t="s">
        <v>151</v>
      </c>
      <c r="P56" s="201">
        <v>0.5</v>
      </c>
      <c r="Q56" s="203" t="s">
        <v>229</v>
      </c>
      <c r="R56" s="205" t="s">
        <v>64</v>
      </c>
    </row>
    <row r="57" spans="2:18" ht="114" customHeight="1" thickBot="1" x14ac:dyDescent="0.3">
      <c r="B57" s="193"/>
      <c r="D57" s="188"/>
      <c r="E57" s="200"/>
      <c r="F57" s="107" t="s">
        <v>65</v>
      </c>
      <c r="G57" s="134" t="s">
        <v>213</v>
      </c>
      <c r="H57" s="202"/>
      <c r="I57" s="204"/>
      <c r="J57" s="206"/>
      <c r="L57" s="188"/>
      <c r="M57" s="200"/>
      <c r="N57" s="107" t="s">
        <v>65</v>
      </c>
      <c r="O57" s="112" t="s">
        <v>153</v>
      </c>
      <c r="P57" s="202"/>
      <c r="Q57" s="204"/>
      <c r="R57" s="206"/>
    </row>
    <row r="58" spans="2:18" ht="58.5" customHeight="1" x14ac:dyDescent="0.25">
      <c r="B58" s="193"/>
      <c r="D58" s="187">
        <v>13</v>
      </c>
      <c r="E58" s="199" t="s">
        <v>104</v>
      </c>
      <c r="F58" s="108" t="s">
        <v>218</v>
      </c>
      <c r="G58" s="110" t="s">
        <v>217</v>
      </c>
      <c r="H58" s="201">
        <v>0.5</v>
      </c>
      <c r="I58" s="203" t="s">
        <v>220</v>
      </c>
      <c r="J58" s="205" t="s">
        <v>102</v>
      </c>
      <c r="L58" s="187">
        <v>13</v>
      </c>
      <c r="M58" s="199" t="s">
        <v>104</v>
      </c>
      <c r="N58" s="108" t="s">
        <v>155</v>
      </c>
      <c r="O58" s="110" t="s">
        <v>154</v>
      </c>
      <c r="P58" s="201">
        <v>0.5</v>
      </c>
      <c r="Q58" s="203" t="s">
        <v>229</v>
      </c>
      <c r="R58" s="205" t="s">
        <v>64</v>
      </c>
    </row>
    <row r="59" spans="2:18" ht="130.5" customHeight="1" thickBot="1" x14ac:dyDescent="0.3">
      <c r="B59" s="193"/>
      <c r="D59" s="188"/>
      <c r="E59" s="200"/>
      <c r="F59" s="107" t="s">
        <v>65</v>
      </c>
      <c r="G59" s="134" t="s">
        <v>219</v>
      </c>
      <c r="H59" s="202"/>
      <c r="I59" s="204"/>
      <c r="J59" s="206"/>
      <c r="L59" s="188"/>
      <c r="M59" s="200"/>
      <c r="N59" s="107" t="s">
        <v>65</v>
      </c>
      <c r="O59" s="112" t="s">
        <v>156</v>
      </c>
      <c r="P59" s="202"/>
      <c r="Q59" s="204"/>
      <c r="R59" s="206"/>
    </row>
    <row r="60" spans="2:18" ht="58.5" customHeight="1" x14ac:dyDescent="0.25">
      <c r="B60" s="193"/>
      <c r="D60" s="187">
        <v>14</v>
      </c>
      <c r="E60" s="199" t="s">
        <v>105</v>
      </c>
      <c r="F60" s="108" t="s">
        <v>222</v>
      </c>
      <c r="G60" s="110" t="s">
        <v>221</v>
      </c>
      <c r="H60" s="201">
        <v>0.25</v>
      </c>
      <c r="I60" s="203" t="s">
        <v>223</v>
      </c>
      <c r="J60" s="205" t="s">
        <v>102</v>
      </c>
      <c r="L60" s="187">
        <v>14</v>
      </c>
      <c r="M60" s="199" t="s">
        <v>105</v>
      </c>
      <c r="N60" s="108" t="s">
        <v>158</v>
      </c>
      <c r="O60" s="110" t="s">
        <v>157</v>
      </c>
      <c r="P60" s="201">
        <v>0.25</v>
      </c>
      <c r="Q60" s="203" t="s">
        <v>229</v>
      </c>
      <c r="R60" s="205" t="s">
        <v>64</v>
      </c>
    </row>
    <row r="61" spans="2:18" ht="141.75" customHeight="1" thickBot="1" x14ac:dyDescent="0.3">
      <c r="B61" s="193"/>
      <c r="D61" s="188"/>
      <c r="E61" s="200"/>
      <c r="F61" s="107" t="s">
        <v>65</v>
      </c>
      <c r="G61" s="139" t="s">
        <v>224</v>
      </c>
      <c r="H61" s="202"/>
      <c r="I61" s="204"/>
      <c r="J61" s="206"/>
      <c r="L61" s="188"/>
      <c r="M61" s="200"/>
      <c r="N61" s="107" t="s">
        <v>65</v>
      </c>
      <c r="O61" s="112" t="s">
        <v>159</v>
      </c>
      <c r="P61" s="202"/>
      <c r="Q61" s="204"/>
      <c r="R61" s="206"/>
    </row>
    <row r="62" spans="2:18" ht="58.5" customHeight="1" x14ac:dyDescent="0.25">
      <c r="B62" s="193"/>
      <c r="D62" s="187">
        <v>15</v>
      </c>
      <c r="E62" s="199" t="s">
        <v>111</v>
      </c>
      <c r="F62" s="108" t="s">
        <v>225</v>
      </c>
      <c r="G62" s="110" t="s">
        <v>122</v>
      </c>
      <c r="H62" s="201">
        <v>0.5</v>
      </c>
      <c r="I62" s="203" t="s">
        <v>206</v>
      </c>
      <c r="J62" s="205" t="s">
        <v>64</v>
      </c>
      <c r="L62" s="187">
        <v>15</v>
      </c>
      <c r="M62" s="199" t="s">
        <v>111</v>
      </c>
      <c r="N62" s="108" t="s">
        <v>161</v>
      </c>
      <c r="O62" s="110" t="s">
        <v>160</v>
      </c>
      <c r="P62" s="201">
        <v>0.5</v>
      </c>
      <c r="Q62" s="203" t="s">
        <v>229</v>
      </c>
      <c r="R62" s="205" t="s">
        <v>64</v>
      </c>
    </row>
    <row r="63" spans="2:18" ht="157.5" customHeight="1" thickBot="1" x14ac:dyDescent="0.3">
      <c r="B63" s="193"/>
      <c r="D63" s="188"/>
      <c r="E63" s="200"/>
      <c r="F63" s="107" t="s">
        <v>65</v>
      </c>
      <c r="G63" s="134" t="s">
        <v>226</v>
      </c>
      <c r="H63" s="202"/>
      <c r="I63" s="204"/>
      <c r="J63" s="206"/>
      <c r="L63" s="188"/>
      <c r="M63" s="200"/>
      <c r="N63" s="107" t="s">
        <v>65</v>
      </c>
      <c r="O63" s="112" t="s">
        <v>162</v>
      </c>
      <c r="P63" s="202"/>
      <c r="Q63" s="204"/>
      <c r="R63" s="206"/>
    </row>
    <row r="64" spans="2:18" ht="50.25" customHeight="1" thickBot="1" x14ac:dyDescent="0.3">
      <c r="B64" s="193"/>
      <c r="D64" s="224" t="str">
        <f>+IF(AND(J34="CUMPLE",J36="CUMPLE",J38="CUMPLE",J40="CUMPLE",J42="CUMPLE",J44="CUMPLE",J46="CUMPLE",J48="CUMPLE",J50="CUMPLE",J52="CUMPLE",J54="CUMPLE",J56="CUMPLE",J58="CUMPLE",J60="CUMPLE",J62="CUMPLE"),"HABILITADO","NO HABILITADO")</f>
        <v>NO HABILITADO</v>
      </c>
      <c r="E64" s="225"/>
      <c r="F64" s="225"/>
      <c r="G64" s="225"/>
      <c r="H64" s="225"/>
      <c r="I64" s="225"/>
      <c r="J64" s="226"/>
      <c r="L64" s="224" t="str">
        <f>+IF(AND(R34="CUMPLE",R36="CUMPLE",R38="CUMPLE",R40="CUMPLE",R42="CUMPLE",R44="CUMPLE",R46="CUMPLE",R48="CUMPLE",R50="CUMPLE",R52="CUMPLE",R54="CUMPLE",R56="CUMPLE",R58="CUMPLE",R60="CUMPLE",R62="CUMPLE"),"HABILITADO","NO HABILITADO")</f>
        <v>HABILITADO</v>
      </c>
      <c r="M64" s="225"/>
      <c r="N64" s="225"/>
      <c r="O64" s="225"/>
      <c r="P64" s="225"/>
      <c r="Q64" s="225"/>
      <c r="R64" s="226"/>
    </row>
    <row r="65" spans="2:18" ht="15.75" thickBot="1" x14ac:dyDescent="0.3"/>
    <row r="66" spans="2:18" ht="366" customHeight="1" thickBot="1" x14ac:dyDescent="0.3">
      <c r="B66" s="75" t="s">
        <v>6</v>
      </c>
      <c r="C66" s="76"/>
      <c r="D66" s="228" t="s">
        <v>233</v>
      </c>
      <c r="E66" s="229"/>
      <c r="F66" s="229"/>
      <c r="G66" s="229"/>
      <c r="H66" s="229"/>
      <c r="I66" s="229"/>
      <c r="J66" s="230"/>
      <c r="L66" s="234" t="s">
        <v>231</v>
      </c>
      <c r="M66" s="235"/>
      <c r="N66" s="235"/>
      <c r="O66" s="235"/>
      <c r="P66" s="235"/>
      <c r="Q66" s="235"/>
      <c r="R66" s="236"/>
    </row>
    <row r="67" spans="2:18" ht="16.5" thickBot="1" x14ac:dyDescent="0.3">
      <c r="B67" s="76"/>
      <c r="C67" s="76"/>
    </row>
    <row r="68" spans="2:18" ht="60" customHeight="1" thickBot="1" x14ac:dyDescent="0.3">
      <c r="B68" s="75" t="s">
        <v>5</v>
      </c>
      <c r="C68" s="76"/>
      <c r="D68" s="231" t="s">
        <v>232</v>
      </c>
      <c r="E68" s="232"/>
      <c r="F68" s="232"/>
      <c r="G68" s="232"/>
      <c r="H68" s="232"/>
      <c r="I68" s="232"/>
      <c r="J68" s="233"/>
      <c r="L68" s="231" t="str">
        <f>+IF(AND(L27="HABILITADO",L64="HABILITADO"),"HABILITADO ELEMENTOS TÉCNICOS","NO HABILITADO ELEMENTOS TÉCNICOS")</f>
        <v>HABILITADO ELEMENTOS TÉCNICOS</v>
      </c>
      <c r="M68" s="232"/>
      <c r="N68" s="232"/>
      <c r="O68" s="232"/>
      <c r="P68" s="232"/>
      <c r="Q68" s="232"/>
      <c r="R68" s="233"/>
    </row>
    <row r="70" spans="2:18" x14ac:dyDescent="0.25">
      <c r="B70" s="1"/>
    </row>
    <row r="71" spans="2:18" x14ac:dyDescent="0.25">
      <c r="B71" s="2"/>
    </row>
    <row r="72" spans="2:18" x14ac:dyDescent="0.25">
      <c r="B72" s="1"/>
    </row>
    <row r="74" spans="2:18" ht="15.75" customHeight="1" x14ac:dyDescent="0.25">
      <c r="B74" s="3"/>
    </row>
    <row r="75" spans="2:18" x14ac:dyDescent="0.25">
      <c r="B75" s="4"/>
    </row>
    <row r="76" spans="2:18" x14ac:dyDescent="0.25">
      <c r="B76" s="2"/>
    </row>
    <row r="77" spans="2:18" x14ac:dyDescent="0.25">
      <c r="B77" s="5"/>
    </row>
  </sheetData>
  <mergeCells count="205">
    <mergeCell ref="L64:R64"/>
    <mergeCell ref="L66:R66"/>
    <mergeCell ref="L68:R68"/>
    <mergeCell ref="L58:L59"/>
    <mergeCell ref="M58:M59"/>
    <mergeCell ref="P58:P59"/>
    <mergeCell ref="Q58:Q59"/>
    <mergeCell ref="R58:R59"/>
    <mergeCell ref="L60:L61"/>
    <mergeCell ref="M60:M61"/>
    <mergeCell ref="P60:P61"/>
    <mergeCell ref="Q60:Q61"/>
    <mergeCell ref="R60:R61"/>
    <mergeCell ref="L56:L57"/>
    <mergeCell ref="M56:M57"/>
    <mergeCell ref="P56:P57"/>
    <mergeCell ref="Q56:Q57"/>
    <mergeCell ref="R56:R57"/>
    <mergeCell ref="L62:L63"/>
    <mergeCell ref="M62:M63"/>
    <mergeCell ref="P62:P63"/>
    <mergeCell ref="Q62:Q63"/>
    <mergeCell ref="R62:R63"/>
    <mergeCell ref="L52:L53"/>
    <mergeCell ref="P52:P53"/>
    <mergeCell ref="Q52:Q53"/>
    <mergeCell ref="R52:R53"/>
    <mergeCell ref="L54:L55"/>
    <mergeCell ref="M54:M55"/>
    <mergeCell ref="P54:P55"/>
    <mergeCell ref="Q54:Q55"/>
    <mergeCell ref="R54:R55"/>
    <mergeCell ref="Q40:Q41"/>
    <mergeCell ref="R40:R41"/>
    <mergeCell ref="L42:L43"/>
    <mergeCell ref="M42:M43"/>
    <mergeCell ref="P42:P43"/>
    <mergeCell ref="Q42:Q43"/>
    <mergeCell ref="R42:R43"/>
    <mergeCell ref="L44:L45"/>
    <mergeCell ref="M44:M53"/>
    <mergeCell ref="P44:P45"/>
    <mergeCell ref="Q44:Q45"/>
    <mergeCell ref="R44:R45"/>
    <mergeCell ref="L46:L47"/>
    <mergeCell ref="P46:P47"/>
    <mergeCell ref="Q46:Q47"/>
    <mergeCell ref="R46:R47"/>
    <mergeCell ref="L48:L49"/>
    <mergeCell ref="P48:P49"/>
    <mergeCell ref="Q48:Q49"/>
    <mergeCell ref="R48:R49"/>
    <mergeCell ref="L50:L51"/>
    <mergeCell ref="P50:P51"/>
    <mergeCell ref="Q50:Q51"/>
    <mergeCell ref="R50:R51"/>
    <mergeCell ref="D66:J66"/>
    <mergeCell ref="D68:J68"/>
    <mergeCell ref="N30:Q30"/>
    <mergeCell ref="R30:R31"/>
    <mergeCell ref="M31:N31"/>
    <mergeCell ref="P31:Q31"/>
    <mergeCell ref="L33:R33"/>
    <mergeCell ref="L34:L35"/>
    <mergeCell ref="M34:M35"/>
    <mergeCell ref="P34:P35"/>
    <mergeCell ref="Q34:Q35"/>
    <mergeCell ref="R34:R35"/>
    <mergeCell ref="L36:L37"/>
    <mergeCell ref="M36:M39"/>
    <mergeCell ref="P36:P37"/>
    <mergeCell ref="Q36:Q37"/>
    <mergeCell ref="R36:R37"/>
    <mergeCell ref="L38:L39"/>
    <mergeCell ref="P38:P39"/>
    <mergeCell ref="Q38:Q39"/>
    <mergeCell ref="R38:R39"/>
    <mergeCell ref="L40:L41"/>
    <mergeCell ref="M40:M41"/>
    <mergeCell ref="P40:P41"/>
    <mergeCell ref="D64:J64"/>
    <mergeCell ref="D48:D49"/>
    <mergeCell ref="H48:H49"/>
    <mergeCell ref="I48:I49"/>
    <mergeCell ref="J48:J49"/>
    <mergeCell ref="D54:D55"/>
    <mergeCell ref="E54:E55"/>
    <mergeCell ref="H54:H55"/>
    <mergeCell ref="I54:I55"/>
    <mergeCell ref="E44:E53"/>
    <mergeCell ref="D56:D57"/>
    <mergeCell ref="E56:E57"/>
    <mergeCell ref="H56:H57"/>
    <mergeCell ref="I56:I57"/>
    <mergeCell ref="J56:J57"/>
    <mergeCell ref="D58:D59"/>
    <mergeCell ref="E58:E59"/>
    <mergeCell ref="J46:J47"/>
    <mergeCell ref="J50:J51"/>
    <mergeCell ref="D52:D53"/>
    <mergeCell ref="H52:H53"/>
    <mergeCell ref="H58:H59"/>
    <mergeCell ref="I58:I59"/>
    <mergeCell ref="J58:J59"/>
    <mergeCell ref="H42:H43"/>
    <mergeCell ref="I42:I43"/>
    <mergeCell ref="J42:J43"/>
    <mergeCell ref="J44:J45"/>
    <mergeCell ref="H44:H45"/>
    <mergeCell ref="E34:E35"/>
    <mergeCell ref="D46:D47"/>
    <mergeCell ref="H46:H47"/>
    <mergeCell ref="I46:I47"/>
    <mergeCell ref="H38:H39"/>
    <mergeCell ref="D40:D41"/>
    <mergeCell ref="E40:E41"/>
    <mergeCell ref="H40:H41"/>
    <mergeCell ref="I40:I41"/>
    <mergeCell ref="J40:J41"/>
    <mergeCell ref="J36:J37"/>
    <mergeCell ref="D38:D39"/>
    <mergeCell ref="B1:J1"/>
    <mergeCell ref="I44:I45"/>
    <mergeCell ref="D8:E8"/>
    <mergeCell ref="F8:G8"/>
    <mergeCell ref="H8:I8"/>
    <mergeCell ref="H31:I31"/>
    <mergeCell ref="H34:H35"/>
    <mergeCell ref="I34:I35"/>
    <mergeCell ref="D33:J33"/>
    <mergeCell ref="D44:D45"/>
    <mergeCell ref="B8:B28"/>
    <mergeCell ref="F30:I30"/>
    <mergeCell ref="E31:F31"/>
    <mergeCell ref="H10:I14"/>
    <mergeCell ref="J30:J31"/>
    <mergeCell ref="E36:E39"/>
    <mergeCell ref="D42:D43"/>
    <mergeCell ref="E42:E43"/>
    <mergeCell ref="J10:J14"/>
    <mergeCell ref="D9:J9"/>
    <mergeCell ref="J6:J7"/>
    <mergeCell ref="J16:J20"/>
    <mergeCell ref="J34:J35"/>
    <mergeCell ref="F6:I6"/>
    <mergeCell ref="H7:I7"/>
    <mergeCell ref="E7:F7"/>
    <mergeCell ref="J22:J26"/>
    <mergeCell ref="D15:J15"/>
    <mergeCell ref="D21:J21"/>
    <mergeCell ref="F13:F14"/>
    <mergeCell ref="G13:G14"/>
    <mergeCell ref="F19:F20"/>
    <mergeCell ref="H16:I20"/>
    <mergeCell ref="H22:I26"/>
    <mergeCell ref="G19:G20"/>
    <mergeCell ref="F25:F26"/>
    <mergeCell ref="G25:G26"/>
    <mergeCell ref="D27:J28"/>
    <mergeCell ref="D34:D35"/>
    <mergeCell ref="I52:I53"/>
    <mergeCell ref="J52:J53"/>
    <mergeCell ref="B33:B64"/>
    <mergeCell ref="D50:D51"/>
    <mergeCell ref="H50:H51"/>
    <mergeCell ref="I50:I51"/>
    <mergeCell ref="D62:D63"/>
    <mergeCell ref="E62:E63"/>
    <mergeCell ref="H62:H63"/>
    <mergeCell ref="I62:I63"/>
    <mergeCell ref="J62:J63"/>
    <mergeCell ref="J54:J55"/>
    <mergeCell ref="D60:D61"/>
    <mergeCell ref="E60:E61"/>
    <mergeCell ref="H60:H61"/>
    <mergeCell ref="I60:I61"/>
    <mergeCell ref="J60:J61"/>
    <mergeCell ref="I38:I39"/>
    <mergeCell ref="J38:J39"/>
    <mergeCell ref="D36:D37"/>
    <mergeCell ref="H36:H37"/>
    <mergeCell ref="I36:I37"/>
    <mergeCell ref="L21:R21"/>
    <mergeCell ref="P22:Q26"/>
    <mergeCell ref="R22:R26"/>
    <mergeCell ref="N25:N26"/>
    <mergeCell ref="O25:O26"/>
    <mergeCell ref="L27:R28"/>
    <mergeCell ref="R6:R7"/>
    <mergeCell ref="M7:N7"/>
    <mergeCell ref="P7:Q7"/>
    <mergeCell ref="L8:M8"/>
    <mergeCell ref="N8:O8"/>
    <mergeCell ref="P8:Q8"/>
    <mergeCell ref="N6:Q6"/>
    <mergeCell ref="L9:R9"/>
    <mergeCell ref="P10:Q14"/>
    <mergeCell ref="R10:R14"/>
    <mergeCell ref="N13:N14"/>
    <mergeCell ref="O13:O14"/>
    <mergeCell ref="L15:R15"/>
    <mergeCell ref="P16:Q20"/>
    <mergeCell ref="R16:R20"/>
    <mergeCell ref="N19:N20"/>
    <mergeCell ref="O19:O20"/>
  </mergeCells>
  <dataValidations disablePrompts="1" count="1">
    <dataValidation type="list" allowBlank="1" showInputMessage="1" showErrorMessage="1" sqref="H10:I14 H16:I20 H22 J34:K34 J42:K42 J44:K44 J36:K36 J38:K38 J56:K56 J48:K48 J52:K52 J58:K58 J60:K60 J46:K46 J54:K54 P10:Q14 P16:Q20 P22 J40:K40 J50:K50 J62:K62 R34 R42 R44 R60 R38 R50 R36 R52 R56 R58 R46 R54 R40 R48 R62" xr:uid="{B7D4FF9D-605D-41A7-BC0C-E07DCF5086D3}">
      <formula1>"CUMPLE,NO CUMPLE"</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C394D-AD58-4711-AD6A-37D503097D65}">
  <dimension ref="B1:P35"/>
  <sheetViews>
    <sheetView tabSelected="1" topLeftCell="C16" zoomScale="80" zoomScaleNormal="80" workbookViewId="0">
      <selection activeCell="I24" sqref="I24"/>
    </sheetView>
  </sheetViews>
  <sheetFormatPr baseColWidth="10" defaultRowHeight="15" x14ac:dyDescent="0.25"/>
  <cols>
    <col min="1" max="1" width="2.28515625" customWidth="1"/>
    <col min="2" max="2" width="117.5703125" customWidth="1"/>
    <col min="3" max="3" width="2.42578125" customWidth="1"/>
    <col min="4" max="4" width="28" bestFit="1" customWidth="1"/>
    <col min="5" max="5" width="49.42578125" bestFit="1" customWidth="1"/>
    <col min="6" max="6" width="37.7109375" customWidth="1"/>
    <col min="7" max="7" width="29.7109375" customWidth="1"/>
    <col min="8" max="9" width="21.42578125" customWidth="1"/>
    <col min="10" max="10" width="2.7109375" customWidth="1"/>
    <col min="11" max="11" width="23.85546875" bestFit="1" customWidth="1"/>
    <col min="12" max="12" width="49.42578125" customWidth="1"/>
    <col min="13" max="13" width="37.7109375" customWidth="1"/>
    <col min="14" max="14" width="29.5703125" customWidth="1"/>
    <col min="15" max="16" width="21.42578125" customWidth="1"/>
  </cols>
  <sheetData>
    <row r="1" spans="2:16" ht="81.75" customHeight="1" x14ac:dyDescent="0.25">
      <c r="B1" s="208" t="s">
        <v>163</v>
      </c>
      <c r="C1" s="208"/>
      <c r="D1" s="208"/>
      <c r="E1" s="208"/>
      <c r="F1" s="208"/>
      <c r="G1" s="208"/>
      <c r="H1" s="208"/>
      <c r="I1" s="208"/>
    </row>
    <row r="2" spans="2:16" ht="15" customHeight="1" thickBot="1" x14ac:dyDescent="0.3"/>
    <row r="3" spans="2:16" ht="18" customHeight="1" x14ac:dyDescent="0.25">
      <c r="B3" s="275" t="s">
        <v>68</v>
      </c>
      <c r="D3" s="91" t="s">
        <v>50</v>
      </c>
      <c r="E3" s="97">
        <v>1</v>
      </c>
      <c r="F3" s="258" t="s">
        <v>88</v>
      </c>
      <c r="G3" s="259"/>
      <c r="H3" s="260"/>
      <c r="I3" s="261" t="s">
        <v>70</v>
      </c>
      <c r="K3" s="91" t="s">
        <v>50</v>
      </c>
      <c r="L3" s="97">
        <v>2</v>
      </c>
      <c r="M3" s="258" t="s">
        <v>91</v>
      </c>
      <c r="N3" s="259"/>
      <c r="O3" s="260"/>
      <c r="P3" s="261" t="s">
        <v>70</v>
      </c>
    </row>
    <row r="4" spans="2:16" ht="18" customHeight="1" thickBot="1" x14ac:dyDescent="0.3">
      <c r="B4" s="276"/>
      <c r="D4" s="92" t="s">
        <v>49</v>
      </c>
      <c r="E4" s="128" t="s">
        <v>88</v>
      </c>
      <c r="F4" s="128" t="s">
        <v>51</v>
      </c>
      <c r="G4" s="211" t="s">
        <v>89</v>
      </c>
      <c r="H4" s="212"/>
      <c r="I4" s="262"/>
      <c r="K4" s="92" t="s">
        <v>49</v>
      </c>
      <c r="L4" s="103" t="s">
        <v>97</v>
      </c>
      <c r="M4" s="103" t="s">
        <v>51</v>
      </c>
      <c r="N4" s="211" t="s">
        <v>92</v>
      </c>
      <c r="O4" s="212"/>
      <c r="P4" s="262"/>
    </row>
    <row r="5" spans="2:16" ht="15.75" thickBot="1" x14ac:dyDescent="0.3">
      <c r="B5" s="94" t="s">
        <v>164</v>
      </c>
      <c r="D5" s="209" t="s">
        <v>166</v>
      </c>
      <c r="E5" s="210"/>
      <c r="F5" s="210" t="s">
        <v>83</v>
      </c>
      <c r="G5" s="210"/>
      <c r="H5" s="118" t="s">
        <v>63</v>
      </c>
      <c r="I5" s="119" t="s">
        <v>69</v>
      </c>
      <c r="K5" s="209" t="s">
        <v>166</v>
      </c>
      <c r="L5" s="210"/>
      <c r="M5" s="210" t="s">
        <v>83</v>
      </c>
      <c r="N5" s="210"/>
      <c r="O5" s="118" t="s">
        <v>63</v>
      </c>
      <c r="P5" s="119" t="s">
        <v>69</v>
      </c>
    </row>
    <row r="6" spans="2:16" ht="37.5" customHeight="1" thickBot="1" x14ac:dyDescent="0.3">
      <c r="B6" s="251" t="s">
        <v>165</v>
      </c>
      <c r="D6" s="244" t="s">
        <v>52</v>
      </c>
      <c r="E6" s="245"/>
      <c r="F6" s="245"/>
      <c r="G6" s="245"/>
      <c r="H6" s="245"/>
      <c r="I6" s="246"/>
      <c r="K6" s="244" t="s">
        <v>52</v>
      </c>
      <c r="L6" s="245"/>
      <c r="M6" s="245"/>
      <c r="N6" s="245"/>
      <c r="O6" s="245"/>
      <c r="P6" s="246"/>
    </row>
    <row r="7" spans="2:16" ht="134.25" customHeight="1" x14ac:dyDescent="0.25">
      <c r="B7" s="252"/>
      <c r="D7" s="65" t="s">
        <v>54</v>
      </c>
      <c r="E7" s="87" t="s">
        <v>120</v>
      </c>
      <c r="F7" s="66" t="s">
        <v>61</v>
      </c>
      <c r="G7" s="69"/>
      <c r="H7" s="247"/>
      <c r="I7" s="249" t="s">
        <v>234</v>
      </c>
      <c r="K7" s="65" t="s">
        <v>54</v>
      </c>
      <c r="L7" s="87" t="s">
        <v>173</v>
      </c>
      <c r="M7" s="66" t="s">
        <v>61</v>
      </c>
      <c r="N7" s="69">
        <v>448635000</v>
      </c>
      <c r="O7" s="247" t="s">
        <v>64</v>
      </c>
      <c r="P7" s="249">
        <v>20.25</v>
      </c>
    </row>
    <row r="8" spans="2:16" ht="33" customHeight="1" x14ac:dyDescent="0.25">
      <c r="B8" s="252"/>
      <c r="D8" s="59" t="s">
        <v>53</v>
      </c>
      <c r="E8" s="46"/>
      <c r="F8" s="64" t="s">
        <v>188</v>
      </c>
      <c r="G8" s="69"/>
      <c r="H8" s="247"/>
      <c r="I8" s="249"/>
      <c r="K8" s="59" t="s">
        <v>53</v>
      </c>
      <c r="L8" s="46" t="s">
        <v>169</v>
      </c>
      <c r="M8" s="64" t="s">
        <v>171</v>
      </c>
      <c r="N8" s="69">
        <v>877803</v>
      </c>
      <c r="O8" s="247"/>
      <c r="P8" s="249"/>
    </row>
    <row r="9" spans="2:16" ht="33" customHeight="1" x14ac:dyDescent="0.25">
      <c r="B9" s="252"/>
      <c r="D9" s="59" t="s">
        <v>55</v>
      </c>
      <c r="E9" s="46"/>
      <c r="F9" s="64" t="s">
        <v>62</v>
      </c>
      <c r="G9" s="70"/>
      <c r="H9" s="247"/>
      <c r="I9" s="249"/>
      <c r="K9" s="59" t="s">
        <v>55</v>
      </c>
      <c r="L9" s="46" t="s">
        <v>168</v>
      </c>
      <c r="M9" s="64" t="s">
        <v>62</v>
      </c>
      <c r="N9" s="70">
        <f>+N7/N8</f>
        <v>511.08847885003809</v>
      </c>
      <c r="O9" s="247"/>
      <c r="P9" s="249"/>
    </row>
    <row r="10" spans="2:16" ht="33" customHeight="1" x14ac:dyDescent="0.25">
      <c r="B10" s="252"/>
      <c r="D10" s="59" t="s">
        <v>187</v>
      </c>
      <c r="E10" s="133"/>
      <c r="F10" s="165" t="s">
        <v>172</v>
      </c>
      <c r="G10" s="167"/>
      <c r="H10" s="247"/>
      <c r="I10" s="249"/>
      <c r="K10" s="59" t="s">
        <v>187</v>
      </c>
      <c r="L10" s="133">
        <v>1</v>
      </c>
      <c r="M10" s="165" t="s">
        <v>172</v>
      </c>
      <c r="N10" s="167" t="s">
        <v>71</v>
      </c>
      <c r="O10" s="247"/>
      <c r="P10" s="249"/>
    </row>
    <row r="11" spans="2:16" ht="33" customHeight="1" thickBot="1" x14ac:dyDescent="0.3">
      <c r="B11" s="252"/>
      <c r="D11" s="61" t="s">
        <v>57</v>
      </c>
      <c r="E11" s="116"/>
      <c r="F11" s="166"/>
      <c r="G11" s="168"/>
      <c r="H11" s="248"/>
      <c r="I11" s="250"/>
      <c r="K11" s="61" t="s">
        <v>57</v>
      </c>
      <c r="L11" s="116" t="s">
        <v>170</v>
      </c>
      <c r="M11" s="166"/>
      <c r="N11" s="168"/>
      <c r="O11" s="248"/>
      <c r="P11" s="250"/>
    </row>
    <row r="12" spans="2:16" ht="37.5" customHeight="1" thickBot="1" x14ac:dyDescent="0.3">
      <c r="B12" s="252"/>
      <c r="D12" s="244" t="s">
        <v>59</v>
      </c>
      <c r="E12" s="245"/>
      <c r="F12" s="245"/>
      <c r="G12" s="245"/>
      <c r="H12" s="245"/>
      <c r="I12" s="246"/>
      <c r="K12" s="244" t="s">
        <v>59</v>
      </c>
      <c r="L12" s="245"/>
      <c r="M12" s="245"/>
      <c r="N12" s="245"/>
      <c r="O12" s="245"/>
      <c r="P12" s="246"/>
    </row>
    <row r="13" spans="2:16" ht="54" customHeight="1" x14ac:dyDescent="0.25">
      <c r="B13" s="252"/>
      <c r="D13" s="65" t="s">
        <v>54</v>
      </c>
      <c r="E13" s="87"/>
      <c r="F13" s="66" t="s">
        <v>61</v>
      </c>
      <c r="G13" s="69"/>
      <c r="H13" s="247"/>
      <c r="I13" s="257" t="s">
        <v>234</v>
      </c>
      <c r="K13" s="65" t="s">
        <v>54</v>
      </c>
      <c r="L13" s="87" t="s">
        <v>174</v>
      </c>
      <c r="M13" s="66" t="s">
        <v>61</v>
      </c>
      <c r="N13" s="69">
        <v>828388750</v>
      </c>
      <c r="O13" s="247" t="s">
        <v>64</v>
      </c>
      <c r="P13" s="257">
        <v>20.25</v>
      </c>
    </row>
    <row r="14" spans="2:16" ht="33" customHeight="1" x14ac:dyDescent="0.25">
      <c r="B14" s="252"/>
      <c r="D14" s="59" t="s">
        <v>53</v>
      </c>
      <c r="E14" s="46"/>
      <c r="F14" s="64" t="s">
        <v>188</v>
      </c>
      <c r="G14" s="69"/>
      <c r="H14" s="247"/>
      <c r="I14" s="249"/>
      <c r="K14" s="59" t="s">
        <v>53</v>
      </c>
      <c r="L14" s="46" t="s">
        <v>176</v>
      </c>
      <c r="M14" s="64" t="s">
        <v>178</v>
      </c>
      <c r="N14" s="69">
        <v>828116</v>
      </c>
      <c r="O14" s="247"/>
      <c r="P14" s="249"/>
    </row>
    <row r="15" spans="2:16" ht="33" customHeight="1" x14ac:dyDescent="0.25">
      <c r="B15" s="252"/>
      <c r="D15" s="59" t="s">
        <v>55</v>
      </c>
      <c r="E15" s="46"/>
      <c r="F15" s="64" t="s">
        <v>62</v>
      </c>
      <c r="G15" s="70"/>
      <c r="H15" s="247"/>
      <c r="I15" s="249"/>
      <c r="K15" s="59" t="s">
        <v>55</v>
      </c>
      <c r="L15" s="46" t="s">
        <v>175</v>
      </c>
      <c r="M15" s="64" t="s">
        <v>62</v>
      </c>
      <c r="N15" s="70">
        <f>+N13/N14</f>
        <v>1000.3293620700482</v>
      </c>
      <c r="O15" s="247"/>
      <c r="P15" s="249"/>
    </row>
    <row r="16" spans="2:16" ht="33" customHeight="1" x14ac:dyDescent="0.25">
      <c r="B16" s="252"/>
      <c r="D16" s="59" t="s">
        <v>187</v>
      </c>
      <c r="E16" s="133"/>
      <c r="F16" s="165" t="s">
        <v>86</v>
      </c>
      <c r="G16" s="167"/>
      <c r="H16" s="247"/>
      <c r="I16" s="249"/>
      <c r="K16" s="59" t="s">
        <v>187</v>
      </c>
      <c r="L16" s="133">
        <v>0.5</v>
      </c>
      <c r="M16" s="165" t="s">
        <v>86</v>
      </c>
      <c r="N16" s="167" t="s">
        <v>71</v>
      </c>
      <c r="O16" s="247"/>
      <c r="P16" s="249"/>
    </row>
    <row r="17" spans="2:16" ht="33" customHeight="1" thickBot="1" x14ac:dyDescent="0.3">
      <c r="B17" s="252"/>
      <c r="D17" s="61" t="s">
        <v>57</v>
      </c>
      <c r="E17" s="116"/>
      <c r="F17" s="166"/>
      <c r="G17" s="168"/>
      <c r="H17" s="248"/>
      <c r="I17" s="250"/>
      <c r="K17" s="61" t="s">
        <v>57</v>
      </c>
      <c r="L17" s="116" t="s">
        <v>177</v>
      </c>
      <c r="M17" s="166"/>
      <c r="N17" s="168"/>
      <c r="O17" s="248"/>
      <c r="P17" s="250"/>
    </row>
    <row r="18" spans="2:16" ht="36" customHeight="1" thickBot="1" x14ac:dyDescent="0.3">
      <c r="B18" s="253"/>
      <c r="D18" s="254" t="s">
        <v>167</v>
      </c>
      <c r="E18" s="255"/>
      <c r="F18" s="255"/>
      <c r="G18" s="255"/>
      <c r="H18" s="256"/>
      <c r="I18" s="129" t="s">
        <v>234</v>
      </c>
      <c r="K18" s="254" t="s">
        <v>167</v>
      </c>
      <c r="L18" s="255"/>
      <c r="M18" s="255"/>
      <c r="N18" s="255"/>
      <c r="O18" s="256"/>
      <c r="P18" s="117">
        <f>SUM(P7,P13)</f>
        <v>40.5</v>
      </c>
    </row>
    <row r="19" spans="2:16" ht="36.75" customHeight="1" thickBot="1" x14ac:dyDescent="0.3">
      <c r="B19" s="94" t="s">
        <v>179</v>
      </c>
      <c r="D19" s="130" t="s">
        <v>1</v>
      </c>
      <c r="E19" s="237" t="s">
        <v>73</v>
      </c>
      <c r="F19" s="238"/>
      <c r="G19" s="239"/>
      <c r="H19" s="101" t="s">
        <v>63</v>
      </c>
      <c r="I19" s="90" t="s">
        <v>69</v>
      </c>
      <c r="K19" s="122" t="s">
        <v>1</v>
      </c>
      <c r="L19" s="237" t="s">
        <v>73</v>
      </c>
      <c r="M19" s="238"/>
      <c r="N19" s="239"/>
      <c r="O19" s="101" t="s">
        <v>63</v>
      </c>
      <c r="P19" s="90" t="s">
        <v>69</v>
      </c>
    </row>
    <row r="20" spans="2:16" ht="36" customHeight="1" x14ac:dyDescent="0.25">
      <c r="B20" s="251" t="s">
        <v>182</v>
      </c>
      <c r="D20" s="264" t="s">
        <v>181</v>
      </c>
      <c r="E20" s="123" t="s">
        <v>72</v>
      </c>
      <c r="F20" s="240" t="s">
        <v>112</v>
      </c>
      <c r="G20" s="241"/>
      <c r="H20" s="266"/>
      <c r="I20" s="268" t="s">
        <v>234</v>
      </c>
      <c r="K20" s="264" t="s">
        <v>181</v>
      </c>
      <c r="L20" s="123" t="s">
        <v>72</v>
      </c>
      <c r="M20" s="240" t="s">
        <v>123</v>
      </c>
      <c r="N20" s="241"/>
      <c r="O20" s="266" t="s">
        <v>64</v>
      </c>
      <c r="P20" s="268">
        <f>7*4</f>
        <v>28</v>
      </c>
    </row>
    <row r="21" spans="2:16" ht="36" customHeight="1" x14ac:dyDescent="0.25">
      <c r="B21" s="252"/>
      <c r="D21" s="265"/>
      <c r="E21" s="124" t="s">
        <v>184</v>
      </c>
      <c r="F21" s="242">
        <v>0</v>
      </c>
      <c r="G21" s="243"/>
      <c r="H21" s="267"/>
      <c r="I21" s="269"/>
      <c r="K21" s="265"/>
      <c r="L21" s="124" t="s">
        <v>184</v>
      </c>
      <c r="M21" s="242">
        <v>4</v>
      </c>
      <c r="N21" s="243"/>
      <c r="O21" s="267"/>
      <c r="P21" s="269"/>
    </row>
    <row r="22" spans="2:16" ht="36" customHeight="1" x14ac:dyDescent="0.25">
      <c r="B22" s="252"/>
      <c r="D22" s="270" t="s">
        <v>183</v>
      </c>
      <c r="E22" s="123" t="s">
        <v>72</v>
      </c>
      <c r="F22" s="131" t="s">
        <v>113</v>
      </c>
      <c r="G22" s="132" t="s">
        <v>114</v>
      </c>
      <c r="H22" s="266"/>
      <c r="I22" s="273" t="s">
        <v>234</v>
      </c>
      <c r="K22" s="270" t="s">
        <v>183</v>
      </c>
      <c r="L22" s="123" t="s">
        <v>72</v>
      </c>
      <c r="M22" s="72" t="s">
        <v>124</v>
      </c>
      <c r="N22" s="125" t="s">
        <v>128</v>
      </c>
      <c r="O22" s="266" t="s">
        <v>64</v>
      </c>
      <c r="P22" s="273">
        <v>20</v>
      </c>
    </row>
    <row r="23" spans="2:16" ht="36" customHeight="1" thickBot="1" x14ac:dyDescent="0.3">
      <c r="B23" s="252"/>
      <c r="D23" s="271"/>
      <c r="E23" s="126" t="s">
        <v>184</v>
      </c>
      <c r="F23" s="121">
        <v>0</v>
      </c>
      <c r="G23" s="127">
        <v>0</v>
      </c>
      <c r="H23" s="272"/>
      <c r="I23" s="274"/>
      <c r="K23" s="271"/>
      <c r="L23" s="126" t="s">
        <v>184</v>
      </c>
      <c r="M23" s="121">
        <v>3</v>
      </c>
      <c r="N23" s="127">
        <v>3</v>
      </c>
      <c r="O23" s="272"/>
      <c r="P23" s="274"/>
    </row>
    <row r="24" spans="2:16" ht="35.25" customHeight="1" thickBot="1" x14ac:dyDescent="0.3">
      <c r="B24" s="253"/>
      <c r="D24" s="254" t="s">
        <v>167</v>
      </c>
      <c r="E24" s="255"/>
      <c r="F24" s="255"/>
      <c r="G24" s="255"/>
      <c r="H24" s="256"/>
      <c r="I24" s="120"/>
      <c r="K24" s="254" t="s">
        <v>167</v>
      </c>
      <c r="L24" s="255"/>
      <c r="M24" s="255"/>
      <c r="N24" s="255"/>
      <c r="O24" s="256"/>
      <c r="P24" s="120">
        <f>SUM(P20:P23)</f>
        <v>48</v>
      </c>
    </row>
    <row r="26" spans="2:16" ht="40.5" customHeight="1" x14ac:dyDescent="0.25">
      <c r="B26" s="75" t="s">
        <v>180</v>
      </c>
      <c r="D26" s="263">
        <f>SUM(I18,I24)</f>
        <v>0</v>
      </c>
      <c r="E26" s="263"/>
      <c r="F26" s="263"/>
      <c r="G26" s="263"/>
      <c r="H26" s="263"/>
      <c r="I26" s="263"/>
      <c r="K26" s="263">
        <f>SUM(P18,P24)</f>
        <v>88.5</v>
      </c>
      <c r="L26" s="263"/>
      <c r="M26" s="263"/>
      <c r="N26" s="263"/>
      <c r="O26" s="263"/>
      <c r="P26" s="263"/>
    </row>
    <row r="27" spans="2:16" ht="30" customHeight="1" x14ac:dyDescent="0.25">
      <c r="C27" s="76"/>
    </row>
    <row r="28" spans="2:16" x14ac:dyDescent="0.25">
      <c r="B28" s="1"/>
    </row>
    <row r="29" spans="2:16" x14ac:dyDescent="0.25">
      <c r="B29" s="2"/>
    </row>
    <row r="30" spans="2:16" x14ac:dyDescent="0.25">
      <c r="B30" s="1"/>
    </row>
    <row r="32" spans="2:16" ht="15.75" customHeight="1" x14ac:dyDescent="0.25">
      <c r="B32" s="3"/>
    </row>
    <row r="33" spans="2:2" x14ac:dyDescent="0.25">
      <c r="B33" s="4"/>
    </row>
    <row r="34" spans="2:2" x14ac:dyDescent="0.25">
      <c r="B34" s="2"/>
    </row>
    <row r="35" spans="2:2" x14ac:dyDescent="0.25">
      <c r="B35" s="5"/>
    </row>
  </sheetData>
  <mergeCells count="58">
    <mergeCell ref="D24:H24"/>
    <mergeCell ref="D26:I26"/>
    <mergeCell ref="I20:I21"/>
    <mergeCell ref="F21:G21"/>
    <mergeCell ref="D22:D23"/>
    <mergeCell ref="H22:H23"/>
    <mergeCell ref="I22:I23"/>
    <mergeCell ref="D18:H18"/>
    <mergeCell ref="E19:G19"/>
    <mergeCell ref="D20:D21"/>
    <mergeCell ref="F20:G20"/>
    <mergeCell ref="H20:H21"/>
    <mergeCell ref="G10:G11"/>
    <mergeCell ref="D12:I12"/>
    <mergeCell ref="H13:H17"/>
    <mergeCell ref="I13:I17"/>
    <mergeCell ref="F16:F17"/>
    <mergeCell ref="G16:G17"/>
    <mergeCell ref="B1:I1"/>
    <mergeCell ref="K26:P26"/>
    <mergeCell ref="K20:K21"/>
    <mergeCell ref="O20:O21"/>
    <mergeCell ref="P20:P21"/>
    <mergeCell ref="K22:K23"/>
    <mergeCell ref="O22:O23"/>
    <mergeCell ref="P22:P23"/>
    <mergeCell ref="B20:B24"/>
    <mergeCell ref="K24:O24"/>
    <mergeCell ref="B3:B4"/>
    <mergeCell ref="N4:O4"/>
    <mergeCell ref="K5:L5"/>
    <mergeCell ref="M5:N5"/>
    <mergeCell ref="K12:P12"/>
    <mergeCell ref="M16:M17"/>
    <mergeCell ref="B6:B18"/>
    <mergeCell ref="K18:O18"/>
    <mergeCell ref="O13:O17"/>
    <mergeCell ref="P13:P17"/>
    <mergeCell ref="M3:O3"/>
    <mergeCell ref="P3:P4"/>
    <mergeCell ref="N16:N17"/>
    <mergeCell ref="F3:H3"/>
    <mergeCell ref="I3:I4"/>
    <mergeCell ref="G4:H4"/>
    <mergeCell ref="D5:E5"/>
    <mergeCell ref="F5:G5"/>
    <mergeCell ref="D6:I6"/>
    <mergeCell ref="H7:H11"/>
    <mergeCell ref="I7:I11"/>
    <mergeCell ref="F10:F11"/>
    <mergeCell ref="L19:N19"/>
    <mergeCell ref="M20:N20"/>
    <mergeCell ref="M21:N21"/>
    <mergeCell ref="K6:P6"/>
    <mergeCell ref="O7:O11"/>
    <mergeCell ref="P7:P11"/>
    <mergeCell ref="M10:M11"/>
    <mergeCell ref="N10:N11"/>
  </mergeCells>
  <dataValidations count="1">
    <dataValidation type="list" allowBlank="1" showInputMessage="1" showErrorMessage="1" sqref="O20 O22 O13 O7 H20 H22 H13 H7" xr:uid="{A27957B4-17FB-41EF-BBF9-087D90DF9D09}">
      <formula1>"CUMPLE,NO CUMPLE"</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7"/>
  <sheetViews>
    <sheetView zoomScaleNormal="100" workbookViewId="0">
      <selection activeCell="E6" sqref="E6"/>
    </sheetView>
  </sheetViews>
  <sheetFormatPr baseColWidth="10" defaultRowHeight="15" x14ac:dyDescent="0.25"/>
  <cols>
    <col min="1" max="1" width="75" style="7" customWidth="1"/>
    <col min="2" max="3" width="35.85546875" style="7" customWidth="1"/>
    <col min="4" max="16384" width="11.42578125" style="7"/>
  </cols>
  <sheetData>
    <row r="1" spans="1:3" x14ac:dyDescent="0.25">
      <c r="A1" s="277" t="s">
        <v>11</v>
      </c>
      <c r="B1" s="12" t="s">
        <v>38</v>
      </c>
      <c r="C1" s="12" t="s">
        <v>39</v>
      </c>
    </row>
    <row r="2" spans="1:3" x14ac:dyDescent="0.25">
      <c r="A2" s="278"/>
      <c r="B2" s="11"/>
      <c r="C2" s="11"/>
    </row>
    <row r="3" spans="1:3" s="6" customFormat="1" x14ac:dyDescent="0.25">
      <c r="A3" s="37" t="s">
        <v>12</v>
      </c>
      <c r="B3" s="8"/>
      <c r="C3" s="8"/>
    </row>
    <row r="4" spans="1:3" ht="27" customHeight="1" x14ac:dyDescent="0.25">
      <c r="A4" s="37" t="s">
        <v>14</v>
      </c>
      <c r="B4" s="9"/>
      <c r="C4" s="9"/>
    </row>
    <row r="5" spans="1:3" x14ac:dyDescent="0.25">
      <c r="A5" s="37" t="s">
        <v>13</v>
      </c>
      <c r="B5" s="10"/>
      <c r="C5" s="10"/>
    </row>
    <row r="6" spans="1:3" x14ac:dyDescent="0.25">
      <c r="A6" s="38" t="s">
        <v>34</v>
      </c>
      <c r="B6" s="41"/>
      <c r="C6" s="41"/>
    </row>
    <row r="7" spans="1:3" ht="213" customHeight="1" x14ac:dyDescent="0.25">
      <c r="A7" s="37" t="s">
        <v>40</v>
      </c>
      <c r="B7" s="39"/>
      <c r="C7" s="39"/>
    </row>
    <row r="8" spans="1:3" ht="147.75" customHeight="1" x14ac:dyDescent="0.25">
      <c r="A8" s="37" t="s">
        <v>41</v>
      </c>
      <c r="B8" s="39"/>
      <c r="C8" s="39"/>
    </row>
    <row r="9" spans="1:3" ht="162" customHeight="1" x14ac:dyDescent="0.25">
      <c r="A9" s="40" t="s">
        <v>42</v>
      </c>
      <c r="B9" s="39"/>
      <c r="C9" s="39"/>
    </row>
    <row r="11" spans="1:3" x14ac:dyDescent="0.25">
      <c r="A11" s="279" t="s">
        <v>36</v>
      </c>
      <c r="B11" s="12">
        <v>6</v>
      </c>
      <c r="C11" s="12">
        <v>6</v>
      </c>
    </row>
    <row r="12" spans="1:3" ht="34.5" customHeight="1" x14ac:dyDescent="0.25">
      <c r="A12" s="278"/>
      <c r="B12" s="11"/>
      <c r="C12" s="11"/>
    </row>
    <row r="13" spans="1:3" ht="146.25" x14ac:dyDescent="0.25">
      <c r="A13" s="40" t="s">
        <v>43</v>
      </c>
      <c r="B13" s="13"/>
      <c r="C13" s="13"/>
    </row>
    <row r="14" spans="1:3" ht="112.5" x14ac:dyDescent="0.25">
      <c r="A14" s="37" t="s">
        <v>44</v>
      </c>
    </row>
    <row r="15" spans="1:3" ht="213.75" x14ac:dyDescent="0.25">
      <c r="A15" s="37" t="s">
        <v>45</v>
      </c>
    </row>
    <row r="16" spans="1:3" ht="195" customHeight="1" x14ac:dyDescent="0.25">
      <c r="A16" s="37" t="s">
        <v>35</v>
      </c>
    </row>
    <row r="17" spans="1:1" ht="218.25" customHeight="1" x14ac:dyDescent="0.25">
      <c r="A17" s="37" t="s">
        <v>37</v>
      </c>
    </row>
  </sheetData>
  <mergeCells count="2">
    <mergeCell ref="A1:A2"/>
    <mergeCell ref="A11:A12"/>
  </mergeCells>
  <printOptions horizontalCentered="1" verticalCentered="1"/>
  <pageMargins left="0.70866141732283472" right="0.70866141732283472" top="0.74803149606299213" bottom="0.74803149606299213" header="0.31496062992125984" footer="0.31496062992125984"/>
  <pageSetup paperSize="11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19"/>
  <sheetViews>
    <sheetView workbookViewId="0">
      <selection activeCell="G22" sqref="G22"/>
    </sheetView>
  </sheetViews>
  <sheetFormatPr baseColWidth="10" defaultRowHeight="15" x14ac:dyDescent="0.25"/>
  <cols>
    <col min="1" max="1" width="52.85546875" style="14" bestFit="1" customWidth="1"/>
    <col min="2" max="2" width="14.5703125" style="14" customWidth="1"/>
    <col min="3" max="4" width="11.42578125" style="14"/>
    <col min="5" max="5" width="14.85546875" style="14" customWidth="1"/>
    <col min="6" max="6" width="11.42578125" style="14"/>
    <col min="7" max="7" width="14.42578125" style="14" customWidth="1"/>
    <col min="8" max="16384" width="11.42578125" style="14"/>
  </cols>
  <sheetData>
    <row r="2" spans="1:8" x14ac:dyDescent="0.25">
      <c r="A2" s="14" t="s">
        <v>15</v>
      </c>
      <c r="B2" s="15"/>
    </row>
    <row r="3" spans="1:8" ht="15.75" thickBot="1" x14ac:dyDescent="0.3"/>
    <row r="4" spans="1:8" ht="29.25" customHeight="1" thickBot="1" x14ac:dyDescent="0.3">
      <c r="A4" s="16"/>
      <c r="B4" s="17" t="s">
        <v>16</v>
      </c>
      <c r="C4" s="17" t="s">
        <v>17</v>
      </c>
      <c r="D4" s="17" t="s">
        <v>18</v>
      </c>
      <c r="E4" s="17" t="s">
        <v>19</v>
      </c>
      <c r="F4" s="17" t="s">
        <v>20</v>
      </c>
      <c r="G4" s="18" t="s">
        <v>21</v>
      </c>
      <c r="H4" s="19" t="s">
        <v>22</v>
      </c>
    </row>
    <row r="5" spans="1:8" x14ac:dyDescent="0.25">
      <c r="A5" s="20"/>
      <c r="B5" s="21"/>
      <c r="C5" s="21"/>
      <c r="D5" s="21"/>
      <c r="E5" s="22"/>
      <c r="F5" s="21"/>
      <c r="G5" s="22"/>
      <c r="H5" s="23"/>
    </row>
    <row r="6" spans="1:8" ht="15.75" thickBot="1" x14ac:dyDescent="0.3">
      <c r="A6" s="24"/>
      <c r="B6" s="25"/>
      <c r="C6" s="25"/>
      <c r="D6" s="25"/>
      <c r="E6" s="22"/>
      <c r="F6" s="25"/>
      <c r="G6" s="26"/>
      <c r="H6" s="27"/>
    </row>
    <row r="8" spans="1:8" x14ac:dyDescent="0.25">
      <c r="D8" s="28">
        <f>SUM(D5:D7)/2</f>
        <v>0</v>
      </c>
    </row>
    <row r="10" spans="1:8" ht="15.75" thickBot="1" x14ac:dyDescent="0.3">
      <c r="C10" s="14" t="s">
        <v>26</v>
      </c>
      <c r="D10" s="28">
        <f>(D5+D8)/2</f>
        <v>0</v>
      </c>
      <c r="E10" s="24" t="s">
        <v>25</v>
      </c>
      <c r="F10" s="14" t="e">
        <f>(1-(($D$10-D6)/$D$10))</f>
        <v>#DIV/0!</v>
      </c>
      <c r="G10" s="42" t="e">
        <f>F10*40</f>
        <v>#DIV/0!</v>
      </c>
    </row>
    <row r="11" spans="1:8" x14ac:dyDescent="0.25">
      <c r="E11" s="20" t="s">
        <v>24</v>
      </c>
      <c r="F11" s="14" t="e">
        <f>(1-(-2*($D$10-D5)/$D$10))</f>
        <v>#DIV/0!</v>
      </c>
      <c r="G11" s="30" t="e">
        <f>F11*40</f>
        <v>#DIV/0!</v>
      </c>
    </row>
    <row r="14" spans="1:8" x14ac:dyDescent="0.25">
      <c r="A14" s="14" t="s">
        <v>27</v>
      </c>
      <c r="C14" s="31"/>
    </row>
    <row r="15" spans="1:8" x14ac:dyDescent="0.25">
      <c r="A15" s="14" t="s">
        <v>28</v>
      </c>
    </row>
    <row r="16" spans="1:8" x14ac:dyDescent="0.25">
      <c r="A16" s="14" t="s">
        <v>29</v>
      </c>
    </row>
    <row r="17" spans="1:1" x14ac:dyDescent="0.25">
      <c r="A17" s="14" t="s">
        <v>30</v>
      </c>
    </row>
    <row r="18" spans="1:1" x14ac:dyDescent="0.25">
      <c r="A18" s="14" t="s">
        <v>31</v>
      </c>
    </row>
    <row r="19" spans="1:1" x14ac:dyDescent="0.25">
      <c r="A19" s="14" t="s">
        <v>32</v>
      </c>
    </row>
  </sheetData>
  <pageMargins left="0.7" right="0.7" top="0.75" bottom="0.75" header="0.3" footer="0.3"/>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21"/>
  <sheetViews>
    <sheetView workbookViewId="0">
      <selection activeCell="H19" sqref="H19"/>
    </sheetView>
  </sheetViews>
  <sheetFormatPr baseColWidth="10" defaultRowHeight="15" x14ac:dyDescent="0.25"/>
  <cols>
    <col min="1" max="1" width="43.7109375" style="14" customWidth="1"/>
    <col min="2" max="2" width="14.5703125" style="14" customWidth="1"/>
    <col min="3" max="3" width="11.42578125" style="14"/>
    <col min="4" max="4" width="14.42578125" style="14" customWidth="1"/>
    <col min="5" max="5" width="15.7109375" style="14" customWidth="1"/>
    <col min="6" max="6" width="14.5703125" style="14" customWidth="1"/>
    <col min="7" max="7" width="14.42578125" style="14" customWidth="1"/>
    <col min="8" max="16384" width="11.42578125" style="14"/>
  </cols>
  <sheetData>
    <row r="2" spans="1:8" x14ac:dyDescent="0.25">
      <c r="A2" s="14" t="s">
        <v>15</v>
      </c>
      <c r="B2" s="15"/>
    </row>
    <row r="3" spans="1:8" ht="15.75" thickBot="1" x14ac:dyDescent="0.3"/>
    <row r="4" spans="1:8" ht="29.25" customHeight="1" thickBot="1" x14ac:dyDescent="0.3">
      <c r="A4" s="16"/>
      <c r="B4" s="17" t="s">
        <v>16</v>
      </c>
      <c r="C4" s="17" t="s">
        <v>17</v>
      </c>
      <c r="D4" s="17" t="s">
        <v>18</v>
      </c>
      <c r="E4" s="17" t="s">
        <v>19</v>
      </c>
      <c r="F4" s="17" t="s">
        <v>20</v>
      </c>
      <c r="G4" s="18" t="s">
        <v>21</v>
      </c>
      <c r="H4" s="19" t="s">
        <v>22</v>
      </c>
    </row>
    <row r="5" spans="1:8" x14ac:dyDescent="0.25">
      <c r="A5" s="32"/>
      <c r="B5" s="33"/>
      <c r="C5" s="33"/>
      <c r="D5" s="34"/>
      <c r="E5" s="35"/>
      <c r="F5" s="33"/>
      <c r="G5" s="35"/>
      <c r="H5" s="36"/>
    </row>
    <row r="6" spans="1:8" x14ac:dyDescent="0.25">
      <c r="A6" s="20"/>
      <c r="B6" s="21"/>
      <c r="C6" s="21"/>
      <c r="D6" s="21"/>
      <c r="E6" s="22"/>
      <c r="F6" s="21"/>
      <c r="G6" s="22"/>
      <c r="H6" s="23"/>
    </row>
    <row r="7" spans="1:8" x14ac:dyDescent="0.25">
      <c r="A7" s="20"/>
      <c r="B7" s="21"/>
      <c r="C7" s="21"/>
      <c r="D7" s="21"/>
      <c r="E7" s="22"/>
      <c r="F7" s="21"/>
      <c r="G7" s="22"/>
      <c r="H7" s="23"/>
    </row>
    <row r="8" spans="1:8" ht="15.75" thickBot="1" x14ac:dyDescent="0.3">
      <c r="A8" s="24"/>
      <c r="B8" s="25"/>
      <c r="C8" s="25"/>
      <c r="D8" s="21"/>
      <c r="E8" s="26"/>
      <c r="F8" s="25"/>
      <c r="G8" s="26"/>
      <c r="H8" s="27"/>
    </row>
    <row r="10" spans="1:8" x14ac:dyDescent="0.25">
      <c r="D10" s="28">
        <f>SUM(D5:D9)/4</f>
        <v>0</v>
      </c>
    </row>
    <row r="11" spans="1:8" ht="15.75" thickBot="1" x14ac:dyDescent="0.3"/>
    <row r="12" spans="1:8" x14ac:dyDescent="0.25">
      <c r="C12" s="14" t="s">
        <v>26</v>
      </c>
      <c r="D12" s="28">
        <f>(D7+D10)/2</f>
        <v>0</v>
      </c>
      <c r="E12" s="32" t="s">
        <v>33</v>
      </c>
      <c r="F12" s="14" t="e">
        <f>(1-(($D$12-D5)/$D$12))</f>
        <v>#DIV/0!</v>
      </c>
      <c r="G12" s="29" t="e">
        <f>F12*40</f>
        <v>#DIV/0!</v>
      </c>
    </row>
    <row r="13" spans="1:8" x14ac:dyDescent="0.25">
      <c r="E13" s="20" t="s">
        <v>23</v>
      </c>
      <c r="F13" s="14" t="e">
        <f t="shared" ref="F13" si="0">(1-(($D$12-D6)/$D$12))</f>
        <v>#DIV/0!</v>
      </c>
      <c r="G13" s="29" t="e">
        <f>F13*40</f>
        <v>#DIV/0!</v>
      </c>
    </row>
    <row r="14" spans="1:8" ht="15.75" thickBot="1" x14ac:dyDescent="0.3">
      <c r="E14" s="24" t="s">
        <v>25</v>
      </c>
      <c r="F14" s="14" t="e">
        <f>(1-(($D$12-D8)/$D$12))</f>
        <v>#DIV/0!</v>
      </c>
      <c r="G14" s="30" t="e">
        <f>F14*40</f>
        <v>#DIV/0!</v>
      </c>
    </row>
    <row r="15" spans="1:8" x14ac:dyDescent="0.25">
      <c r="E15" s="20" t="s">
        <v>24</v>
      </c>
      <c r="F15" s="14" t="e">
        <f>(1-(-2*($D$12-D7)/$D$12))</f>
        <v>#DIV/0!</v>
      </c>
      <c r="G15" s="29" t="e">
        <f>F15*40</f>
        <v>#DIV/0!</v>
      </c>
    </row>
    <row r="16" spans="1:8" x14ac:dyDescent="0.25">
      <c r="A16" s="14" t="s">
        <v>27</v>
      </c>
    </row>
    <row r="17" spans="1:3" x14ac:dyDescent="0.25">
      <c r="A17" s="14" t="s">
        <v>28</v>
      </c>
      <c r="C17" s="31"/>
    </row>
    <row r="18" spans="1:3" x14ac:dyDescent="0.25">
      <c r="A18" s="14" t="s">
        <v>29</v>
      </c>
    </row>
    <row r="19" spans="1:3" x14ac:dyDescent="0.25">
      <c r="A19" s="14" t="s">
        <v>30</v>
      </c>
    </row>
    <row r="20" spans="1:3" x14ac:dyDescent="0.25">
      <c r="A20" s="14" t="s">
        <v>31</v>
      </c>
    </row>
    <row r="21" spans="1:3" x14ac:dyDescent="0.25">
      <c r="A21" s="14" t="s">
        <v>32</v>
      </c>
    </row>
  </sheetData>
  <pageMargins left="0.7" right="0.7" top="0.75" bottom="0.75" header="0.3" footer="0.3"/>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PROPONENTES</vt:lpstr>
      <vt:lpstr>ELEMENTOS HABILITANTES</vt:lpstr>
      <vt:lpstr>ELEMENTOS PONDERACIÓN</vt:lpstr>
      <vt:lpstr>ELEMENTOS PUNTUABLES</vt:lpstr>
      <vt:lpstr>MedArtAlta-3</vt:lpstr>
      <vt:lpstr>MedArtAlta-4</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Sebastian Vargas Zapata</dc:creator>
  <cp:lastModifiedBy>Andrea Caceres Ceron</cp:lastModifiedBy>
  <cp:lastPrinted>2021-05-21T14:08:25Z</cp:lastPrinted>
  <dcterms:created xsi:type="dcterms:W3CDTF">2020-09-09T21:11:06Z</dcterms:created>
  <dcterms:modified xsi:type="dcterms:W3CDTF">2022-08-24T20:47:00Z</dcterms:modified>
</cp:coreProperties>
</file>