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E:\BIENES\2022\CONCURSO DE MERITOS\DEFINITIVO\"/>
    </mc:Choice>
  </mc:AlternateContent>
  <xr:revisionPtr revIDLastSave="0" documentId="8_{0C25499F-2BFE-47CE-9337-B90C77D8071E}" xr6:coauthVersionLast="47" xr6:coauthVersionMax="47" xr10:uidLastSave="{00000000-0000-0000-0000-000000000000}"/>
  <bookViews>
    <workbookView xWindow="2415" yWindow="2100" windowWidth="22965" windowHeight="11385" activeTab="2" xr2:uid="{00000000-000D-0000-FFFF-FFFF00000000}"/>
  </bookViews>
  <sheets>
    <sheet name="PROPONENTES" sheetId="5" r:id="rId1"/>
    <sheet name="ELEMENTOS HABILITANTES" sheetId="1" r:id="rId2"/>
    <sheet name="ELEMENTOS PONDERACIÓN" sheetId="6" r:id="rId3"/>
    <sheet name="ELEMENTOS PUNTUABLES" sheetId="2" state="hidden" r:id="rId4"/>
    <sheet name="MedArtAlta-3" sheetId="3" state="hidden" r:id="rId5"/>
    <sheet name="MedArtAlta-4" sheetId="4" state="hidden"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P24" i="6" l="1"/>
  <c r="P18" i="6"/>
  <c r="K26" i="6" s="1"/>
  <c r="N15" i="6"/>
  <c r="N9" i="6"/>
  <c r="L44" i="1"/>
  <c r="D44" i="1"/>
  <c r="D6" i="5"/>
  <c r="G9" i="6"/>
  <c r="P31" i="1"/>
  <c r="O31" i="1"/>
  <c r="M31" i="1"/>
  <c r="L31" i="1"/>
  <c r="N30" i="1"/>
  <c r="M30" i="1"/>
  <c r="L30" i="1"/>
  <c r="L27" i="1" l="1"/>
  <c r="L48" i="1" s="1"/>
  <c r="O12" i="1"/>
  <c r="D27" i="1"/>
  <c r="D26" i="6"/>
  <c r="D3" i="5" l="1"/>
  <c r="C19" i="5"/>
  <c r="B19" i="5"/>
  <c r="G19" i="5" l="1"/>
  <c r="D30" i="1"/>
  <c r="E30" i="1"/>
  <c r="F30" i="1"/>
  <c r="D31" i="1"/>
  <c r="E31" i="1"/>
  <c r="G31" i="1"/>
  <c r="H31" i="1"/>
  <c r="G12" i="1"/>
  <c r="F4" i="1" l="1"/>
  <c r="D8" i="3" l="1"/>
  <c r="D10" i="3" s="1"/>
  <c r="F10" i="3" l="1"/>
  <c r="F11" i="3"/>
  <c r="D10" i="4"/>
  <c r="D12" i="4" s="1"/>
  <c r="F12" i="4" s="1"/>
  <c r="G10" i="3" l="1"/>
  <c r="G11" i="3"/>
  <c r="F15" i="4"/>
  <c r="G15" i="4" s="1"/>
  <c r="F13" i="4"/>
  <c r="G13" i="4" s="1"/>
  <c r="F14" i="4"/>
  <c r="G14" i="4" s="1"/>
  <c r="G1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Sebastian Vargas Zapata</author>
  </authors>
  <commentList>
    <comment ref="G12" authorId="0" shapeId="0" xr:uid="{6E9AD838-20CB-4424-8A25-3F4247124527}">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12" authorId="0" shapeId="0" xr:uid="{9CD6AF41-8E93-4F04-8D2E-5B2B0BB6CC0C}">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18" authorId="0" shapeId="0" xr:uid="{20226394-BFC4-4CFB-8822-BF134627697D}">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18" authorId="0" shapeId="0" xr:uid="{75CFBBE0-A74F-4B93-A5D1-F0634201EB20}">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24" authorId="0" shapeId="0" xr:uid="{A8DE25B9-37F7-4C82-AA62-2C74489DB043}">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24" authorId="0" shapeId="0" xr:uid="{30FA0B52-FDEC-43D0-819F-1D0A868F0BFB}">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Sebastian Vargas Zapata</author>
  </authors>
  <commentList>
    <comment ref="G9" authorId="0" shapeId="0" xr:uid="{0C1BF25D-51D3-4CD3-A74D-31D7A72E8348}">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N9" authorId="0" shapeId="0" xr:uid="{DEE6C64B-C062-488B-96D0-EDA65BC9F320}">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15" authorId="0" shapeId="0" xr:uid="{2A699030-8D1A-4929-810E-741ACFB67EAA}">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N15" authorId="0" shapeId="0" xr:uid="{5AA76D8F-83D5-4C73-B898-B6C077D73218}">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List>
</comments>
</file>

<file path=xl/sharedStrings.xml><?xml version="1.0" encoding="utf-8"?>
<sst xmlns="http://schemas.openxmlformats.org/spreadsheetml/2006/main" count="387" uniqueCount="175">
  <si>
    <t>N°</t>
  </si>
  <si>
    <t>ROL</t>
  </si>
  <si>
    <t>PROFESION</t>
  </si>
  <si>
    <t>NOMBRE</t>
  </si>
  <si>
    <t>%
DEDICACIÓN</t>
  </si>
  <si>
    <t>ESTADO</t>
  </si>
  <si>
    <t>OBSERVACIONES</t>
  </si>
  <si>
    <t>PROFESIONALES</t>
  </si>
  <si>
    <t>CARTA DE COMPROMISO Y DOCUMENTOS DE SOPORTE</t>
  </si>
  <si>
    <t>PERSONAL MÍNIMO REQUERIDO</t>
  </si>
  <si>
    <t>P.O</t>
  </si>
  <si>
    <t>PROPONENTES</t>
  </si>
  <si>
    <t>Rep. Legal</t>
  </si>
  <si>
    <t>oferta de todos los ítems que componen la oferta económica</t>
  </si>
  <si>
    <t>oferta economica</t>
  </si>
  <si>
    <t xml:space="preserve">Xa= </t>
  </si>
  <si>
    <t>LEY DE PRIMER EMPLEO</t>
  </si>
  <si>
    <t>CALIDAD DE OBRA</t>
  </si>
  <si>
    <t>OFERTA ECONOMICA</t>
  </si>
  <si>
    <t>PUNTAJE OFERTA</t>
  </si>
  <si>
    <t>APOYO A LA INDUSTRIA</t>
  </si>
  <si>
    <t>PUNTAJE TOTAL</t>
  </si>
  <si>
    <t>ORDEN DE ELEGIBILIDAD</t>
  </si>
  <si>
    <t>CARLOS DAZA</t>
  </si>
  <si>
    <t>HENRY ARCE</t>
  </si>
  <si>
    <t>EDGAR C</t>
  </si>
  <si>
    <t>MedArtAlta</t>
  </si>
  <si>
    <t>Rango (Inclusive) Número Método</t>
  </si>
  <si>
    <t>De 0.00 a 0.32 1 Media aritmética</t>
  </si>
  <si>
    <t>De 0.33 a 0.65 2 Media aritmética alta</t>
  </si>
  <si>
    <t>De 0.66 a 0.99 3 Media geométrica con presupuesto oficial</t>
  </si>
  <si>
    <t>TRM que rije el segundo día hábil del periodo previsto para la evaluación</t>
  </si>
  <si>
    <t>TRM 20 MAYO 2021  -  $3.721,57</t>
  </si>
  <si>
    <t>IMATIC ING SAS</t>
  </si>
  <si>
    <t>Observacion financiera</t>
  </si>
  <si>
    <r>
      <t xml:space="preserve">DETERMINACIÓN DEL MÉTODO PARA LA PONDERACIÓN DE LA PROPUESTA ECONÓMICA
El distrito de Santiago de Cali – UAEGBS – a partir del valor de las ofertas debe asignar máximo TREINTA (30) puntos acumulables de acuerdo con el método escogido en forma aleatoria para la ponderación de la oferta económica:
Para la determinación del método se tomarán los primeros dos decimales de la TRM que rija el segundo día hábil del periodo previsto para la evaluación de las propuestas, el primer día hábil es el día hábil siguiente al cierre. El método debe ser escogido de acuerdo a los rangos establecidos en la tabla que se presenta a continuación:
Rango(Inclusive)  Número    Método
De 0.00 a 0.33          1          Media aritmética
De 0.34 a 0.67          2          Media aritmética alta
De 0.68 a 0.99          3          Media geométrica con presupuesto oficial
</t>
    </r>
    <r>
      <rPr>
        <sz val="8"/>
        <color rgb="FFFF0000"/>
        <rFont val="Calibri"/>
        <family val="2"/>
        <scheme val="minor"/>
      </rPr>
      <t xml:space="preserve">
Puntaje Max 30 Puntos</t>
    </r>
  </si>
  <si>
    <t>PROPONENTES
PRESUPUESTO OFICIAL $1.104.061.667
VALOR EN SMMLV($908.526) = 1215,22 SMMLV</t>
  </si>
  <si>
    <r>
      <t xml:space="preserve">8.4. APOYO A LA INDUSTRIA NACIONAL: (10 puntos)
De conformidad con lo previsto en la Ley 816 de 2003 y el artículo 2.2.1.2.4.1.2 del Decreto 1082 de 2015, con el fin de apoyar la industria colombiana para el proceso de selección que se desarrollará se otorgará un puntaje máximo de diez (10) puntos por apoyo a la industria nacional. 
El proponente que presente como de origen
nacional el 100% de los bienes y servicios
requeridos para la ejecución del contrato.                    </t>
    </r>
    <r>
      <rPr>
        <sz val="8"/>
        <color rgb="FFFF0000"/>
        <rFont val="Calibri"/>
        <family val="2"/>
        <scheme val="minor"/>
      </rPr>
      <t>Puntaje Max 10 Puntos</t>
    </r>
    <r>
      <rPr>
        <sz val="8"/>
        <color theme="1"/>
        <rFont val="Calibri"/>
        <family val="2"/>
        <scheme val="minor"/>
      </rPr>
      <t xml:space="preserve">
El proponente que presente como las ofertas de
bienes y servicios extranjeros que incorporen
bienes o servicios nacionales recibirán un
puntaje.                                                                                                   </t>
    </r>
    <r>
      <rPr>
        <sz val="8"/>
        <color rgb="FFFF0000"/>
        <rFont val="Calibri"/>
        <family val="2"/>
        <scheme val="minor"/>
      </rPr>
      <t>Puntaje Max 5 Puntos</t>
    </r>
    <r>
      <rPr>
        <sz val="8"/>
        <color theme="1"/>
        <rFont val="Calibri"/>
        <family val="2"/>
        <scheme val="minor"/>
      </rPr>
      <t xml:space="preserve">
</t>
    </r>
  </si>
  <si>
    <t>INFRATEC</t>
  </si>
  <si>
    <t>EDGAR CARDONA</t>
  </si>
  <si>
    <t>REQUISITO HABILITANTE DE EXPERIENCIA.
La experiencia del proponente se verificará en el RUP, con contratos cuyas sumatorias en valores sean iguales o superiores al cien Por Ciento (100%) del presupuesto oficial, y que tenga relación directa con el objeto contratado ES DECIR MANTENIMIENTO Y/O CONSTRUCCION DE OBRAS CIVILES relacionados según el anexo "RELACION DE CONTRATOS EJECUTADOS COMO EXPERIENCIA.  
Los contratos antes mencionados solo se verificarán en el RUP, los cuales deben estar clasificados en alguno de los siguientes códigos: 
81101500 - Servicios Basados en Ingeniería, Investigación y Tecnología
81101508 - Servicios Basados en Ingeniería, Investigación y Tecnología
72102900 - Servicios de Edificación, Construcción de Instalaciones y Mantenimiento 
Cuando los proponentes participantes en el presente proceso de selección hayan hecho parte de algún consorcio o unión temporal que haya ejecutado el contrato, la experiencia habilitante en valor será tomada de acuerdo con el porcentaje que le correspondió en dicha figura asociativa, al integrante que pretenda hacerla valer en el presente proceso, de conformidad con la información que se registre en el RUP.</t>
  </si>
  <si>
    <t xml:space="preserve">REQUISITO HABILITANTE DE EXPERIENCIA.
Teniendo en cuenta que la experiencia en tercer nivel es muy general, para el presente proceso de selección la entidad requiere además verificar la experiencia especifica del proponente en la especialidad del objeto del presente proceso con el fin de garantizar la experiencia e idoneidad, por lo tanto, el proponente deberá acreditar contratos distinto al aportado en la experiencia general en el cual se evidencie haber ejecutado las siguientes actividades: 
• desmonte e instalación cubierta con un área mayor o igual a 1.000 m2 • ejecución de panel yeso área mayor a 170 m2 • suministro e instalación de divisiones en acero inoxidable mayor a 20 m2 • destronque y pulida de pisos cuya área sea mayor a 650 m2  • pintura en estructura metálica con una altura demostrable mayor a 7 metros y un área mayor a 1.500 ML  • impermeabilizaciones cubiertas mayor o igual a 350m2 
No se acepta sumar cantidades, áreas o valores entre contratos. Es importante aclarar nuevamente que los contratos presentados deberán corresponder a obras civiles  
 </t>
  </si>
  <si>
    <t xml:space="preserve"> REQUISITOS TECNICOS HABILITANTES PERSONAL MÍNIMO REQUERIDO
Director de Obra- Ingeniero(a) Civil o Arquitecto(a)- Experiencia profesional igual o superior a diez (10) años a partir de la fecha de expedición de la matricula profesional. / Residente de Obra- Ingeniero(a) Civil o Arquitecto(a)- experiencia profesional igual o superior a ocho (8) años de experiencia a partir de la expedición de la matricula profesional.  / Residente de Obra Eléctrica- Ingeniero(a) Eléctrico- Experiencia profesional igual o superior a ocho (8) años de experiencia a partir de la expedición de la matricula profesional. / Maestro de Obra o tecnólogos en construcción y que acredite una experiencia de tres (3) años a partir de la expedición de la matricula como maestro de obra o tecnólogo y al menos tres (3) contratos en los que se evidencia su función como maestro de obra o tecnólogo en construcción que tenga relación con el objeto contractual/                Técnico profesional SISO- Inspector de seguridad y salud ocupacional- Experiencia mínima de dos (2) años como profesional en Salud Industrial y Salud Ocupacional.                                                                                  </t>
  </si>
  <si>
    <r>
      <t xml:space="preserve">8.1 Ley del primer empleo (20 puntos)
Para la calificación de este factor se le otorgará un puntaje máximo de 20 puntos alproponente que ofrezca personal adicional al mínimo requerido conforme a la Ley 1780 de 2016.
El proponente que ofrezca durante el tiempo de ejecución de la obra un (1) ingeniero civil o arquitecto con experiencia inferior a 1 año a partir de la fecha de expedición de la matricula profesional, lo cual deberá adjuntar carta de compromiso. NOTA: Para acreditar la experiencia o certificaciones adicionales, el proponente deberá allegar la hoja de vida del (los) profesional (es), con los soportes exigidos como factor de ponderación, teniendo en cuenta que, si no se presentan desde el inicio de la oferta, no serán objeto de subsanación. 
</t>
    </r>
    <r>
      <rPr>
        <sz val="8"/>
        <color rgb="FFFF0000"/>
        <rFont val="Calibri"/>
        <family val="2"/>
        <scheme val="minor"/>
      </rPr>
      <t>Puntaje Max 20 Puntos</t>
    </r>
    <r>
      <rPr>
        <sz val="8"/>
        <color theme="1"/>
        <rFont val="Calibri"/>
        <family val="2"/>
        <scheme val="minor"/>
      </rPr>
      <t xml:space="preserve">
</t>
    </r>
  </si>
  <si>
    <r>
      <t xml:space="preserve">8.2 Calidad (20 puntos)
El proponente que mediante carta de compromiso ofrezca a costo propio la ejecución de  
Todas las áreas del ítem LIMPIEZA LAVADO SUPERFICIE – EQ PRESIÓN con un equipo a presión mayor a 2.500 psi con agua caliente y vapor/ El oferente deberá aportar las especificaciones técnicas del equipo a emplear, así como contrato de alquiler con certificado de existencia por parte del proveedor  y/o factura de compra para garantizar el uso y disponibilidad del equipo en la ejecución de mencionada actividad 
</t>
    </r>
    <r>
      <rPr>
        <sz val="8"/>
        <color rgb="FFFF0000"/>
        <rFont val="Calibri"/>
        <family val="2"/>
        <scheme val="minor"/>
      </rPr>
      <t>Puntaje Max 20 Puntos</t>
    </r>
    <r>
      <rPr>
        <sz val="8"/>
        <color theme="1"/>
        <rFont val="Calibri"/>
        <family val="2"/>
        <scheme val="minor"/>
      </rPr>
      <t xml:space="preserve">
</t>
    </r>
  </si>
  <si>
    <r>
      <t>8.3. Personal (20 puntos)
El oferente está obligado a emplear en la ejecución del contrato el personal con las especificaciones solicitadas en el cuadro respectivo. Dicho personal no podrá ser modificado durante la ejecución del contrato; no obstante, si por alguna circunstancia alguna de las personas propuestas se debe remplazar, se hará por otra persona de igual o de mayor perfil, previa presentación de la respectiva hoja de vida al interventor del contrato y aprobación por escrito./</t>
    </r>
    <r>
      <rPr>
        <b/>
        <u/>
        <sz val="8"/>
        <color theme="1"/>
        <rFont val="Calibri"/>
        <family val="2"/>
        <scheme val="minor"/>
      </rPr>
      <t xml:space="preserve">  DIRECTOR DE OBRA:</t>
    </r>
    <r>
      <rPr>
        <sz val="8"/>
        <color theme="1"/>
        <rFont val="Calibri"/>
        <family val="2"/>
        <scheme val="minor"/>
      </rPr>
      <t xml:space="preserve"> Permanencia del 80%- Experiencia especifica mínima 2 años demostrada en contrato(s) en los que se evidencie su función como director en proyectos de obra civil </t>
    </r>
    <r>
      <rPr>
        <b/>
        <sz val="8"/>
        <color rgb="FFFF0000"/>
        <rFont val="Calibri"/>
        <family val="2"/>
        <scheme val="minor"/>
      </rPr>
      <t>(hatsa 3 años- 5 ptos)(mas de 3 años- 8 ptos)</t>
    </r>
    <r>
      <rPr>
        <sz val="8"/>
        <color theme="1"/>
        <rFont val="Calibri"/>
        <family val="2"/>
        <scheme val="minor"/>
      </rPr>
      <t xml:space="preserve">
</t>
    </r>
    <r>
      <rPr>
        <b/>
        <u/>
        <sz val="8"/>
        <color theme="1"/>
        <rFont val="Calibri"/>
        <family val="2"/>
        <scheme val="minor"/>
      </rPr>
      <t>- Residente de obra CIVIL</t>
    </r>
    <r>
      <rPr>
        <sz val="8"/>
        <color theme="1"/>
        <rFont val="Calibri"/>
        <family val="2"/>
        <scheme val="minor"/>
      </rPr>
      <t xml:space="preserve"> Permanencia del 100 % :Experiencia especifica mínima 2 años demostrada en contrato(s) en los que se evidencie su función como residente   en proyectos de obra civil y curso de alturas.  </t>
    </r>
    <r>
      <rPr>
        <b/>
        <sz val="8"/>
        <color rgb="FFFF0000"/>
        <rFont val="Calibri"/>
        <family val="2"/>
        <scheme val="minor"/>
      </rPr>
      <t>(2-3años 4 Puntos)(&gt;3años 6 Puntos)</t>
    </r>
    <r>
      <rPr>
        <sz val="8"/>
        <color theme="1"/>
        <rFont val="Calibri"/>
        <family val="2"/>
        <scheme val="minor"/>
      </rPr>
      <t xml:space="preserve">
</t>
    </r>
    <r>
      <rPr>
        <b/>
        <u/>
        <sz val="8"/>
        <color theme="1"/>
        <rFont val="Calibri"/>
        <family val="2"/>
        <scheme val="minor"/>
      </rPr>
      <t>- Maestro de obra</t>
    </r>
    <r>
      <rPr>
        <sz val="8"/>
        <color theme="1"/>
        <rFont val="Calibri"/>
        <family val="2"/>
        <scheme val="minor"/>
      </rPr>
      <t xml:space="preserve"> Permanencia del 100 %: Experiencia especifica mínima 2 años demostrada en contrato(s) en los que se evidencie su función como maestro   en proyectos de obra civil y curso avanzado trabajo en alturas o coordinador o entrenador trabajo en alturas . </t>
    </r>
    <r>
      <rPr>
        <b/>
        <sz val="8"/>
        <color rgb="FFFF0000"/>
        <rFont val="Calibri"/>
        <family val="2"/>
        <scheme val="minor"/>
      </rPr>
      <t>(2-3años 4 Puntos)(&gt;3años 6 Puntos)</t>
    </r>
    <r>
      <rPr>
        <sz val="8"/>
        <color theme="1"/>
        <rFont val="Calibri"/>
        <family val="2"/>
        <scheme val="minor"/>
      </rPr>
      <t xml:space="preserve">
</t>
    </r>
    <r>
      <rPr>
        <sz val="8"/>
        <color rgb="FFFF0000"/>
        <rFont val="Calibri"/>
        <family val="2"/>
        <scheme val="minor"/>
      </rPr>
      <t>Puntaje Max 20 Puntos</t>
    </r>
    <r>
      <rPr>
        <sz val="8"/>
        <color theme="1"/>
        <rFont val="Calibri"/>
        <family val="2"/>
        <scheme val="minor"/>
      </rPr>
      <t xml:space="preserve">
</t>
    </r>
  </si>
  <si>
    <t>S.M-M-L-V.2022</t>
  </si>
  <si>
    <t>P.O EN SMMLV</t>
  </si>
  <si>
    <t>PRESUPUESTO OFICIAL</t>
  </si>
  <si>
    <t>REPRESENTANTE LEGAL</t>
  </si>
  <si>
    <t>PROPONENTE #</t>
  </si>
  <si>
    <t>DOCUMENTO ID (CC/NIT)</t>
  </si>
  <si>
    <t>CONTRATO 1</t>
  </si>
  <si>
    <t>NÚMERO CONTRATO</t>
  </si>
  <si>
    <t>OBJETO</t>
  </si>
  <si>
    <t>ENTIDAD CONTRATANTE</t>
  </si>
  <si>
    <t>PARTICIPACIÓN (SI APLICA)</t>
  </si>
  <si>
    <t>FECHA DE EJECUCIÓN</t>
  </si>
  <si>
    <t>CONTRATOS CERTIFICADOS PARA HABILITAR EXPERIENCIA (MÍNIMO 3)</t>
  </si>
  <si>
    <t>CONTRATO 2</t>
  </si>
  <si>
    <t>CONTRATO 3</t>
  </si>
  <si>
    <t>VALOR CONTRATO</t>
  </si>
  <si>
    <t>VALOR EN SMMLV</t>
  </si>
  <si>
    <t>CUMPLE / NO CUMPLE</t>
  </si>
  <si>
    <t>CUMPLE</t>
  </si>
  <si>
    <t>Experiencia en años:</t>
  </si>
  <si>
    <t xml:space="preserve">OFERTA </t>
  </si>
  <si>
    <t>SMMLV AÑO DE EJECUCIÓN DEL CONTRATO (2021)</t>
  </si>
  <si>
    <t>FACTORES TÉCNICOS PONDERABLES</t>
  </si>
  <si>
    <t>PUNTAJE OBTENIDO</t>
  </si>
  <si>
    <t>REV-1</t>
  </si>
  <si>
    <t>SI</t>
  </si>
  <si>
    <t>Nombre:</t>
  </si>
  <si>
    <t>PERFIL</t>
  </si>
  <si>
    <t>P.O GRUPO 2 EN SMMLV</t>
  </si>
  <si>
    <t>7.1.2 EXPERIENCIA HABILITANTE</t>
  </si>
  <si>
    <r>
      <t>La Entidad en aplicación del principio de favorabilidad en concordancia con los numerales y 1.2 del numeral 1 y numerales 2.1 y 2.5 del numeral 2 del artículo 2.2.1.1.1.5.2. del Decreto 1082 de 2015 y la circular 12 de Colombia Compra Eficiente del 05 de mayo de 2014, tendrá  como experiencia especifica habilitante del proponente los contratos que se encuentren registrados en el RUP y cumplan con los siguientes requisitos:
Para acreditar la experiencia mínima habilitante el oferente deberá aportar la</t>
    </r>
    <r>
      <rPr>
        <b/>
        <sz val="8"/>
        <color theme="1"/>
        <rFont val="Calibri"/>
        <family val="2"/>
        <scheme val="minor"/>
      </rPr>
      <t xml:space="preserve"> certificación de ejecución de un (1) contrato cuyo objeto contractual esté relacionado con el presente proceso, es decir un (1) contrato de estudio y diseño arquitectónico y/o adecuación o construcción y/o mantenimiento y/o adecuación de una edificación, y/o diseño de oficinas y/o espacios interiores. cuya cuantía sea igual o superior al 100% del valor estipulado correspondiente a cada lote o grupo</t>
    </r>
    <r>
      <rPr>
        <sz val="8"/>
        <color theme="1"/>
        <rFont val="Calibri"/>
        <family val="2"/>
        <scheme val="minor"/>
      </rPr>
      <t xml:space="preserve">.
</t>
    </r>
    <r>
      <rPr>
        <b/>
        <sz val="8"/>
        <color theme="1"/>
        <rFont val="Calibri"/>
        <family val="2"/>
        <scheme val="minor"/>
      </rPr>
      <t>Criterios diferenciales para experiencia general:</t>
    </r>
    <r>
      <rPr>
        <sz val="8"/>
        <color theme="1"/>
        <rFont val="Calibri"/>
        <family val="2"/>
        <scheme val="minor"/>
      </rPr>
      <t xml:space="preserve">
Dando cumplimiento a los criterios diferenciales en el sistema de compras públicas, en el artículo 2.2.1.2.4.2.15 emprendimientos y empresas de mujeres y el articulo 2.2.1.2.4.2.18 MiPymes del Decreto 1860 de 2021, la experiencia para esta clase de empresas se acreditará con al menos un contrato, o contratos ejecutados cuyos objetos o alcance o actividades u obligaciones estén relacionados con el presente proceso, es decir un (1) contrato de estudio y diseño arquitectónico y/o adecuación o construcción y/o mantenimiento y/o adecuación de una edificación, y/o diseño de oficinas y/o espacios interiores. cuya cuantía sea igual o superior al 80% al presupuesto oficial, suscrito con entidades públicas o privadas, ejecutados y terminados a la fecha del cierre, la cual se verificará con base en la información registrada en el Registro Único de Proponentes – RUP. Dicha información se verificará con base en la información registrada en el Registro Único de Proponentes y que debe ser acreditada en al menos dos (2) de los códigos que se señala a continuación, hasta el tercer nivel.
a) Dentro del o los contratos con los que se pretenda acreditar la experiencia, los proponentes interesados en participar deberán demostrar que al menos uno de los contratos ejecutados tiene una cuantía igual o superior al 40% del presupuesto oficial.
Dando cumplimiento a lo establecido para los criterios diferenciales en el sistema de compra publica en el artículo 2.2.1.2.4.2.15 emprendimientos y empresas de mujeres y el articulo 2.2.1.2.4.2.18 MiPymes del Decreto 1860 de 2021, dentro del o los contratos con los que se pretenda acreditar la experiencia, los proponentes interesados en participar deberán demostrar que al menos uno de los contratos ejecutados tiene una cuantía igual o superior al 30% del presupuesto oficial.
b) Cuando se trate de consorcios o uniones temporales se requiere que el integrante singular que tenga la mayor participación cumpla con un contrato ejecutado con el cual pueda demostrar que tiene una cuantía igual o superior al 40% del presupuesto oficial, en todo caso, la sumatoria de la experiencia demostrada por los integrantes del consorcio o unión temporal, deberá ser igual o superior al 100% del presupuesto oficial del presente proceso.
Cuando se trate de proponentes plurales se dará cumplimiento a lo establecido en el artículo 2.2.1.2.4.2.15 Emprendimiento de mujeres y el articulo 2.2.1.2.4.2.18 MiPymes del Decreto 1860 de 2021.
</t>
    </r>
    <r>
      <rPr>
        <b/>
        <sz val="8"/>
        <color theme="1"/>
        <rFont val="Calibri"/>
        <family val="2"/>
        <scheme val="minor"/>
      </rPr>
      <t>Criterios diferenciales para experiencia especifica</t>
    </r>
    <r>
      <rPr>
        <sz val="8"/>
        <color theme="1"/>
        <rFont val="Calibri"/>
        <family val="2"/>
        <scheme val="minor"/>
      </rPr>
      <t>:
Dando cumplimiento a lo establecido para los criterios diferenciales en el sistema de compra publica en el artículo 2.2.1.2.4.2.15 emprendimientos y empresas de mujeres y el articulo 2.2.1.2.4.2.18 MiPymes del Decreto 1860 de 2021, dentro del o los contratos con los que se pretenda acreditar la experiencia, los proponentes interesados en participar deberán demostrar que al menos uno de los contratos ejecutados tiene una cuantía igual o superior al 30% del presupuesto oficial.
c) Cuando se trate de consorcios o uniones temporales se requiere que el integrante singular que tenga la mayor participación cumpla con un contrato ejecutado con el cual pueda demostrar que tiene una cuantía igual o superior al 40% del presupuesto oficial, en todo caso, la sumatoria de la experiencia demostrada por los integrantes del consorcio o unión temporal, deberá ser igual o superior al 100% del presupuesto oficial del presente proceso.
En el caso que sean dos (2) proponentes con el mismo porcentaje de participación por ejemplo 50% cada uno, cualquiera de los 2 puede aportar la experiencia, lo cual deberá indicarlo en anexo respectivo.
Dando cumplimiento a lo establecido para los criterios diferenciales en el sistema de compra publica en el artículo 2.2.1.2.4.2.15 emprendimientos y empresas de mujeres y el articulo 2.2.1.2.4.2.18 MiPymes del Decreto 1860 de 2021, cuando se trate de proponentes plurales los criterios diferenciales y puntajes adicionales solo se aplicaran, si por lo menos uno de los integrantes acredita que es emprendimiento y empresa de mujeres o MiPymes bajo los criterios dispuestos en el Decreto 1860 de 2021, que tenga una participación igual o superior al 10% en el consorcio o unión temporal.
Para lo anterior, se requiere que el integrante singular que tenga la mayor participación cumpla con un contrato ejecutado con el cual pueda demostrar que tiene una cuantía igual o superior al 30% del presupuesto oficial, en todo caso, la sumatoria de la experiencia demostrada por los integrantes del consorcio o unión temporal, deberá ser igual o superior al 80% del presupuesto oficial del presente proceso.</t>
    </r>
  </si>
  <si>
    <t>TOTAL EN SMMLV</t>
  </si>
  <si>
    <t>APLICA CRITERIO DIFERENCIAL</t>
  </si>
  <si>
    <t>No acredita</t>
  </si>
  <si>
    <t>EXPERIENCIA HABILITANTE QUE APORTA ESTA RELACIONADA CON EL OBJETO CONTRACTUAL</t>
  </si>
  <si>
    <t>CUMPLE PARA EXPERIENCIA GENERAL  Y ESPECIFICA SOLICITADA, LA CUANTIA SOBREPASA EL CRITERIO HABILITANTE DE AL MENOS 1 CONTRATO &gt;= 100% P.O DEL GRUPO</t>
  </si>
  <si>
    <t>JAMES OROBIO BALLESTEROS</t>
  </si>
  <si>
    <t>16.500.023-3</t>
  </si>
  <si>
    <t>Contrato de consultoria No. 435-OCS-00000003</t>
  </si>
  <si>
    <t>GESTIÓN ASESORÍA Y DISEÑO DE PROYECTOS S.A.S - GGAD S.A.S</t>
  </si>
  <si>
    <t>900.341.789-1</t>
  </si>
  <si>
    <t>Conalvias S.A.S</t>
  </si>
  <si>
    <t>Julio 2010 - Mayo 2012</t>
  </si>
  <si>
    <t>SMMLV AÑO DE EJECUCIÓN DEL CONTRATO (2012)</t>
  </si>
  <si>
    <t>GUSTAVO ADOLFO DÍAZ ROJAS</t>
  </si>
  <si>
    <t>CUMPLE PARA EXPERIENCIA GENERAL  Y ESPECIFICA SOLICITADA, APLICA EL CRITERIO DIFERENCIAL DE MYPYME (MEDIANTE CERTIFIACIÓN ACREDITADA DE DICHA CONDICIÓN) LA CUANTIA SOBREPASA EL CRITERIO HABILITANTE DE AL MENOS 1 CONTRATO &gt;= 40% P.O DEL GRUPO</t>
  </si>
  <si>
    <t>2.7 PERSONAL MÍNIMO REQUERIDO (HABILITANTE)</t>
  </si>
  <si>
    <t>NO CUMPLE</t>
  </si>
  <si>
    <t>SEIDER JAMES RIASCOS VELASQUEZ</t>
  </si>
  <si>
    <r>
      <t>Profesión:</t>
    </r>
    <r>
      <rPr>
        <sz val="10"/>
        <color theme="1"/>
        <rFont val="Calibri"/>
        <family val="2"/>
        <scheme val="minor"/>
      </rPr>
      <t xml:space="preserve"> Ingeniera Civil especialista en gerencia de construcciones</t>
    </r>
  </si>
  <si>
    <t>EVALUACION DE DOCUMENTOS TÉCNICOS PONDERABLES DEL PROCESO DE SELECCIÓN CONCURSO DE MÉRITOS N°4181.010.26.1.301-2022
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</si>
  <si>
    <t>EXPERIENCIA ESPECÍFICA DEL PROPONENTE (40.5 PUNTOS MÁXIMO)</t>
  </si>
  <si>
    <r>
      <t xml:space="preserve">Para acreditar la experiencia especifica ponderable el oferente aportara contratos cuyo objeto contractual esté relacionado con el presente proceso, es decir contratos de consultoría en construcción y/o mantenimiento y/o adecuación de edificaciones de uso público, donde se evidencie el área intervenida de cada uno ( no se acepta vivienda) .estos contratos deben de ser diferentes a los establecidos como requisito habilitante en el numeral 12.1.12 aspectos que certifican las condiciones de experiencia.
SUBCRITERIO:
Número de contratos adicionales a los aportados por el proponente para el cumplimiento de las condiciones técnicas habilitantes, siempre que guarden relación con el objeto requerido, es decir: contratos de consultoría en construcción y/o mantenimiento y/o adecuación de edificaciones de uso público, donde se evidencie el área intervenida de cada uno (no se acepta vivienda).
Estos contratos deben de ser diferentes a los establecidos como requisito habilitante en el numeral 12.1.12, cuyo valor del contrato individual sea igual o superior al 50% del valor del presupuesto oficial expresado en SMMLV, debidamente inscritos en el RUP.
Dada la especificidad del bien a intervenir, también se tendrá en cuenta contratos de consultoría en adecuación, proyectos de intervención, proyectos de restauración, obras de recuperación y/o construcción de edificaciones de uso público, donde se evidencie el área intervenida, diferentes a los establecidos como requisito habilitante, cuyo valor del contrato sea igual o superior al 50% del valor del presupuesto oficial expresado e SMMLV, debidamente inscritos en el RUP.
</t>
    </r>
    <r>
      <rPr>
        <b/>
        <i/>
        <sz val="10"/>
        <color theme="1"/>
        <rFont val="Calibri"/>
        <family val="2"/>
        <scheme val="minor"/>
      </rPr>
      <t>1 CONTRATO = 20.25 Puntos</t>
    </r>
  </si>
  <si>
    <t>CONTRATOS CERTIFICADOS PONDERABLES</t>
  </si>
  <si>
    <t xml:space="preserve">PUNTAJE TOTAL </t>
  </si>
  <si>
    <t>Consorcio infraestructura MIO</t>
  </si>
  <si>
    <t>CO-171-001</t>
  </si>
  <si>
    <t>Diciembre 2017 - Enero 2020</t>
  </si>
  <si>
    <t>SMMLV AÑO DE EJECUCIÓN DEL CONTRATO (2020)</t>
  </si>
  <si>
    <t>EXPERIENCIA PONDERABLE QUE APORTA ESTA RELACIONADA CON EL OBJETO CONTRACTUAL</t>
  </si>
  <si>
    <t>COMPLEMENTACIÓN DE LOS ESTUDIOS Y DISEÑOS ENTREGADOS POR METROCALI S.A ( DE ACUERDO A LOS VOLUMENES ADJUNTOS EN LOS DOCUMENTOS QUE HACEN PARTE DEL PLIEGO DE CONDICIONES) Y ACOMPAÑAMIENTO CON ESPECIALISTAS, DURANTE CONSTRUCCIÓN, HASTA PLANOS DE OBRA CONSTRUIDA: "CONSTRUCCIÓN DEL PATIO Y TALLERES AGUABLANCA Y DEMAS OBRAS COMPLEMENTARIAS DEL SISTEMA INTEGRADO DE TRANSPORTE MASIVO DE PASAJEROS DE SANITIAGO DE CALI"</t>
  </si>
  <si>
    <t>ESTUDIOS Y DISEÑOS PARA LA CONSTRUCCIÓN DEL CENTRO CULTURAL Y ARQUE SAN FELIPE EN EL MUNICIPIO DE IPIALES</t>
  </si>
  <si>
    <t>Municipio de Ipiales</t>
  </si>
  <si>
    <t>Contrato de consultoria No. 955 del 31/07/2018</t>
  </si>
  <si>
    <t>Septiembre 2018 - Septiembre 2019</t>
  </si>
  <si>
    <t>SMMLV AÑO DE EJECUCIÓN DEL CONTRATO (2019)</t>
  </si>
  <si>
    <t>EXPERIENCIA ESPECIFICA DEL EQUIPO DE DIRECCIÓN DEL PROPONENTE (48 PUNTOS MÁXIMO)</t>
  </si>
  <si>
    <t>PUNTAJE OBTENIDO PARA LOS FACTORES TÉCNICOS PONDERABLES (MÁXIMO 88,5)</t>
  </si>
  <si>
    <t>Coordinador de Proyectos (BIM)</t>
  </si>
  <si>
    <t># De contratos adicionales presentados:</t>
  </si>
  <si>
    <t>EVALUACIÓN DE DOCUMENTOS TÉCNICOS HABILITANTES DEL PROCESO DE SELECCIÓN CONCURSO DE MÉRITOS N°4181.010.26.1.301-2022
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</si>
  <si>
    <r>
      <t xml:space="preserve">PROPONENTES PROCESO DE SELECCIÓN CONCURSO DE MÉRITOS N°4181.010.26.1.301-2022
</t>
    </r>
    <r>
      <rPr>
        <sz val="10"/>
        <color theme="1"/>
        <rFont val="Calibri"/>
        <family val="2"/>
        <scheme val="minor"/>
      </rPr>
      <t>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r>
  </si>
  <si>
    <r>
      <t xml:space="preserve">El valor estimado del contrato objeto del presente proceso de selección por concurso de méritos es de </t>
    </r>
    <r>
      <rPr>
        <b/>
        <sz val="10"/>
        <color theme="1"/>
        <rFont val="Calibri"/>
        <family val="2"/>
        <scheme val="minor"/>
      </rPr>
      <t>MIL CINCUENTA MILLONES SETECIENTOS TREINTA Y SEIS MIL SEISCIENTOS SIETE PESOS M/CTE ($1.050.736.607)</t>
    </r>
    <r>
      <rPr>
        <sz val="10"/>
        <color theme="1"/>
        <rFont val="Calibri"/>
        <family val="2"/>
        <scheme val="minor"/>
      </rPr>
      <t xml:space="preserve">, incluido impuestos, retenciones, garantías, costos y gravámenes a que haya lugar con ocasión de la celebración, ejecución y liquidación del mismo, que se financiará con cargo al presupuesto de inversión del Municipio de Santiago de Cali para la vigencia fiscal 2020 y de conformidad al PAC, discriminado de la siguiente manera:
</t>
    </r>
    <r>
      <rPr>
        <b/>
        <sz val="10"/>
        <color theme="1"/>
        <rFont val="Calibri"/>
        <family val="2"/>
        <scheme val="minor"/>
      </rPr>
      <t>Grupo 1:</t>
    </r>
    <r>
      <rPr>
        <sz val="10"/>
        <color theme="1"/>
        <rFont val="Calibri"/>
        <family val="2"/>
        <scheme val="minor"/>
      </rPr>
      <t xml:space="preserve">
CUATROCIENTOS CUARENTA Y TRES MILLONES QUINIENTOS OCHENTA MIL NOVECIENTOS SESENTA Y NUEVE PESOS M/CTE ($443.580.969).
</t>
    </r>
    <r>
      <rPr>
        <b/>
        <sz val="10"/>
        <color theme="1"/>
        <rFont val="Calibri"/>
        <family val="2"/>
        <scheme val="minor"/>
      </rPr>
      <t>Grupo 2:</t>
    </r>
    <r>
      <rPr>
        <sz val="10"/>
        <color theme="1"/>
        <rFont val="Calibri"/>
        <family val="2"/>
        <scheme val="minor"/>
      </rPr>
      <t xml:space="preserve">
QUINIENTOS DIECISEIS MILLONES QUINIENTOS CUARENTA Y SEIS MIL TRECIENTOS SESENTA Y UN PESOS M/CTE ($ 516.546.361).
</t>
    </r>
    <r>
      <rPr>
        <b/>
        <sz val="10"/>
        <color theme="1"/>
        <rFont val="Calibri"/>
        <family val="2"/>
        <scheme val="minor"/>
      </rPr>
      <t>Grupo 3:</t>
    </r>
    <r>
      <rPr>
        <sz val="10"/>
        <color theme="1"/>
        <rFont val="Calibri"/>
        <family val="2"/>
        <scheme val="minor"/>
      </rPr>
      <t xml:space="preserve">
</t>
    </r>
    <r>
      <rPr>
        <b/>
        <sz val="10"/>
        <color theme="1"/>
        <rFont val="Calibri"/>
        <family val="2"/>
        <scheme val="minor"/>
      </rPr>
      <t xml:space="preserve">NOVENTA MILLONES SEISCIENTOS NUEVE MIL DOSCIENTOS SETENTA Y SIETE PESOS M/CTE ($ 90.609.277). </t>
    </r>
  </si>
  <si>
    <t>P.O GRUPO 3</t>
  </si>
  <si>
    <t>REALIZACIÓN DE LOS ESTUDIOS GEOLÓGICOS, GEOMORFOLÓGICOS, GEOTÉCNICOS Y DISEÑOS DE OBRAS DE MITIGACIÓN, PARA INSTALAR LA INFRAESTRUCTURA FÍSICA DE PLANTAS DE TRATAMIENTO EN PREDIOS DEL MUNICIPIO DE SANTIAGO DE CALI.</t>
  </si>
  <si>
    <t>4182.010.26.1.154-2019</t>
  </si>
  <si>
    <t>Unidad Administrativa De Servicios Publicos Municipales - UAESPM</t>
  </si>
  <si>
    <t>Junio 2019 - Septiembre 2019</t>
  </si>
  <si>
    <r>
      <t xml:space="preserve">Coordinador de Proyectos
Ingeniero(a) Civil
</t>
    </r>
    <r>
      <rPr>
        <sz val="10"/>
        <color rgb="FFFF0000"/>
        <rFont val="Calibri"/>
        <family val="2"/>
        <scheme val="minor"/>
      </rPr>
      <t>Mínimo Ocho (8) años de experiencia general, contados a partir de la expedición de la matrícula profesional + Experiencia especifica como Coordinador de proyectos con estudios que tengan actividad en estudio de Taludes</t>
    </r>
  </si>
  <si>
    <t>Perfiles profesionales.
1) Un (1) Coordinador de Proyectos - Ingeniero(a) Civil - 8 años de Experiencia general - Experiencia especifica como Coordinador de proyectos con estudios que tengan actividad en estudio de Taludes.
% Dedicación al proyecto: 100%.
2) Un (1) Consultor Geotécnico - Ingeniero Civil + Especialista en Geotecnia - 8 años de Experiencia general - Experiencia especifica como Diseñador y/o consultor geotécnico en proyectos de estudios y diseños de estabilización de taludes y obras de contención.
% Dedicación al proyecto: 100%.
3) Un (1) Diseñador Estructural - Ingeniero(a) Civil + Especialista en estructuras - 3 años de Experiencia general - Experiencia especifica como diseñador y calculista en proyectos de estabilización de taludes y obras de contención.
% Dedicación al proyecto: 50%.
4) Un (1) Ingeniero topografico o topografo - 3 años de Experiencia general - Experiencia Específica en proyectos urbanos y experiencia en bases de datos geográficas, SIG y en Diseño Asistido por Computador (CAD).
% Dedicación al proyecto: 25%.
5) Un (1) Ingeniero(a) Civil para presupuestos - 5 años de Experiencia general - Experiencia especifica ingeniero (a) civil proyectos de estudios y diseños de estabilización de taludes y obras de contención.	
% Dedicación al proyecto: 50%.</t>
  </si>
  <si>
    <r>
      <t xml:space="preserve">Consultor Geotécnico
Ingeniero Civil con Especialista en Geotecnia
</t>
    </r>
    <r>
      <rPr>
        <sz val="10"/>
        <color rgb="FFFF0000"/>
        <rFont val="Calibri"/>
        <family val="2"/>
        <scheme val="minor"/>
      </rPr>
      <t>Mínimo Ocho (8) años de experiencia general, contados a partir de la expedición de la matrícula profesional + Experiencia especifica como Diseñador y/o consultor geotécnico en proyectos de estudios y diseños de estabilización de taludes y obras de contención.</t>
    </r>
  </si>
  <si>
    <r>
      <t xml:space="preserve">Diseñador Estructural
Ingeniero(a) Civil con Especialización en Estructuras
</t>
    </r>
    <r>
      <rPr>
        <sz val="10"/>
        <color rgb="FFFF0000"/>
        <rFont val="Calibri"/>
        <family val="2"/>
        <scheme val="minor"/>
      </rPr>
      <t>Mínimo Tres (3) años de experiencia general, contados a partir de la fecha de expedición de la matricula profesional + Experiencia especifica como diseñador y calculista en proyectos de estabilización de taludes y obras de contención</t>
    </r>
    <r>
      <rPr>
        <sz val="10"/>
        <color theme="1"/>
        <rFont val="Calibri"/>
        <family val="2"/>
        <scheme val="minor"/>
      </rPr>
      <t xml:space="preserve">
</t>
    </r>
  </si>
  <si>
    <r>
      <t xml:space="preserve">Topografia
Ingeniero(a) Topografico(a) o Topografo(a)
</t>
    </r>
    <r>
      <rPr>
        <sz val="10"/>
        <color rgb="FFFF0000"/>
        <rFont val="Calibri"/>
        <family val="2"/>
        <scheme val="minor"/>
      </rPr>
      <t>Mínimo Tres (3) años de experiencia general, contados a partir de la expedición de la matrícula profesional + Experiencia Específica en proyectos urbanos y experiencia en bases de datos geográficas, SIG y en Diseño Asistido por Computador (CAD)</t>
    </r>
    <r>
      <rPr>
        <sz val="10"/>
        <color theme="1"/>
        <rFont val="Calibri"/>
        <family val="2"/>
        <scheme val="minor"/>
      </rPr>
      <t xml:space="preserve">
</t>
    </r>
  </si>
  <si>
    <r>
      <t xml:space="preserve">Ingeniero(a) Civil para presupuestos
</t>
    </r>
    <r>
      <rPr>
        <sz val="10"/>
        <color rgb="FFFF0000"/>
        <rFont val="Calibri"/>
        <family val="2"/>
        <scheme val="minor"/>
      </rPr>
      <t>Mínimo Cinco (5) años de experiencia general, contados a partir de la expedición de la matrícula profesional + Experiencia especifica ingeniero (a) civil proyectos de estudios y diseños de estabilización de taludes y obras de contención</t>
    </r>
    <r>
      <rPr>
        <sz val="10"/>
        <color theme="1"/>
        <rFont val="Calibri"/>
        <family val="2"/>
        <scheme val="minor"/>
      </rPr>
      <t xml:space="preserve">
</t>
    </r>
  </si>
  <si>
    <t>LUIS FERNANDO MONTOYA GUZMAN</t>
  </si>
  <si>
    <t>ÁRLEX ALZATE CASTAÑO</t>
  </si>
  <si>
    <t>ALVARO SÁNCHEZ LOAIZA</t>
  </si>
  <si>
    <r>
      <t>Profesión:</t>
    </r>
    <r>
      <rPr>
        <sz val="10"/>
        <color theme="1"/>
        <rFont val="Calibri"/>
        <family val="2"/>
        <scheme val="minor"/>
      </rPr>
      <t xml:space="preserve"> Topográfo</t>
    </r>
  </si>
  <si>
    <t>ELABORACIÓN DE LOS ESTUDIOS Y DISEÑOS DE DETALLE REQUERIDOS PARA LA CORRECTA CONSTRUCCIÓN DE LAS OBRAS ESTABLECIDAS EN EL CONTRATO DE EJECUCIÓN DE LOS ESTUDIOS Y DISEÑOS INHERENTES AL CONTRATO DE CONCESIÓN NO. 4151.1.14.26.003-10 GRUPO NO. 3 (ZONA NORTE) PARA LA REALIZACIÓN POR SU CUENTA Y RIESGO LA FINANCIACIÓN, AJUSTES Y/O REALIZACIÓN COMPLETA Y SUFICIENTE DE LOS DISEÑOS QUE SE REQUIERAN, GESTIÓN SOCIAL, PREDIAL, AMBIENTAL, CONSTRUCCIÓN, CONSERVACIÓN  Y TRANSFERENCIA DE OBRAS DE LNFRAESTRUCTURA, ESPACIO PÚBLICO Y RECUPERACIÓN DE LA MALLA VIAL, ARTERIAL Y LOCAL PARA LA MOVILIDAD DEL MUNICIPIO DE SANTIAGO DE CALI.</t>
  </si>
  <si>
    <t>GUSTAVO ADOLFO DIAZ ROJAS</t>
  </si>
  <si>
    <r>
      <t xml:space="preserve">Profesión: </t>
    </r>
    <r>
      <rPr>
        <sz val="10"/>
        <color theme="1"/>
        <rFont val="Calibri"/>
        <family val="2"/>
        <scheme val="minor"/>
      </rPr>
      <t>Ingeniero Civil especialista en pavimentos y estructuras</t>
    </r>
  </si>
  <si>
    <t>Ingeniero Civil - MP expedida en 1985 - Acredita 39 años de experiencia general  - Acredita certificación de experiencia como director de consultoria de "estudios y diseños para la construcción de pavimento flexible inclutendo puntos críticos en la vía san jeronimo – casa blanca del departamento del tolima, en desarrollo del proyectos “estudios y diseños a  royectos viales en la red secuandaria y terciaria en el departameno del Tolima" que incluyen actividades de estabilización de taludes</t>
  </si>
  <si>
    <t>NANCY IVONNE LAGOS BRAVO</t>
  </si>
  <si>
    <r>
      <t xml:space="preserve">Profesión: </t>
    </r>
    <r>
      <rPr>
        <sz val="10"/>
        <color theme="1"/>
        <rFont val="Calibri"/>
        <family val="2"/>
        <scheme val="minor"/>
      </rPr>
      <t>Ingeniero Civil especializasta en Geotecnia</t>
    </r>
  </si>
  <si>
    <t>Ingeniero Civil - MP expedida en 2004 - Acredita 18 años de experiencia general  - Acredita certificación de experiencia como Consultora Geotécnica, a cargo de los Estudios Y Diseños de Geología para Ingeniería (Fundaciones y Estabilidad de Taludes) del Contrato de consultoría Nº 696-2014 “Estudios y diseños de estructuras para la atención de sitios críticos en los PR121+100, PR137+100 Y PR137+500 en la vía 3702 Toríbio – Rio Negro – El Palo”.</t>
  </si>
  <si>
    <t>GERMAN ANDRES POSSO OSPINA</t>
  </si>
  <si>
    <r>
      <t xml:space="preserve">Profesión: </t>
    </r>
    <r>
      <rPr>
        <sz val="10"/>
        <color theme="1"/>
        <rFont val="Calibri"/>
        <family val="2"/>
        <scheme val="minor"/>
      </rPr>
      <t>Ingeniero Civil Magister en Ingenieria Civil - Enfasís en Estructuras y Geotécnia</t>
    </r>
  </si>
  <si>
    <t>Ingeniero Civil - MP expedida en 1988 - Acredita 34 años de experiencia general  - Acredita certificación de experiencia como diseñador estructural en la consultoria de "estudios y diseños para la construcción de pavimento flexible inclutendo puntos críticos en la vía san jeronimo – casa blanca del departamento del tolima, en desarrollo del proyectos “estudios y diseños a  royectos viales en la red secuandaria y terciaria en el departameno del Tolima" que incluyen actividades de estabilización de taludes</t>
  </si>
  <si>
    <t>LUIS JORGE MONCADA SOSA</t>
  </si>
  <si>
    <r>
      <t>Profesión:</t>
    </r>
    <r>
      <rPr>
        <sz val="10"/>
        <color theme="1"/>
        <rFont val="Calibri"/>
        <family val="2"/>
        <scheme val="minor"/>
      </rPr>
      <t xml:space="preserve"> Ingeniero Topográfico</t>
    </r>
  </si>
  <si>
    <t xml:space="preserve">Ingeniero Topográfico - MP expedida en 2016 - Acredita 6 años de experiencia general  - Acredita certificación de experiencia como ingeniero topográfico en 3 contratos donde empleo Sistema de Información Geográfica - SIG e integración de información asistido por
computador (CAD) - (certificados por el proponente)  </t>
  </si>
  <si>
    <t>VIVIANA PICON TRUQUE</t>
  </si>
  <si>
    <t>Ingeniera Civil - MP expedida en 2013 - Acredita 9 años de experiencia general  - Acredita certificación de experiencia como Ingeniera Civil, a cargo de los Estudios Y Diseños de Geología para Ingeniería (Fundaciones y Estabilidad de Taludes) del Contrato de consultoría Nº 696-2014 “Estudios y diseños de estructuras para la atención de sitios críticos en los PR121+100, PR137+100 Y PR137+500 en la vía 3702 Toríbio – Rio Negro – El Palo”.</t>
  </si>
  <si>
    <t>CONSULTORIA EN DISEÑOS PARA LA CONSTRUCCION DE OBRAS DE PROTECCION CONTRA INUNDACIONES OCACIONADAS POR LAS CRECIENTES Y DESPRENDIMIENTOS DE SUELO OCURRIDOS EN EL SECTOR DE BENDICIONES- KM 40 DEL MUNICIPIO DE BUENAVENTURA</t>
  </si>
  <si>
    <t>Contrato No. 32 de Julio 06 de 2006</t>
  </si>
  <si>
    <t>Secretaria de infraestructura víal del Municipio de Buenaventura</t>
  </si>
  <si>
    <t>Julio 2006 - Septiembre 2006</t>
  </si>
  <si>
    <t>SMMLV AÑO DE EJECUCIÓN DEL CONTRATO (2006)</t>
  </si>
  <si>
    <t>El objeto del contrato aportado no es claro respecto a los tipos de actividades realizadas en relación a los desprendimientos de suelos y las obras diseñadas (si fueron elementos de contención y/o retención y sistemas de drenajes en taludes). Adicionalemente el pliego solicita el aporte de CONTRATOS, el oferente aporta una CERTIFICACIÓN DE CONTRATO, por tal motivo no cumple al no aportar el documento solicitado y al no ser claro si las actividades desarrolladas tiene relación con el tipo de estudios y diseños requeridos en el presente concurso de méritos. Al no ser documentos subsanables el oferente no recibe calificación en este punto</t>
  </si>
  <si>
    <r>
      <rPr>
        <b/>
        <sz val="10"/>
        <color theme="1"/>
        <rFont val="Calibri"/>
        <family val="2"/>
        <scheme val="minor"/>
      </rPr>
      <t xml:space="preserve">PERIFIL: </t>
    </r>
    <r>
      <rPr>
        <sz val="10"/>
        <color theme="1"/>
        <rFont val="Calibri"/>
        <family val="2"/>
        <scheme val="minor"/>
      </rPr>
      <t xml:space="preserve">Coordinador de Proyectos (BIM)
</t>
    </r>
    <r>
      <rPr>
        <b/>
        <sz val="10"/>
        <color theme="1"/>
        <rFont val="Calibri"/>
        <family val="2"/>
        <scheme val="minor"/>
      </rPr>
      <t xml:space="preserve">CRITERIO: </t>
    </r>
    <r>
      <rPr>
        <sz val="10"/>
        <color theme="1"/>
        <rFont val="Calibri"/>
        <family val="2"/>
        <scheme val="minor"/>
      </rPr>
      <t xml:space="preserve">Se otorgará 7 puntos por cada contrato adicional a la experiencia específica como Coordinador de proyectos de diseño en metodología BIM. Cuando se trate de certificaciones o contratos del mismo proponente se debe demostrar vinculación laboral o contractual del profesional con el proponente. Si no acredita experiencia especifica adicional, obtendrá cero (0) puntos.
</t>
    </r>
    <r>
      <rPr>
        <b/>
        <sz val="10"/>
        <color theme="1"/>
        <rFont val="Calibri"/>
        <family val="2"/>
        <scheme val="minor"/>
      </rPr>
      <t>PUNTAJE MÁXIMO: 28</t>
    </r>
    <r>
      <rPr>
        <sz val="10"/>
        <color theme="1"/>
        <rFont val="Calibri"/>
        <family val="2"/>
        <scheme val="minor"/>
      </rPr>
      <t xml:space="preserve">. 
</t>
    </r>
    <r>
      <rPr>
        <b/>
        <sz val="10"/>
        <color theme="1"/>
        <rFont val="Calibri"/>
        <family val="2"/>
        <scheme val="minor"/>
      </rPr>
      <t>PERIFIL:</t>
    </r>
    <r>
      <rPr>
        <sz val="10"/>
        <color theme="1"/>
        <rFont val="Calibri"/>
        <family val="2"/>
        <scheme val="minor"/>
      </rPr>
      <t xml:space="preserve"> Diseñador Estructural
</t>
    </r>
    <r>
      <rPr>
        <b/>
        <sz val="10"/>
        <color theme="1"/>
        <rFont val="Calibri"/>
        <family val="2"/>
        <scheme val="minor"/>
      </rPr>
      <t xml:space="preserve">CRITERIO: </t>
    </r>
    <r>
      <rPr>
        <sz val="10"/>
        <color theme="1"/>
        <rFont val="Calibri"/>
        <family val="2"/>
        <scheme val="minor"/>
      </rPr>
      <t xml:space="preserve">Se otorgará 5 puntos por cada contrato adicional a la experiencia específica como como diseñador y calculista en proyectos de estabilización de taludes y obras de contención. Cuando se trate de certificaciones o contratos del mismo proponente se debe demostrar vinculación laboral o contractual del profesional con el proponente. Si no acredita experiencia especifica adicional, obtendrá cero (0) puntos.
</t>
    </r>
    <r>
      <rPr>
        <b/>
        <sz val="10"/>
        <color theme="1"/>
        <rFont val="Calibri"/>
        <family val="2"/>
        <scheme val="minor"/>
      </rPr>
      <t>PUNTAJE MÁXIMO: 20</t>
    </r>
    <r>
      <rPr>
        <sz val="10"/>
        <color theme="1"/>
        <rFont val="Calibri"/>
        <family val="2"/>
        <scheme val="minor"/>
      </rPr>
      <t xml:space="preserve">. </t>
    </r>
  </si>
  <si>
    <t>Diseñador Estructural</t>
  </si>
  <si>
    <t>SMMLV AÑO DE EJECUCIÓN DEL CONTRATO (XXXX)</t>
  </si>
  <si>
    <t>El objeto del contrato aportado no tiene relación con el tipo de estudios y diseños requeridos en el presente concurso de méritos para el Grupo 3, por tal motivo y al no ser documentos subsanables el oferente no recibe calificación en este punto</t>
  </si>
  <si>
    <t>% DE PARTICIPACIÓN</t>
  </si>
  <si>
    <r>
      <t xml:space="preserve">Profesión: </t>
    </r>
    <r>
      <rPr>
        <sz val="10"/>
        <color theme="1"/>
        <rFont val="Calibri"/>
        <family val="2"/>
        <scheme val="minor"/>
      </rPr>
      <t>Ingeniero Civil especialista en la gerencia de proyectos públicos y privados</t>
    </r>
  </si>
  <si>
    <t>Ingeniero Civil - MP expedida en 2002 - Acredita 20 años de experiencia general  - Acredita certificación de experiencia como director de consultorias de obras de protección y mitigación que incluyen actividades de estabilización de taludes</t>
  </si>
  <si>
    <t xml:space="preserve">DOCUMENTOS DE SOPORTE + CARTA DE COMPROMISO FIRMADA
</t>
  </si>
  <si>
    <t>Ingeniero Civil - MP expedida en 1999 - Acredita 23 años de experiencia general  - Acredita certificación de experiencia como consultor en proyectos que incluyen actividades de estabilización de taludes</t>
  </si>
  <si>
    <r>
      <t xml:space="preserve">Profesión: </t>
    </r>
    <r>
      <rPr>
        <sz val="10"/>
        <color theme="1"/>
        <rFont val="Calibri"/>
        <family val="2"/>
        <scheme val="minor"/>
      </rPr>
      <t>Ingeniero Civil Especialista en Estructuras y Geotécnia</t>
    </r>
  </si>
  <si>
    <r>
      <t xml:space="preserve">Profesión: </t>
    </r>
    <r>
      <rPr>
        <sz val="10"/>
        <color theme="1"/>
        <rFont val="Calibri"/>
        <family val="2"/>
        <scheme val="minor"/>
      </rPr>
      <t>Ingeniero Civil Especialista en Estructuras</t>
    </r>
  </si>
  <si>
    <t>Ingeniero Civil - MP expedida en 2005 - Acredita 17 años de experiencia general  - Acredita 5 certificación de experiencia como diseñador y calculista, de las cuales solo 1 incluyen actividades de estabilización de taludes</t>
  </si>
  <si>
    <r>
      <t xml:space="preserve">Topografo - Licencia profesional expedida en 1984 - Acredita 38 años de experiencia general - </t>
    </r>
    <r>
      <rPr>
        <sz val="10"/>
        <color rgb="FFFF0000"/>
        <rFont val="Calibri"/>
        <family val="2"/>
        <scheme val="minor"/>
      </rPr>
      <t>Certificado de experiencia aportado no indica y/o especifica experiencia en bases de datos geográficas, SIG y en Diseño Asistido por Computador (CAD).</t>
    </r>
  </si>
  <si>
    <r>
      <t>Profesión:</t>
    </r>
    <r>
      <rPr>
        <sz val="10"/>
        <color theme="1"/>
        <rFont val="Calibri"/>
        <family val="2"/>
        <scheme val="minor"/>
      </rPr>
      <t xml:space="preserve"> Ingeniero Civil</t>
    </r>
  </si>
  <si>
    <t>Ingeniero Civil - MP expedida en 2001 - Acredita 21 años de experiencia general  - Acredita certificación de experiencia en como ingeniero contratista consultor y ejecutor de diferentes proyectos, algunas de las certificaciones presentadas incluyen proyectos de obras de contención</t>
  </si>
  <si>
    <t>DOCUMENTOS DE SOPORTE + CARTA DE COMPROMISO FIRMADA</t>
  </si>
  <si>
    <r>
      <t xml:space="preserve">El proponente GESTIÓN ASESORÍA Y DISEÑO DE PROYECTOS S.A.S - GGAD S.A.S </t>
    </r>
    <r>
      <rPr>
        <b/>
        <sz val="12"/>
        <color rgb="FFFF0000"/>
        <rFont val="Calibri"/>
        <family val="2"/>
        <scheme val="minor"/>
      </rPr>
      <t>CUMPLE</t>
    </r>
    <r>
      <rPr>
        <sz val="12"/>
        <rFont val="Calibri"/>
        <family val="2"/>
        <scheme val="minor"/>
      </rPr>
      <t xml:space="preserve"> los requisitos técnicos habilitantes solicitados en el pliego de condiciones.</t>
    </r>
  </si>
  <si>
    <t>RECHAZADO</t>
  </si>
  <si>
    <r>
      <rPr>
        <b/>
        <sz val="14"/>
        <rFont val="Calibri"/>
        <family val="2"/>
        <scheme val="minor"/>
      </rPr>
      <t xml:space="preserve">El proponente JAMES OROBIO BALLESTEROS </t>
    </r>
    <r>
      <rPr>
        <b/>
        <sz val="14"/>
        <color rgb="FFFF0000"/>
        <rFont val="Calibri"/>
        <family val="2"/>
        <scheme val="minor"/>
      </rPr>
      <t>NO CUMPLE</t>
    </r>
    <r>
      <rPr>
        <b/>
        <sz val="14"/>
        <rFont val="Calibri"/>
        <family val="2"/>
        <scheme val="minor"/>
      </rPr>
      <t xml:space="preserve"> los requisitos técnicos habilitantes solicitados en el pliego de condiciones:</t>
    </r>
    <r>
      <rPr>
        <sz val="12"/>
        <rFont val="Calibri"/>
        <family val="2"/>
        <scheme val="minor"/>
      </rPr>
      <t xml:space="preserve">
• TOPOGRAFÍA: ALVARO SÁNCHEZ LOAIZA, NO CUMPLE, no allegá certificación de experiencia especifica en bases de datos geográficas, SIG y en Diseño Asistido por Computador (CAD).
Dado lo anterior y de conformidad con la condicion 23 del Punto 10 </t>
    </r>
    <r>
      <rPr>
        <i/>
        <sz val="12"/>
        <rFont val="Calibri"/>
        <family val="2"/>
        <scheme val="minor"/>
      </rPr>
      <t>"Rechazo de las propuestas"</t>
    </r>
    <r>
      <rPr>
        <sz val="12"/>
        <rFont val="Calibri"/>
        <family val="2"/>
        <scheme val="minor"/>
      </rPr>
      <t xml:space="preserve">, al ser elementos que no se subsanaron completa y/o correctamente se </t>
    </r>
    <r>
      <rPr>
        <b/>
        <sz val="12"/>
        <rFont val="Calibri"/>
        <family val="2"/>
        <scheme val="minor"/>
      </rPr>
      <t>RECHAZA LA PROPUSTA</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</si>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</sst>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0"/>
    <numFmt numFmtId="165" formatCode="#,##0.000"/>
    <numFmt numFmtId="166" formatCode="0.0000"/>
    <numFmt numFmtId="167" formatCode="_-&quot;$&quot;\ * #,##0_-;\-&quot;$&quot;\ * #,##0_-;_-&quot;$&quot;\ * &quot;-&quot;??_-;_-@_-"/>
    <numFmt numFmtId="168" formatCode="_-* #,##0_-;\-* #,##0_-;_-* &quot;-&quot;??_-;_-@_-"/>
  </numFmts>
  <fonts count="32" x14ac:knownFonts="1">
    <font>
      <sz val="11"/>
      <color theme="1"/>
      <name val="Calibri"/>
      <family val="2"/>
      <scheme val="minor"/>
    </font>
    <font>
      <sz val="8"/>
      <color theme="1"/>
      <name val="Calibri"/>
      <family val="2"/>
      <scheme val="minor"/>
    </font>
    <font>
      <sz val="12"/>
      <color theme="1"/>
      <name val="Calibri"/>
      <family val="2"/>
      <scheme val="minor"/>
    </font>
    <font>
      <sz val="12"/>
      <color theme="1"/>
      <name val="Arial"/>
      <family val="2"/>
    </font>
    <font>
      <sz val="11.5"/>
      <color theme="1"/>
      <name val="Arial"/>
      <family val="2"/>
    </font>
    <font>
      <sz val="11"/>
      <color theme="1"/>
      <name val="Arial"/>
      <family val="2"/>
    </font>
    <font>
      <sz val="6"/>
      <color theme="1"/>
      <name val="Arial"/>
      <family val="2"/>
    </font>
    <font>
      <b/>
      <sz val="11"/>
      <color theme="1"/>
      <name val="Calibri"/>
      <family val="2"/>
      <scheme val="minor"/>
    </font>
    <font>
      <b/>
      <sz val="10"/>
      <color theme="1"/>
      <name val="Calibri"/>
      <family val="2"/>
      <scheme val="minor"/>
    </font>
    <font>
      <sz val="10"/>
      <color theme="1"/>
      <name val="Calibri"/>
      <family val="2"/>
      <scheme val="minor"/>
    </font>
    <font>
      <sz val="8"/>
      <color rgb="FFFF0000"/>
      <name val="Calibri"/>
      <family val="2"/>
      <scheme val="minor"/>
    </font>
    <font>
      <b/>
      <sz val="8"/>
      <color rgb="FFFF0000"/>
      <name val="Calibri"/>
      <family val="2"/>
      <scheme val="minor"/>
    </font>
    <font>
      <b/>
      <u/>
      <sz val="8"/>
      <color theme="1"/>
      <name val="Calibri"/>
      <family val="2"/>
      <scheme val="minor"/>
    </font>
    <font>
      <sz val="14"/>
      <color theme="1"/>
      <name val="Calibri"/>
      <family val="2"/>
      <scheme val="minor"/>
    </font>
    <font>
      <sz val="11"/>
      <color theme="1"/>
      <name val="Calibri"/>
      <family val="2"/>
      <scheme val="minor"/>
    </font>
    <font>
      <b/>
      <sz val="11"/>
      <color rgb="FFFF0000"/>
      <name val="Calibri"/>
      <family val="2"/>
      <scheme val="minor"/>
    </font>
    <font>
      <b/>
      <sz val="12"/>
      <color rgb="FFFF0000"/>
      <name val="Calibri"/>
      <family val="2"/>
      <scheme val="minor"/>
    </font>
    <font>
      <sz val="10"/>
      <color rgb="FFFF0000"/>
      <name val="Calibri"/>
      <family val="2"/>
      <scheme val="minor"/>
    </font>
    <font>
      <b/>
      <sz val="12"/>
      <color theme="1"/>
      <name val="Calibri"/>
      <family val="2"/>
      <scheme val="minor"/>
    </font>
    <font>
      <sz val="12"/>
      <name val="Calibri"/>
      <family val="2"/>
      <scheme val="minor"/>
    </font>
    <font>
      <sz val="9"/>
      <color indexed="81"/>
      <name val="Tahoma"/>
      <family val="2"/>
    </font>
    <font>
      <b/>
      <sz val="9"/>
      <color indexed="81"/>
      <name val="Tahoma"/>
      <family val="2"/>
    </font>
    <font>
      <b/>
      <i/>
      <sz val="10"/>
      <color theme="1"/>
      <name val="Calibri"/>
      <family val="2"/>
      <scheme val="minor"/>
    </font>
    <font>
      <b/>
      <sz val="11"/>
      <name val="Calibri"/>
      <family val="2"/>
      <scheme val="minor"/>
    </font>
    <font>
      <sz val="11"/>
      <name val="Calibri"/>
      <family val="2"/>
      <scheme val="minor"/>
    </font>
    <font>
      <b/>
      <sz val="8"/>
      <color theme="1"/>
      <name val="Calibri"/>
      <family val="2"/>
      <scheme val="minor"/>
    </font>
    <font>
      <b/>
      <sz val="20"/>
      <color rgb="FFFF0000"/>
      <name val="Calibri"/>
      <family val="2"/>
      <scheme val="minor"/>
    </font>
    <font>
      <b/>
      <sz val="20"/>
      <color theme="1"/>
      <name val="Calibri"/>
      <family val="2"/>
      <scheme val="minor"/>
    </font>
    <font>
      <b/>
      <sz val="14"/>
      <name val="Calibri"/>
      <family val="2"/>
      <scheme val="minor"/>
    </font>
    <font>
      <b/>
      <sz val="14"/>
      <color rgb="FFFF0000"/>
      <name val="Calibri"/>
      <family val="2"/>
      <scheme val="minor"/>
    </font>
    <font>
      <i/>
      <sz val="12"/>
      <name val="Calibri"/>
      <family val="2"/>
      <scheme val="minor"/>
    </font>
    <font>
      <b/>
      <sz val="12"/>
      <name val="Calibri"/>
      <family val="2"/>
      <scheme val="minor"/>
    </font>
  </fonts>
  <fills count="9">
    <fill>
      <patternFill patternType="none"/>
    </fill>
    <fill>
      <patternFill patternType="gray125"/>
    </fill>
    <fill>
      <patternFill patternType="solid">
        <fgColor rgb="FFD9D9D9"/>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rgb="FF92D05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s>
  <cellStyleXfs count="4">
    <xf numFmtId="0" fontId="0" fillId="0" borderId="0"/>
    <xf numFmtId="43" fontId="14" fillId="0" borderId="0" applyFont="0" applyFill="0" applyBorder="0" applyAlignment="0" applyProtection="0"/>
    <xf numFmtId="44" fontId="14" fillId="0" borderId="0" applyFont="0" applyFill="0" applyBorder="0" applyAlignment="0" applyProtection="0"/>
    <xf numFmtId="9" fontId="14" fillId="0" borderId="0" applyFont="0" applyFill="0" applyBorder="0" applyAlignment="0" applyProtection="0"/>
  </cellStyleXfs>
  <cellXfs count="256">
    <xf numFmtId="0" fontId="0" fillId="0" borderId="0" xfId="0"/>
    <xf numFmtId="0" fontId="3" fillId="0" borderId="0" xfId="0" applyFont="1" applyAlignment="1">
      <alignment horizontal="justify"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Alignment="1">
      <alignment horizontal="left" vertical="center" indent="8"/>
    </xf>
    <xf numFmtId="0" fontId="5" fillId="0" borderId="0" xfId="0" applyFont="1"/>
    <xf numFmtId="0" fontId="0" fillId="0" borderId="0" xfId="0" applyAlignment="1">
      <alignment horizontal="center" vertical="center"/>
    </xf>
    <xf numFmtId="0" fontId="0" fillId="0" borderId="0" xfId="0"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0" fillId="4" borderId="1" xfId="0" applyFill="1" applyBorder="1" applyAlignment="1">
      <alignment horizontal="center" vertical="center" wrapText="1"/>
    </xf>
    <xf numFmtId="0" fontId="7" fillId="6" borderId="1" xfId="0" applyFont="1" applyFill="1" applyBorder="1" applyAlignment="1">
      <alignment vertical="center" wrapText="1"/>
    </xf>
    <xf numFmtId="0" fontId="0" fillId="6" borderId="1" xfId="0" applyFill="1" applyBorder="1" applyAlignment="1">
      <alignment horizontal="center" vertical="center"/>
    </xf>
    <xf numFmtId="0" fontId="0" fillId="0" borderId="0" xfId="0" applyAlignment="1">
      <alignment vertical="center" wrapText="1"/>
    </xf>
    <xf numFmtId="0" fontId="0" fillId="0" borderId="0" xfId="0" applyFont="1"/>
    <xf numFmtId="4" fontId="0" fillId="0" borderId="0" xfId="0" applyNumberFormat="1" applyFont="1"/>
    <xf numFmtId="0" fontId="0" fillId="0" borderId="9" xfId="0" applyFont="1" applyBorder="1"/>
    <xf numFmtId="4" fontId="8" fillId="0" borderId="10" xfId="0" applyNumberFormat="1" applyFont="1" applyBorder="1" applyAlignment="1">
      <alignment horizontal="center" wrapText="1"/>
    </xf>
    <xf numFmtId="4" fontId="8" fillId="0" borderId="10" xfId="0" applyNumberFormat="1" applyFont="1" applyBorder="1" applyAlignment="1">
      <alignment horizontal="center" vertical="center" wrapText="1"/>
    </xf>
    <xf numFmtId="4" fontId="8" fillId="0" borderId="11" xfId="0" applyNumberFormat="1" applyFont="1" applyBorder="1" applyAlignment="1">
      <alignment horizontal="center" wrapText="1"/>
    </xf>
    <xf numFmtId="0" fontId="0" fillId="0" borderId="12" xfId="0" applyFont="1" applyBorder="1"/>
    <xf numFmtId="3" fontId="0" fillId="0" borderId="1" xfId="0" applyNumberFormat="1" applyFont="1" applyBorder="1" applyAlignment="1">
      <alignment horizontal="center"/>
    </xf>
    <xf numFmtId="165" fontId="0" fillId="0" borderId="1" xfId="0" applyNumberFormat="1" applyFont="1" applyBorder="1" applyAlignment="1">
      <alignment horizontal="center"/>
    </xf>
    <xf numFmtId="3" fontId="0" fillId="0" borderId="13" xfId="0" applyNumberFormat="1" applyFont="1" applyBorder="1" applyAlignment="1">
      <alignment horizontal="center"/>
    </xf>
    <xf numFmtId="0" fontId="0" fillId="0" borderId="14" xfId="0" applyFont="1" applyBorder="1"/>
    <xf numFmtId="3" fontId="0" fillId="0" borderId="15" xfId="0" applyNumberFormat="1" applyFont="1" applyBorder="1" applyAlignment="1">
      <alignment horizontal="center"/>
    </xf>
    <xf numFmtId="165" fontId="0" fillId="0" borderId="15" xfId="0" applyNumberFormat="1" applyFont="1" applyBorder="1" applyAlignment="1">
      <alignment horizontal="center"/>
    </xf>
    <xf numFmtId="3" fontId="0" fillId="0" borderId="16" xfId="0" applyNumberFormat="1" applyFont="1" applyBorder="1" applyAlignment="1">
      <alignment horizontal="center"/>
    </xf>
    <xf numFmtId="3" fontId="0" fillId="0" borderId="0" xfId="0" applyNumberFormat="1" applyFont="1"/>
    <xf numFmtId="166" fontId="0" fillId="0" borderId="0" xfId="0" applyNumberFormat="1" applyFont="1"/>
    <xf numFmtId="166" fontId="0" fillId="4" borderId="0" xfId="0" applyNumberFormat="1" applyFont="1" applyFill="1"/>
    <xf numFmtId="0" fontId="0" fillId="0" borderId="0" xfId="0" applyFont="1" applyAlignment="1">
      <alignment horizontal="center"/>
    </xf>
    <xf numFmtId="0" fontId="0" fillId="0" borderId="17" xfId="0" applyFont="1" applyBorder="1"/>
    <xf numFmtId="3" fontId="0" fillId="0" borderId="18" xfId="0" applyNumberFormat="1" applyFont="1" applyBorder="1" applyAlignment="1">
      <alignment horizontal="center"/>
    </xf>
    <xf numFmtId="3" fontId="0" fillId="4" borderId="18" xfId="0" applyNumberFormat="1" applyFont="1" applyFill="1" applyBorder="1" applyAlignment="1">
      <alignment horizontal="center"/>
    </xf>
    <xf numFmtId="165" fontId="0" fillId="0" borderId="18" xfId="0" applyNumberFormat="1" applyFont="1" applyBorder="1" applyAlignment="1">
      <alignment horizontal="center"/>
    </xf>
    <xf numFmtId="3" fontId="0" fillId="0" borderId="19" xfId="0" applyNumberFormat="1" applyFont="1" applyBorder="1" applyAlignment="1">
      <alignment horizontal="center"/>
    </xf>
    <xf numFmtId="0" fontId="1" fillId="7" borderId="1" xfId="0" applyFont="1" applyFill="1" applyBorder="1" applyAlignment="1">
      <alignment horizontal="justify" vertical="center" wrapText="1"/>
    </xf>
    <xf numFmtId="0" fontId="1" fillId="7" borderId="5"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7" borderId="1" xfId="0" applyFont="1" applyFill="1" applyBorder="1" applyAlignment="1">
      <alignment horizontal="left" vertical="center" wrapText="1"/>
    </xf>
    <xf numFmtId="0" fontId="0" fillId="8" borderId="1" xfId="0" applyFill="1" applyBorder="1" applyAlignment="1">
      <alignment vertical="center"/>
    </xf>
    <xf numFmtId="166" fontId="0" fillId="0" borderId="0" xfId="0" applyNumberFormat="1" applyFont="1" applyFill="1"/>
    <xf numFmtId="0" fontId="7" fillId="0" borderId="1" xfId="0" applyFont="1" applyBorder="1" applyAlignment="1">
      <alignment horizontal="center" vertical="center"/>
    </xf>
    <xf numFmtId="0" fontId="13" fillId="0" borderId="0" xfId="0" applyFont="1"/>
    <xf numFmtId="0" fontId="0" fillId="0" borderId="0" xfId="0" applyAlignment="1"/>
    <xf numFmtId="0" fontId="0" fillId="3" borderId="2" xfId="0" applyFill="1" applyBorder="1" applyAlignment="1">
      <alignment vertical="center"/>
    </xf>
    <xf numFmtId="0" fontId="0" fillId="3" borderId="3" xfId="0" applyFill="1" applyBorder="1" applyAlignment="1">
      <alignment vertical="center" wrapText="1"/>
    </xf>
    <xf numFmtId="9" fontId="7" fillId="0" borderId="1" xfId="0" applyNumberFormat="1" applyFont="1" applyBorder="1" applyAlignment="1">
      <alignment horizontal="center" vertical="center"/>
    </xf>
    <xf numFmtId="164" fontId="0" fillId="0" borderId="1" xfId="0" applyNumberFormat="1" applyFont="1" applyBorder="1" applyAlignment="1">
      <alignment horizontal="center" vertical="center"/>
    </xf>
    <xf numFmtId="2" fontId="0" fillId="0" borderId="1" xfId="0" applyNumberFormat="1" applyFont="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xf numFmtId="0" fontId="9" fillId="0" borderId="1" xfId="0" applyFont="1" applyBorder="1" applyAlignment="1">
      <alignment horizontal="justify" vertical="center" wrapText="1"/>
    </xf>
    <xf numFmtId="164" fontId="9" fillId="0" borderId="0" xfId="0" applyNumberFormat="1" applyFont="1" applyAlignment="1">
      <alignment horizontal="center" vertical="center"/>
    </xf>
    <xf numFmtId="2" fontId="9" fillId="0" borderId="0" xfId="0" applyNumberFormat="1" applyFont="1" applyAlignment="1">
      <alignment horizontal="center" vertical="center"/>
    </xf>
    <xf numFmtId="0" fontId="7" fillId="0" borderId="1" xfId="0" applyFont="1" applyBorder="1" applyAlignment="1">
      <alignment horizontal="left" vertical="center" wrapText="1"/>
    </xf>
    <xf numFmtId="0" fontId="7" fillId="3" borderId="1" xfId="0" applyFont="1" applyFill="1" applyBorder="1" applyAlignment="1">
      <alignment vertical="center" wrapText="1"/>
    </xf>
    <xf numFmtId="0" fontId="0" fillId="3" borderId="12" xfId="0" applyFill="1" applyBorder="1" applyAlignment="1">
      <alignment vertical="center"/>
    </xf>
    <xf numFmtId="0" fontId="0" fillId="3" borderId="13" xfId="0" applyFill="1" applyBorder="1" applyAlignment="1">
      <alignment vertical="center"/>
    </xf>
    <xf numFmtId="0" fontId="0" fillId="3" borderId="14" xfId="0" applyFill="1" applyBorder="1" applyAlignment="1">
      <alignment vertical="center"/>
    </xf>
    <xf numFmtId="0" fontId="0" fillId="0" borderId="0" xfId="0" applyBorder="1"/>
    <xf numFmtId="0" fontId="2" fillId="0" borderId="4" xfId="0" applyFont="1" applyBorder="1" applyAlignment="1">
      <alignment vertical="top" wrapText="1"/>
    </xf>
    <xf numFmtId="0" fontId="0" fillId="3" borderId="12" xfId="0" applyFill="1" applyBorder="1" applyAlignment="1">
      <alignment vertical="center" wrapText="1"/>
    </xf>
    <xf numFmtId="0" fontId="0" fillId="3" borderId="28" xfId="0" applyFill="1" applyBorder="1" applyAlignment="1">
      <alignment vertical="center"/>
    </xf>
    <xf numFmtId="0" fontId="0" fillId="3" borderId="28" xfId="0" applyFill="1" applyBorder="1" applyAlignment="1">
      <alignment vertical="center" wrapText="1"/>
    </xf>
    <xf numFmtId="0" fontId="0" fillId="3" borderId="30" xfId="0" applyFill="1" applyBorder="1" applyAlignment="1">
      <alignment vertical="center"/>
    </xf>
    <xf numFmtId="0" fontId="0" fillId="3" borderId="20" xfId="0" applyFill="1" applyBorder="1" applyAlignment="1">
      <alignment vertical="center"/>
    </xf>
    <xf numFmtId="167" fontId="0" fillId="3" borderId="29" xfId="2" applyNumberFormat="1" applyFont="1" applyFill="1" applyBorder="1" applyAlignment="1">
      <alignment vertical="center" wrapText="1"/>
    </xf>
    <xf numFmtId="168" fontId="0" fillId="3" borderId="13" xfId="1" applyNumberFormat="1" applyFont="1" applyFill="1" applyBorder="1" applyAlignment="1">
      <alignment vertical="center" wrapText="1"/>
    </xf>
    <xf numFmtId="0" fontId="18" fillId="0" borderId="1" xfId="0" applyFont="1" applyBorder="1" applyAlignment="1">
      <alignment horizontal="left" vertical="center" wrapText="1"/>
    </xf>
    <xf numFmtId="0" fontId="2" fillId="0" borderId="0" xfId="0" applyFont="1"/>
    <xf numFmtId="0" fontId="9" fillId="0" borderId="43" xfId="0" applyFont="1" applyBorder="1" applyAlignment="1">
      <alignment horizontal="justify" vertical="center" wrapText="1"/>
    </xf>
    <xf numFmtId="0" fontId="7" fillId="0" borderId="9" xfId="0" applyFont="1" applyBorder="1" applyAlignment="1">
      <alignment horizontal="center" vertical="center"/>
    </xf>
    <xf numFmtId="0" fontId="18" fillId="3" borderId="38" xfId="0" applyFont="1" applyFill="1" applyBorder="1" applyAlignment="1">
      <alignment horizontal="center" vertical="center"/>
    </xf>
    <xf numFmtId="0" fontId="18" fillId="3" borderId="39" xfId="0" applyFont="1" applyFill="1" applyBorder="1" applyAlignment="1">
      <alignment horizontal="center" vertical="center"/>
    </xf>
    <xf numFmtId="0" fontId="0" fillId="0" borderId="0" xfId="0" applyFont="1" applyBorder="1" applyAlignment="1">
      <alignment horizontal="center" vertical="center"/>
    </xf>
    <xf numFmtId="0" fontId="0" fillId="0" borderId="23" xfId="0" applyFont="1" applyBorder="1" applyAlignment="1">
      <alignment horizontal="center" vertical="center"/>
    </xf>
    <xf numFmtId="0" fontId="0" fillId="0" borderId="7" xfId="0" applyFont="1" applyBorder="1" applyAlignment="1">
      <alignment horizontal="center" vertical="center"/>
    </xf>
    <xf numFmtId="0" fontId="0" fillId="0" borderId="34" xfId="0" applyFont="1" applyBorder="1" applyAlignment="1">
      <alignment horizontal="center" vertical="center"/>
    </xf>
    <xf numFmtId="0" fontId="0" fillId="0" borderId="35" xfId="0" applyFont="1" applyBorder="1" applyAlignment="1">
      <alignment horizontal="center" vertical="center"/>
    </xf>
    <xf numFmtId="14" fontId="9" fillId="0" borderId="0" xfId="0" applyNumberFormat="1" applyFont="1" applyAlignment="1">
      <alignment horizontal="center" vertical="center"/>
    </xf>
    <xf numFmtId="0" fontId="9" fillId="3" borderId="21" xfId="0" applyFont="1" applyFill="1" applyBorder="1" applyAlignment="1">
      <alignment horizontal="justify" vertical="center" wrapText="1"/>
    </xf>
    <xf numFmtId="0" fontId="7" fillId="2" borderId="19" xfId="0" applyFont="1" applyFill="1" applyBorder="1" applyAlignment="1">
      <alignment horizontal="center" vertical="center" wrapText="1"/>
    </xf>
    <xf numFmtId="0" fontId="7" fillId="3" borderId="17" xfId="0" applyFont="1" applyFill="1" applyBorder="1" applyAlignment="1">
      <alignment vertical="center"/>
    </xf>
    <xf numFmtId="0" fontId="7" fillId="3" borderId="14" xfId="0" applyFont="1" applyFill="1" applyBorder="1" applyAlignment="1">
      <alignment vertical="center"/>
    </xf>
    <xf numFmtId="0" fontId="7" fillId="3" borderId="15" xfId="0" applyFont="1" applyFill="1" applyBorder="1" applyAlignment="1">
      <alignment vertical="center" wrapText="1"/>
    </xf>
    <xf numFmtId="0" fontId="7" fillId="2" borderId="46" xfId="0" applyFont="1" applyFill="1" applyBorder="1" applyAlignment="1">
      <alignment horizontal="left" vertical="center" wrapText="1"/>
    </xf>
    <xf numFmtId="0" fontId="0" fillId="0" borderId="0" xfId="0" applyAlignment="1">
      <alignment horizontal="justify"/>
    </xf>
    <xf numFmtId="0" fontId="7" fillId="3" borderId="12" xfId="0" applyFont="1" applyFill="1" applyBorder="1" applyAlignment="1">
      <alignment vertical="center"/>
    </xf>
    <xf numFmtId="0" fontId="15" fillId="3" borderId="18" xfId="0" applyFont="1" applyFill="1" applyBorder="1" applyAlignment="1">
      <alignment horizontal="center" vertical="center"/>
    </xf>
    <xf numFmtId="0" fontId="7" fillId="2" borderId="47"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0" fillId="0" borderId="0" xfId="0" applyAlignment="1">
      <alignment wrapText="1"/>
    </xf>
    <xf numFmtId="0" fontId="7" fillId="2" borderId="38"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8" fillId="3" borderId="15" xfId="0" applyFont="1" applyFill="1" applyBorder="1" applyAlignment="1">
      <alignment vertical="center" wrapText="1"/>
    </xf>
    <xf numFmtId="0" fontId="8" fillId="3" borderId="18" xfId="0" applyFont="1" applyFill="1" applyBorder="1" applyAlignment="1">
      <alignment vertical="center" wrapText="1"/>
    </xf>
    <xf numFmtId="0" fontId="8" fillId="3" borderId="18" xfId="0" applyFont="1" applyFill="1" applyBorder="1" applyAlignment="1">
      <alignment horizontal="left" vertical="center" wrapText="1"/>
    </xf>
    <xf numFmtId="0" fontId="8" fillId="3" borderId="18" xfId="0" applyFont="1" applyFill="1" applyBorder="1" applyAlignment="1">
      <alignment horizontal="center" vertical="center" wrapText="1"/>
    </xf>
    <xf numFmtId="0" fontId="9" fillId="3" borderId="15" xfId="0" applyFont="1" applyFill="1" applyBorder="1" applyAlignment="1">
      <alignment vertical="center" wrapText="1"/>
    </xf>
    <xf numFmtId="0" fontId="0" fillId="3" borderId="31" xfId="0" applyFill="1" applyBorder="1" applyAlignment="1">
      <alignment vertical="center"/>
    </xf>
    <xf numFmtId="0" fontId="0" fillId="3" borderId="23" xfId="0" applyFont="1" applyFill="1" applyBorder="1" applyAlignment="1">
      <alignment horizontal="center" vertical="center" wrapText="1"/>
    </xf>
    <xf numFmtId="0" fontId="7" fillId="2" borderId="63"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24" fillId="3" borderId="37" xfId="0" applyFont="1" applyFill="1" applyBorder="1" applyAlignment="1">
      <alignment horizontal="center" vertical="center"/>
    </xf>
    <xf numFmtId="0" fontId="8" fillId="2" borderId="54" xfId="0" applyFont="1" applyFill="1" applyBorder="1" applyAlignment="1">
      <alignment horizontal="center" vertical="center" wrapText="1"/>
    </xf>
    <xf numFmtId="0" fontId="8" fillId="3" borderId="28" xfId="0" applyFont="1" applyFill="1" applyBorder="1" applyAlignment="1">
      <alignment vertical="center" wrapText="1"/>
    </xf>
    <xf numFmtId="0" fontId="8" fillId="3" borderId="12" xfId="0" applyFont="1" applyFill="1" applyBorder="1" applyAlignment="1">
      <alignment vertical="center" wrapText="1"/>
    </xf>
    <xf numFmtId="0" fontId="8" fillId="3" borderId="14" xfId="0" applyFont="1" applyFill="1" applyBorder="1" applyAlignment="1">
      <alignment vertical="center" wrapText="1"/>
    </xf>
    <xf numFmtId="0" fontId="0" fillId="3" borderId="2" xfId="0" applyFill="1" applyBorder="1" applyAlignment="1">
      <alignment vertical="center" wrapText="1"/>
    </xf>
    <xf numFmtId="0" fontId="1" fillId="3" borderId="21"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9" fillId="3" borderId="1" xfId="0" applyFont="1" applyFill="1" applyBorder="1" applyAlignment="1">
      <alignment horizontal="justify" vertical="center" wrapText="1"/>
    </xf>
    <xf numFmtId="0" fontId="7" fillId="3" borderId="15" xfId="0" applyFont="1" applyFill="1" applyBorder="1" applyAlignment="1">
      <alignment horizontal="center" vertical="center" wrapText="1"/>
    </xf>
    <xf numFmtId="0" fontId="0" fillId="3" borderId="23" xfId="0" applyFont="1" applyFill="1" applyBorder="1" applyAlignment="1">
      <alignment horizontal="center" vertical="center" wrapText="1"/>
    </xf>
    <xf numFmtId="0" fontId="8" fillId="2" borderId="54" xfId="0" applyFont="1" applyFill="1" applyBorder="1" applyAlignment="1">
      <alignment horizontal="center" vertical="center" wrapText="1"/>
    </xf>
    <xf numFmtId="9" fontId="0" fillId="3" borderId="2" xfId="3" applyFont="1" applyFill="1" applyBorder="1" applyAlignment="1">
      <alignment horizontal="center" vertical="center"/>
    </xf>
    <xf numFmtId="3" fontId="0" fillId="0" borderId="0" xfId="0" applyNumberFormat="1" applyAlignment="1">
      <alignment horizontal="center" vertical="center"/>
    </xf>
    <xf numFmtId="0" fontId="9" fillId="3" borderId="15" xfId="0" applyFont="1" applyFill="1" applyBorder="1" applyAlignment="1">
      <alignment horizontal="justify" vertical="center" wrapText="1"/>
    </xf>
    <xf numFmtId="164" fontId="0" fillId="0" borderId="36" xfId="0" applyNumberFormat="1" applyFont="1" applyBorder="1" applyAlignment="1">
      <alignment horizontal="center" vertical="center"/>
    </xf>
    <xf numFmtId="0" fontId="7" fillId="0" borderId="10" xfId="0" applyFont="1" applyBorder="1" applyAlignment="1">
      <alignment horizontal="center" vertical="center"/>
    </xf>
    <xf numFmtId="2" fontId="0" fillId="0" borderId="36" xfId="0" applyNumberFormat="1" applyFont="1" applyBorder="1" applyAlignment="1">
      <alignment horizontal="center" vertical="center"/>
    </xf>
    <xf numFmtId="2" fontId="0" fillId="0" borderId="37" xfId="0" applyNumberFormat="1" applyFont="1" applyBorder="1" applyAlignment="1">
      <alignment horizontal="center" vertical="center"/>
    </xf>
    <xf numFmtId="0" fontId="18" fillId="3" borderId="18" xfId="0" applyFont="1" applyFill="1" applyBorder="1" applyAlignment="1">
      <alignment horizontal="center" vertical="center"/>
    </xf>
    <xf numFmtId="0" fontId="18" fillId="3" borderId="19" xfId="0" applyFont="1" applyFill="1" applyBorder="1" applyAlignment="1">
      <alignment horizontal="center" vertical="center"/>
    </xf>
    <xf numFmtId="44" fontId="18" fillId="3" borderId="31" xfId="2" applyFont="1" applyFill="1" applyBorder="1" applyAlignment="1">
      <alignment horizontal="center" vertical="center"/>
    </xf>
    <xf numFmtId="44" fontId="18" fillId="3" borderId="32" xfId="2" applyFont="1" applyFill="1" applyBorder="1" applyAlignment="1">
      <alignment horizontal="center" vertical="center"/>
    </xf>
    <xf numFmtId="44" fontId="18" fillId="3" borderId="33" xfId="2" applyFont="1" applyFill="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9" fontId="7" fillId="0" borderId="10" xfId="0" applyNumberFormat="1" applyFont="1" applyBorder="1" applyAlignment="1">
      <alignment horizontal="center" vertical="center"/>
    </xf>
    <xf numFmtId="9" fontId="7" fillId="0" borderId="11" xfId="0" applyNumberFormat="1" applyFont="1" applyBorder="1" applyAlignment="1">
      <alignment horizontal="center" vertical="center"/>
    </xf>
    <xf numFmtId="0" fontId="18" fillId="3" borderId="49" xfId="0" applyFont="1" applyFill="1" applyBorder="1" applyAlignment="1">
      <alignment horizontal="center" vertical="center"/>
    </xf>
    <xf numFmtId="0" fontId="18" fillId="3" borderId="50" xfId="0" applyFont="1" applyFill="1" applyBorder="1" applyAlignment="1">
      <alignment horizontal="center" vertical="center"/>
    </xf>
    <xf numFmtId="0" fontId="18" fillId="3" borderId="55" xfId="0" applyFont="1" applyFill="1" applyBorder="1" applyAlignment="1">
      <alignment horizontal="center" vertical="center"/>
    </xf>
    <xf numFmtId="0" fontId="16" fillId="3" borderId="54" xfId="0" applyFont="1" applyFill="1" applyBorder="1" applyAlignment="1">
      <alignment horizontal="center" vertical="center" wrapText="1"/>
    </xf>
    <xf numFmtId="0" fontId="16" fillId="3" borderId="50" xfId="0" applyFont="1" applyFill="1" applyBorder="1" applyAlignment="1">
      <alignment horizontal="center" vertical="center" wrapText="1"/>
    </xf>
    <xf numFmtId="0" fontId="16" fillId="3" borderId="55" xfId="0" applyFont="1" applyFill="1" applyBorder="1" applyAlignment="1">
      <alignment horizontal="center" vertical="center" wrapText="1"/>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9" fillId="3" borderId="41" xfId="0" applyFont="1" applyFill="1" applyBorder="1" applyAlignment="1">
      <alignment horizontal="center" vertical="center" wrapText="1"/>
    </xf>
    <xf numFmtId="0" fontId="0" fillId="3" borderId="30" xfId="0" applyFill="1" applyBorder="1" applyAlignment="1">
      <alignment horizontal="left" vertical="center" wrapText="1"/>
    </xf>
    <xf numFmtId="0" fontId="0" fillId="3" borderId="43" xfId="0" applyFill="1" applyBorder="1" applyAlignment="1">
      <alignment horizontal="left" vertical="center" wrapText="1"/>
    </xf>
    <xf numFmtId="0" fontId="0" fillId="3" borderId="47" xfId="0" applyFill="1" applyBorder="1" applyAlignment="1">
      <alignment horizontal="center" vertical="center" wrapText="1"/>
    </xf>
    <xf numFmtId="0" fontId="0" fillId="3" borderId="37" xfId="0" applyFill="1" applyBorder="1" applyAlignment="1">
      <alignment horizontal="center" vertical="center" wrapText="1"/>
    </xf>
    <xf numFmtId="0" fontId="26" fillId="3" borderId="26" xfId="0" applyFont="1" applyFill="1" applyBorder="1" applyAlignment="1">
      <alignment horizontal="right" vertical="center"/>
    </xf>
    <xf numFmtId="0" fontId="26" fillId="3" borderId="53" xfId="0" applyFont="1" applyFill="1" applyBorder="1" applyAlignment="1">
      <alignment horizontal="right" vertical="center"/>
    </xf>
    <xf numFmtId="0" fontId="26" fillId="3" borderId="27" xfId="0" applyFont="1" applyFill="1" applyBorder="1" applyAlignment="1">
      <alignment horizontal="right" vertical="center"/>
    </xf>
    <xf numFmtId="0" fontId="26" fillId="3" borderId="24" xfId="0" applyFont="1" applyFill="1" applyBorder="1" applyAlignment="1">
      <alignment horizontal="right" vertical="center"/>
    </xf>
    <xf numFmtId="0" fontId="26" fillId="3" borderId="44" xfId="0" applyFont="1" applyFill="1" applyBorder="1" applyAlignment="1">
      <alignment horizontal="right" vertical="center"/>
    </xf>
    <xf numFmtId="0" fontId="26" fillId="3" borderId="25" xfId="0" applyFont="1" applyFill="1" applyBorder="1" applyAlignment="1">
      <alignment horizontal="right" vertical="center"/>
    </xf>
    <xf numFmtId="168" fontId="7" fillId="3" borderId="19" xfId="1" applyNumberFormat="1" applyFont="1" applyFill="1" applyBorder="1" applyAlignment="1">
      <alignment horizontal="center" vertical="center" wrapText="1"/>
    </xf>
    <xf numFmtId="168" fontId="7" fillId="3" borderId="13" xfId="1"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168" fontId="7" fillId="3" borderId="2" xfId="1" applyNumberFormat="1" applyFont="1" applyFill="1" applyBorder="1" applyAlignment="1">
      <alignment horizontal="center" vertical="center" wrapText="1"/>
    </xf>
    <xf numFmtId="168" fontId="7" fillId="3" borderId="3" xfId="1"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3" borderId="18" xfId="0" applyFont="1" applyFill="1" applyBorder="1" applyAlignment="1">
      <alignment horizontal="center" vertical="center"/>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58" xfId="0" applyFont="1" applyFill="1" applyBorder="1" applyAlignment="1">
      <alignment horizontal="center" vertical="center" wrapText="1"/>
    </xf>
    <xf numFmtId="0" fontId="0" fillId="3" borderId="41" xfId="0" applyFill="1" applyBorder="1" applyAlignment="1">
      <alignment horizontal="center" vertical="center" wrapText="1"/>
    </xf>
    <xf numFmtId="0" fontId="9" fillId="3" borderId="6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0" fillId="0" borderId="1" xfId="0" applyFont="1" applyBorder="1" applyAlignment="1">
      <alignment horizontal="justify" vertical="top" wrapText="1"/>
    </xf>
    <xf numFmtId="0" fontId="9" fillId="3" borderId="63" xfId="0" applyFont="1" applyFill="1" applyBorder="1" applyAlignment="1">
      <alignment horizontal="center" vertical="center" wrapText="1"/>
    </xf>
    <xf numFmtId="0" fontId="9" fillId="3" borderId="36" xfId="0" applyFont="1" applyFill="1" applyBorder="1" applyAlignment="1">
      <alignment horizontal="center" vertical="center" wrapText="1"/>
    </xf>
    <xf numFmtId="9" fontId="9" fillId="3" borderId="63" xfId="0" applyNumberFormat="1" applyFont="1" applyFill="1" applyBorder="1" applyAlignment="1">
      <alignment horizontal="center" vertical="center" wrapText="1"/>
    </xf>
    <xf numFmtId="9" fontId="9" fillId="3" borderId="36" xfId="0" applyNumberFormat="1" applyFont="1" applyFill="1" applyBorder="1" applyAlignment="1">
      <alignment horizontal="center" vertical="center" wrapText="1"/>
    </xf>
    <xf numFmtId="0" fontId="9" fillId="3" borderId="64"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0" fillId="3" borderId="51" xfId="0" applyFill="1" applyBorder="1" applyAlignment="1">
      <alignment horizontal="center" vertical="center"/>
    </xf>
    <xf numFmtId="0" fontId="0" fillId="3" borderId="37" xfId="0" applyFill="1" applyBorder="1" applyAlignment="1">
      <alignment horizontal="center" vertical="center"/>
    </xf>
    <xf numFmtId="0" fontId="26" fillId="3" borderId="9" xfId="0" applyFont="1" applyFill="1" applyBorder="1" applyAlignment="1">
      <alignment horizontal="right" vertical="center"/>
    </xf>
    <xf numFmtId="0" fontId="26" fillId="3" borderId="10" xfId="0" applyFont="1" applyFill="1" applyBorder="1" applyAlignment="1">
      <alignment horizontal="right" vertical="center"/>
    </xf>
    <xf numFmtId="0" fontId="26" fillId="3" borderId="11" xfId="0" applyFont="1" applyFill="1" applyBorder="1" applyAlignment="1">
      <alignment horizontal="right" vertical="center"/>
    </xf>
    <xf numFmtId="0" fontId="7" fillId="0" borderId="0" xfId="0" applyFont="1" applyAlignment="1">
      <alignment horizontal="center" vertical="center" wrapText="1"/>
    </xf>
    <xf numFmtId="0" fontId="7" fillId="2" borderId="30" xfId="0" applyFont="1" applyFill="1" applyBorder="1" applyAlignment="1">
      <alignment horizontal="center" vertical="center" wrapText="1"/>
    </xf>
    <xf numFmtId="0" fontId="7" fillId="2" borderId="5" xfId="0" applyFont="1" applyFill="1" applyBorder="1" applyAlignment="1">
      <alignment horizontal="center" vertical="center" wrapText="1"/>
    </xf>
    <xf numFmtId="168" fontId="7" fillId="3" borderId="31" xfId="1" applyNumberFormat="1" applyFont="1" applyFill="1" applyBorder="1" applyAlignment="1">
      <alignment horizontal="center" vertical="center" wrapText="1"/>
    </xf>
    <xf numFmtId="168" fontId="7" fillId="3" borderId="39" xfId="1" applyNumberFormat="1"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1" fillId="0" borderId="1" xfId="0" applyFont="1" applyBorder="1" applyAlignment="1">
      <alignment horizontal="justify" vertical="center" wrapText="1"/>
    </xf>
    <xf numFmtId="0" fontId="7" fillId="3" borderId="15" xfId="0" applyFont="1" applyFill="1" applyBorder="1" applyAlignment="1">
      <alignment horizontal="center" vertical="center" wrapText="1"/>
    </xf>
    <xf numFmtId="168" fontId="7" fillId="3" borderId="16" xfId="1" applyNumberFormat="1" applyFont="1" applyFill="1" applyBorder="1" applyAlignment="1">
      <alignment horizontal="center" vertical="center" wrapText="1"/>
    </xf>
    <xf numFmtId="0" fontId="19" fillId="3" borderId="59" xfId="0" applyFont="1" applyFill="1" applyBorder="1" applyAlignment="1">
      <alignment horizontal="justify" vertical="center" wrapText="1"/>
    </xf>
    <xf numFmtId="0" fontId="19" fillId="3" borderId="60" xfId="0" applyFont="1" applyFill="1" applyBorder="1" applyAlignment="1">
      <alignment horizontal="justify" vertical="center" wrapText="1"/>
    </xf>
    <xf numFmtId="0" fontId="19" fillId="3" borderId="61" xfId="0" applyFont="1" applyFill="1" applyBorder="1" applyAlignment="1">
      <alignment horizontal="justify" vertical="center" wrapText="1"/>
    </xf>
    <xf numFmtId="0" fontId="27" fillId="3" borderId="59" xfId="0" applyFont="1" applyFill="1" applyBorder="1" applyAlignment="1">
      <alignment horizontal="center" vertical="center"/>
    </xf>
    <xf numFmtId="0" fontId="27" fillId="3" borderId="60" xfId="0" applyFont="1" applyFill="1" applyBorder="1" applyAlignment="1">
      <alignment horizontal="center" vertical="center"/>
    </xf>
    <xf numFmtId="0" fontId="27" fillId="3" borderId="61" xfId="0" applyFont="1" applyFill="1" applyBorder="1" applyAlignment="1">
      <alignment horizontal="center" vertical="center"/>
    </xf>
    <xf numFmtId="0" fontId="19" fillId="3" borderId="59" xfId="0" applyFont="1" applyFill="1" applyBorder="1" applyAlignment="1">
      <alignment horizontal="center" vertical="center" wrapText="1"/>
    </xf>
    <xf numFmtId="0" fontId="19" fillId="3" borderId="60" xfId="0" applyFont="1" applyFill="1" applyBorder="1" applyAlignment="1">
      <alignment horizontal="center" vertical="center" wrapText="1"/>
    </xf>
    <xf numFmtId="0" fontId="19" fillId="3" borderId="61"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2" borderId="50"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16" fillId="3" borderId="59" xfId="0" applyFont="1" applyFill="1" applyBorder="1" applyAlignment="1">
      <alignment horizontal="center" vertical="center" wrapText="1"/>
    </xf>
    <xf numFmtId="0" fontId="16" fillId="3" borderId="60" xfId="0" applyFont="1" applyFill="1" applyBorder="1" applyAlignment="1">
      <alignment horizontal="center" vertical="center" wrapText="1"/>
    </xf>
    <xf numFmtId="0" fontId="16" fillId="3" borderId="61" xfId="0" applyFont="1" applyFill="1" applyBorder="1" applyAlignment="1">
      <alignment horizontal="center" vertical="center" wrapText="1"/>
    </xf>
    <xf numFmtId="0" fontId="0" fillId="3" borderId="45" xfId="0" applyFont="1" applyFill="1" applyBorder="1" applyAlignment="1">
      <alignment horizontal="center" vertical="center"/>
    </xf>
    <xf numFmtId="0" fontId="0" fillId="3" borderId="43" xfId="0" applyFont="1" applyFill="1" applyBorder="1" applyAlignment="1">
      <alignment horizontal="center" vertical="center"/>
    </xf>
    <xf numFmtId="0" fontId="0" fillId="3" borderId="23" xfId="0" applyFont="1" applyFill="1" applyBorder="1" applyAlignment="1">
      <alignment horizontal="center" vertical="center" wrapText="1"/>
    </xf>
    <xf numFmtId="0" fontId="0" fillId="3" borderId="25" xfId="0" applyFont="1" applyFill="1" applyBorder="1" applyAlignment="1">
      <alignment horizontal="center" vertical="center" wrapText="1"/>
    </xf>
    <xf numFmtId="0" fontId="1" fillId="3" borderId="47" xfId="0" applyFont="1" applyFill="1" applyBorder="1" applyAlignment="1">
      <alignment horizontal="justify" vertical="center" wrapText="1"/>
    </xf>
    <xf numFmtId="0" fontId="1" fillId="3" borderId="37" xfId="0" applyFont="1" applyFill="1" applyBorder="1" applyAlignment="1">
      <alignment horizontal="justify" vertical="center" wrapText="1"/>
    </xf>
    <xf numFmtId="0" fontId="9" fillId="0" borderId="40" xfId="0" applyFont="1" applyBorder="1" applyAlignment="1">
      <alignment horizontal="justify" vertical="top" wrapText="1"/>
    </xf>
    <xf numFmtId="0" fontId="9" fillId="0" borderId="41" xfId="0" applyFont="1" applyBorder="1" applyAlignment="1">
      <alignment horizontal="justify" vertical="top" wrapText="1"/>
    </xf>
    <xf numFmtId="0" fontId="9" fillId="0" borderId="42" xfId="0" applyFont="1" applyBorder="1" applyAlignment="1">
      <alignment horizontal="justify" vertical="top" wrapText="1"/>
    </xf>
    <xf numFmtId="0" fontId="23" fillId="3" borderId="52" xfId="0" applyFont="1" applyFill="1" applyBorder="1" applyAlignment="1">
      <alignment horizontal="right" vertical="center"/>
    </xf>
    <xf numFmtId="0" fontId="23" fillId="3" borderId="32" xfId="0" applyFont="1" applyFill="1" applyBorder="1" applyAlignment="1">
      <alignment horizontal="right" vertical="center"/>
    </xf>
    <xf numFmtId="0" fontId="23" fillId="3" borderId="39" xfId="0" applyFont="1" applyFill="1" applyBorder="1" applyAlignment="1">
      <alignment horizontal="right" vertical="center"/>
    </xf>
    <xf numFmtId="0" fontId="0" fillId="3" borderId="66" xfId="0" applyFont="1" applyFill="1" applyBorder="1" applyAlignment="1">
      <alignment horizontal="center" vertical="center" wrapText="1"/>
    </xf>
    <xf numFmtId="0" fontId="7" fillId="3" borderId="49" xfId="0" applyFont="1" applyFill="1" applyBorder="1" applyAlignment="1">
      <alignment horizontal="center" vertical="center"/>
    </xf>
    <xf numFmtId="0" fontId="7" fillId="3" borderId="50"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51"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26" fillId="3" borderId="1" xfId="0" applyFont="1" applyFill="1" applyBorder="1" applyAlignment="1">
      <alignment horizontal="center" vertical="center"/>
    </xf>
    <xf numFmtId="0" fontId="9" fillId="3" borderId="22"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0" fillId="3" borderId="68" xfId="0" applyFill="1" applyBorder="1" applyAlignment="1">
      <alignment horizontal="center" vertical="center"/>
    </xf>
    <xf numFmtId="0" fontId="0" fillId="3" borderId="8" xfId="0" applyFill="1" applyBorder="1" applyAlignment="1">
      <alignment horizontal="center" vertical="center"/>
    </xf>
    <xf numFmtId="0" fontId="9" fillId="3" borderId="3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65"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0" fillId="3" borderId="67" xfId="0" applyFill="1" applyBorder="1" applyAlignment="1">
      <alignment horizontal="center" vertical="center"/>
    </xf>
    <xf numFmtId="0" fontId="9" fillId="3" borderId="47"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9" fillId="3" borderId="47" xfId="0" applyFont="1" applyFill="1" applyBorder="1" applyAlignment="1">
      <alignment horizontal="justify" vertical="center" wrapText="1"/>
    </xf>
    <xf numFmtId="0" fontId="9" fillId="3" borderId="37" xfId="0" applyFont="1" applyFill="1" applyBorder="1" applyAlignment="1">
      <alignment horizontal="justify" vertical="center" wrapText="1"/>
    </xf>
    <xf numFmtId="0" fontId="8" fillId="3" borderId="2" xfId="0" applyFont="1" applyFill="1" applyBorder="1" applyAlignment="1">
      <alignment horizontal="center" vertical="center" wrapText="1"/>
    </xf>
    <xf numFmtId="0" fontId="8" fillId="3" borderId="69"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7" xfId="0" applyFont="1" applyFill="1" applyBorder="1" applyAlignment="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7711E-FCB5-4CBC-B325-407F56830E43}">
  <dimension ref="B2:J24"/>
  <sheetViews>
    <sheetView zoomScale="80" zoomScaleNormal="80" workbookViewId="0">
      <selection activeCell="D8" sqref="D8"/>
    </sheetView>
  </sheetViews>
  <sheetFormatPr baseColWidth="10" defaultRowHeight="15" x14ac:dyDescent="0.25"/>
  <cols>
    <col min="2" max="2" width="87.28515625" customWidth="1"/>
    <col min="3" max="3" width="20.28515625" customWidth="1"/>
    <col min="8" max="8" width="22.28515625" customWidth="1"/>
  </cols>
  <sheetData>
    <row r="2" spans="2:10" ht="15.75" thickBot="1" x14ac:dyDescent="0.3"/>
    <row r="3" spans="2:10" s="6" customFormat="1" ht="18.75" customHeight="1" x14ac:dyDescent="0.25">
      <c r="B3" s="133" t="s">
        <v>117</v>
      </c>
      <c r="C3" s="75">
        <v>1</v>
      </c>
      <c r="D3" s="128" t="str">
        <f>'ELEMENTOS HABILITANTES'!$F$6</f>
        <v>JAMES OROBIO BALLESTEROS</v>
      </c>
      <c r="E3" s="128"/>
      <c r="F3" s="128"/>
      <c r="G3" s="128"/>
      <c r="H3" s="129"/>
    </row>
    <row r="4" spans="2:10" s="6" customFormat="1" ht="18.75" customHeight="1" thickBot="1" x14ac:dyDescent="0.3">
      <c r="B4" s="134"/>
      <c r="C4" s="76" t="s">
        <v>66</v>
      </c>
      <c r="D4" s="130">
        <v>88817137.5</v>
      </c>
      <c r="E4" s="131"/>
      <c r="F4" s="131"/>
      <c r="G4" s="131"/>
      <c r="H4" s="132"/>
    </row>
    <row r="5" spans="2:10" s="6" customFormat="1" ht="18.75" customHeight="1" thickBot="1" x14ac:dyDescent="0.3">
      <c r="B5" s="134"/>
      <c r="C5" s="77"/>
      <c r="D5" s="77"/>
      <c r="E5" s="77"/>
      <c r="F5" s="77"/>
      <c r="G5" s="77"/>
      <c r="H5" s="78"/>
    </row>
    <row r="6" spans="2:10" s="6" customFormat="1" ht="18.75" customHeight="1" x14ac:dyDescent="0.25">
      <c r="B6" s="134"/>
      <c r="C6" s="75">
        <v>2</v>
      </c>
      <c r="D6" s="138" t="str">
        <f>'ELEMENTOS HABILITANTES'!$N$6</f>
        <v>GESTIÓN ASESORÍA Y DISEÑO DE PROYECTOS S.A.S - GGAD S.A.S</v>
      </c>
      <c r="E6" s="139"/>
      <c r="F6" s="139"/>
      <c r="G6" s="139"/>
      <c r="H6" s="140"/>
    </row>
    <row r="7" spans="2:10" s="6" customFormat="1" ht="18.75" customHeight="1" thickBot="1" x14ac:dyDescent="0.3">
      <c r="B7" s="134"/>
      <c r="C7" s="76" t="s">
        <v>66</v>
      </c>
      <c r="D7" s="130">
        <v>90532225</v>
      </c>
      <c r="E7" s="131"/>
      <c r="F7" s="131"/>
      <c r="G7" s="131"/>
      <c r="H7" s="132"/>
      <c r="J7" s="122"/>
    </row>
    <row r="8" spans="2:10" s="6" customFormat="1" ht="18.75" customHeight="1" thickBot="1" x14ac:dyDescent="0.3">
      <c r="B8" s="134"/>
      <c r="C8" s="79"/>
      <c r="D8" s="80"/>
      <c r="E8" s="80"/>
      <c r="F8" s="80"/>
      <c r="G8" s="80"/>
      <c r="H8" s="81"/>
    </row>
    <row r="9" spans="2:10" s="6" customFormat="1" ht="18.75" customHeight="1" x14ac:dyDescent="0.25">
      <c r="B9" s="134"/>
      <c r="C9" s="75">
        <v>3</v>
      </c>
      <c r="D9" s="138"/>
      <c r="E9" s="139"/>
      <c r="F9" s="139"/>
      <c r="G9" s="139"/>
      <c r="H9" s="140"/>
    </row>
    <row r="10" spans="2:10" s="6" customFormat="1" ht="18.75" customHeight="1" thickBot="1" x14ac:dyDescent="0.3">
      <c r="B10" s="134"/>
      <c r="C10" s="76" t="s">
        <v>66</v>
      </c>
      <c r="D10" s="130"/>
      <c r="E10" s="131"/>
      <c r="F10" s="131"/>
      <c r="G10" s="131"/>
      <c r="H10" s="132"/>
    </row>
    <row r="11" spans="2:10" s="6" customFormat="1" ht="18.75" customHeight="1" thickBot="1" x14ac:dyDescent="0.3">
      <c r="B11" s="134"/>
      <c r="C11" s="79"/>
      <c r="D11" s="80"/>
      <c r="E11" s="80"/>
      <c r="F11" s="80"/>
      <c r="G11" s="80"/>
      <c r="H11" s="81"/>
    </row>
    <row r="12" spans="2:10" s="6" customFormat="1" ht="18.75" customHeight="1" x14ac:dyDescent="0.25">
      <c r="B12" s="134"/>
      <c r="C12" s="75">
        <v>4</v>
      </c>
      <c r="D12" s="128"/>
      <c r="E12" s="128"/>
      <c r="F12" s="128"/>
      <c r="G12" s="128"/>
      <c r="H12" s="129"/>
    </row>
    <row r="13" spans="2:10" s="6" customFormat="1" ht="18.75" customHeight="1" thickBot="1" x14ac:dyDescent="0.3">
      <c r="B13" s="134"/>
      <c r="C13" s="76" t="s">
        <v>66</v>
      </c>
      <c r="D13" s="130"/>
      <c r="E13" s="131"/>
      <c r="F13" s="131"/>
      <c r="G13" s="131"/>
      <c r="H13" s="132"/>
    </row>
    <row r="14" spans="2:10" s="6" customFormat="1" ht="18.75" customHeight="1" thickBot="1" x14ac:dyDescent="0.3">
      <c r="B14" s="134"/>
      <c r="C14" s="79"/>
      <c r="D14" s="80"/>
      <c r="E14" s="80"/>
      <c r="F14" s="80"/>
      <c r="G14" s="80"/>
      <c r="H14" s="81"/>
    </row>
    <row r="15" spans="2:10" s="6" customFormat="1" ht="18.75" customHeight="1" x14ac:dyDescent="0.25">
      <c r="B15" s="134"/>
      <c r="C15" s="75">
        <v>5</v>
      </c>
      <c r="D15" s="128"/>
      <c r="E15" s="128"/>
      <c r="F15" s="128"/>
      <c r="G15" s="128"/>
      <c r="H15" s="129"/>
    </row>
    <row r="16" spans="2:10" s="6" customFormat="1" ht="18.75" customHeight="1" thickBot="1" x14ac:dyDescent="0.3">
      <c r="B16" s="135"/>
      <c r="C16" s="76" t="s">
        <v>66</v>
      </c>
      <c r="D16" s="130"/>
      <c r="E16" s="131"/>
      <c r="F16" s="131"/>
      <c r="G16" s="131"/>
      <c r="H16" s="132"/>
    </row>
    <row r="17" spans="2:8" ht="15" customHeight="1" thickBot="1" x14ac:dyDescent="0.3"/>
    <row r="18" spans="2:8" ht="15.75" thickBot="1" x14ac:dyDescent="0.3">
      <c r="B18" s="74" t="s">
        <v>48</v>
      </c>
      <c r="C18" s="125" t="s">
        <v>10</v>
      </c>
      <c r="D18" s="125"/>
      <c r="E18" s="125" t="s">
        <v>46</v>
      </c>
      <c r="F18" s="125"/>
      <c r="G18" s="136" t="s">
        <v>47</v>
      </c>
      <c r="H18" s="137"/>
    </row>
    <row r="19" spans="2:8" ht="211.5" customHeight="1" thickBot="1" x14ac:dyDescent="0.3">
      <c r="B19" s="73" t="str">
        <f>+'ELEMENTOS HABILITANTES'!B4</f>
        <v xml:space="preserve">El valor estimado del contrato objeto del presente proceso de selección por concurso de méritos es de MIL CINCUENTA MILLONES SETECIENTOS TREINTA Y SEIS MIL SEISCIENTOS SIETE PESOS M/CTE ($1.050.736.607), incluido impuestos, retenciones, garantías, costos y gravámenes a que haya lugar con ocasión de la celebración, ejecución y liquidación del mismo, que se financiará con cargo al presupuesto de inversión del Municipio de Santiago de Cali para la vigencia fiscal 2020 y de conformidad al PAC, discriminado de la siguiente manera:
Grupo 1:
CUATROCIENTOS CUARENTA Y TRES MILLONES QUINIENTOS OCHENTA MIL NOVECIENTOS SESENTA Y NUEVE PESOS M/CTE ($443.580.969).
Grupo 2:
QUINIENTOS DIECISEIS MILLONES QUINIENTOS CUARENTA Y SEIS MIL TRECIENTOS SESENTA Y UN PESOS M/CTE ($ 516.546.361).
Grupo 3:
NOVENTA MILLONES SEISCIENTOS NUEVE MIL DOSCIENTOS SETENTA Y SIETE PESOS M/CTE ($ 90.609.277). </v>
      </c>
      <c r="C19" s="124">
        <f>+'ELEMENTOS HABILITANTES'!D4</f>
        <v>90609277</v>
      </c>
      <c r="D19" s="124"/>
      <c r="E19" s="124">
        <v>1000000</v>
      </c>
      <c r="F19" s="124"/>
      <c r="G19" s="126">
        <f>C19/E19</f>
        <v>90.609277000000006</v>
      </c>
      <c r="H19" s="127"/>
    </row>
    <row r="22" spans="2:8" x14ac:dyDescent="0.25">
      <c r="C22" s="52"/>
    </row>
    <row r="23" spans="2:8" ht="15.75" x14ac:dyDescent="0.25">
      <c r="B23" s="72"/>
      <c r="C23" s="82"/>
    </row>
    <row r="24" spans="2:8" ht="15" customHeight="1" x14ac:dyDescent="0.25"/>
  </sheetData>
  <mergeCells count="17">
    <mergeCell ref="D12:H12"/>
    <mergeCell ref="D13:H13"/>
    <mergeCell ref="B3:B16"/>
    <mergeCell ref="G18:H18"/>
    <mergeCell ref="E18:F18"/>
    <mergeCell ref="D3:H3"/>
    <mergeCell ref="D4:H4"/>
    <mergeCell ref="D6:H6"/>
    <mergeCell ref="D7:H7"/>
    <mergeCell ref="D9:H9"/>
    <mergeCell ref="D10:H10"/>
    <mergeCell ref="E19:F19"/>
    <mergeCell ref="C18:D18"/>
    <mergeCell ref="C19:D19"/>
    <mergeCell ref="G19:H19"/>
    <mergeCell ref="D15:H15"/>
    <mergeCell ref="D16:H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57"/>
  <sheetViews>
    <sheetView zoomScale="80" zoomScaleNormal="80" workbookViewId="0">
      <selection activeCell="A46" sqref="A46"/>
    </sheetView>
  </sheetViews>
  <sheetFormatPr baseColWidth="10" defaultRowHeight="15" x14ac:dyDescent="0.25"/>
  <cols>
    <col min="1" max="1" width="2.28515625" customWidth="1"/>
    <col min="2" max="2" width="117.5703125" customWidth="1"/>
    <col min="3" max="3" width="2.42578125" customWidth="1"/>
    <col min="4" max="4" width="29.5703125" customWidth="1"/>
    <col min="5" max="5" width="52.85546875" customWidth="1"/>
    <col min="6" max="6" width="49.28515625" customWidth="1"/>
    <col min="7" max="7" width="28.5703125" customWidth="1"/>
    <col min="8" max="8" width="14.7109375" customWidth="1"/>
    <col min="9" max="9" width="18" customWidth="1"/>
    <col min="10" max="10" width="25" customWidth="1"/>
    <col min="11" max="11" width="7.140625" customWidth="1"/>
    <col min="12" max="12" width="29.5703125" customWidth="1"/>
    <col min="13" max="13" width="52.42578125" customWidth="1"/>
    <col min="14" max="14" width="49.28515625" customWidth="1"/>
    <col min="15" max="15" width="34.28515625" customWidth="1"/>
    <col min="16" max="17" width="18" customWidth="1"/>
    <col min="18" max="18" width="25.42578125" customWidth="1"/>
  </cols>
  <sheetData>
    <row r="1" spans="2:18" s="89" customFormat="1" ht="66.75" customHeight="1" x14ac:dyDescent="0.25">
      <c r="B1" s="185" t="s">
        <v>116</v>
      </c>
      <c r="C1" s="185"/>
      <c r="D1" s="185"/>
      <c r="E1" s="185"/>
      <c r="F1" s="185"/>
      <c r="G1" s="185"/>
      <c r="H1" s="185"/>
      <c r="I1" s="185"/>
      <c r="J1" s="185"/>
      <c r="K1"/>
    </row>
    <row r="2" spans="2:18" x14ac:dyDescent="0.25">
      <c r="B2" s="51"/>
      <c r="C2" s="51"/>
      <c r="D2" s="51"/>
      <c r="E2" s="51"/>
      <c r="F2" s="51"/>
      <c r="G2" s="51"/>
      <c r="H2" s="51"/>
      <c r="I2" s="51"/>
      <c r="J2" s="51"/>
    </row>
    <row r="3" spans="2:18" x14ac:dyDescent="0.25">
      <c r="B3" s="43" t="s">
        <v>48</v>
      </c>
      <c r="C3" s="52"/>
      <c r="D3" s="43" t="s">
        <v>119</v>
      </c>
      <c r="E3" s="43" t="s">
        <v>46</v>
      </c>
      <c r="F3" s="48" t="s">
        <v>74</v>
      </c>
      <c r="G3" s="53"/>
      <c r="H3" s="53"/>
      <c r="I3" s="53"/>
      <c r="J3" s="53"/>
    </row>
    <row r="4" spans="2:18" ht="142.5" customHeight="1" x14ac:dyDescent="0.25">
      <c r="B4" s="54" t="s">
        <v>118</v>
      </c>
      <c r="C4" s="52"/>
      <c r="D4" s="49">
        <v>90609277</v>
      </c>
      <c r="E4" s="49">
        <v>1000000</v>
      </c>
      <c r="F4" s="50">
        <f>D4/E4</f>
        <v>90.609277000000006</v>
      </c>
      <c r="G4" s="55"/>
      <c r="H4" s="56"/>
      <c r="I4" s="53"/>
      <c r="J4" s="53"/>
      <c r="M4" s="94"/>
    </row>
    <row r="5" spans="2:18" ht="15" customHeight="1" thickBot="1" x14ac:dyDescent="0.3">
      <c r="B5" s="63"/>
      <c r="C5" s="62"/>
    </row>
    <row r="6" spans="2:18" s="44" customFormat="1" ht="18" customHeight="1" x14ac:dyDescent="0.3">
      <c r="B6" s="57" t="s">
        <v>11</v>
      </c>
      <c r="D6" s="85" t="s">
        <v>50</v>
      </c>
      <c r="E6" s="91">
        <v>1</v>
      </c>
      <c r="F6" s="166" t="s">
        <v>82</v>
      </c>
      <c r="G6" s="166"/>
      <c r="H6" s="166"/>
      <c r="I6" s="166"/>
      <c r="J6" s="159"/>
      <c r="K6"/>
      <c r="L6" s="85" t="s">
        <v>50</v>
      </c>
      <c r="M6" s="91">
        <v>2</v>
      </c>
      <c r="N6" s="166" t="s">
        <v>85</v>
      </c>
      <c r="O6" s="166"/>
      <c r="P6" s="166"/>
      <c r="Q6" s="166"/>
      <c r="R6" s="159"/>
    </row>
    <row r="7" spans="2:18" ht="18" customHeight="1" x14ac:dyDescent="0.25">
      <c r="B7" s="57" t="s">
        <v>75</v>
      </c>
      <c r="D7" s="90" t="s">
        <v>49</v>
      </c>
      <c r="E7" s="161" t="s">
        <v>82</v>
      </c>
      <c r="F7" s="161"/>
      <c r="G7" s="58" t="s">
        <v>51</v>
      </c>
      <c r="H7" s="162" t="s">
        <v>83</v>
      </c>
      <c r="I7" s="163"/>
      <c r="J7" s="160"/>
      <c r="L7" s="90" t="s">
        <v>49</v>
      </c>
      <c r="M7" s="161" t="s">
        <v>90</v>
      </c>
      <c r="N7" s="161"/>
      <c r="O7" s="58" t="s">
        <v>51</v>
      </c>
      <c r="P7" s="162" t="s">
        <v>86</v>
      </c>
      <c r="Q7" s="163"/>
      <c r="R7" s="160"/>
    </row>
    <row r="8" spans="2:18" ht="30.75" customHeight="1" thickBot="1" x14ac:dyDescent="0.3">
      <c r="B8" s="193" t="s">
        <v>76</v>
      </c>
      <c r="D8" s="186" t="s">
        <v>58</v>
      </c>
      <c r="E8" s="187"/>
      <c r="F8" s="187" t="s">
        <v>77</v>
      </c>
      <c r="G8" s="187"/>
      <c r="H8" s="187" t="s">
        <v>63</v>
      </c>
      <c r="I8" s="187"/>
      <c r="J8" s="92" t="s">
        <v>6</v>
      </c>
      <c r="L8" s="164" t="s">
        <v>58</v>
      </c>
      <c r="M8" s="165"/>
      <c r="N8" s="165" t="s">
        <v>77</v>
      </c>
      <c r="O8" s="165"/>
      <c r="P8" s="165" t="s">
        <v>63</v>
      </c>
      <c r="Q8" s="165"/>
      <c r="R8" s="93" t="s">
        <v>6</v>
      </c>
    </row>
    <row r="9" spans="2:18" s="45" customFormat="1" ht="21" customHeight="1" x14ac:dyDescent="0.25">
      <c r="B9" s="193"/>
      <c r="D9" s="141" t="s">
        <v>52</v>
      </c>
      <c r="E9" s="142"/>
      <c r="F9" s="142"/>
      <c r="G9" s="142"/>
      <c r="H9" s="142"/>
      <c r="I9" s="142"/>
      <c r="J9" s="143"/>
      <c r="K9"/>
      <c r="L9" s="167" t="s">
        <v>52</v>
      </c>
      <c r="M9" s="168"/>
      <c r="N9" s="168"/>
      <c r="O9" s="168"/>
      <c r="P9" s="168"/>
      <c r="Q9" s="168"/>
      <c r="R9" s="169"/>
    </row>
    <row r="10" spans="2:18" s="45" customFormat="1" ht="178.5" customHeight="1" x14ac:dyDescent="0.25">
      <c r="B10" s="193"/>
      <c r="D10" s="65" t="s">
        <v>54</v>
      </c>
      <c r="E10" s="83" t="s">
        <v>120</v>
      </c>
      <c r="F10" s="66" t="s">
        <v>61</v>
      </c>
      <c r="G10" s="69">
        <v>253590000</v>
      </c>
      <c r="H10" s="144" t="s">
        <v>64</v>
      </c>
      <c r="I10" s="145"/>
      <c r="J10" s="148" t="s">
        <v>81</v>
      </c>
      <c r="K10"/>
      <c r="L10" s="65" t="s">
        <v>54</v>
      </c>
      <c r="M10" s="115" t="s">
        <v>134</v>
      </c>
      <c r="N10" s="66" t="s">
        <v>61</v>
      </c>
      <c r="O10" s="69">
        <v>4192975977</v>
      </c>
      <c r="P10" s="144" t="s">
        <v>64</v>
      </c>
      <c r="Q10" s="145"/>
      <c r="R10" s="148" t="s">
        <v>91</v>
      </c>
    </row>
    <row r="11" spans="2:18" s="45" customFormat="1" ht="20.25" customHeight="1" x14ac:dyDescent="0.25">
      <c r="B11" s="193"/>
      <c r="D11" s="59" t="s">
        <v>53</v>
      </c>
      <c r="E11" s="46" t="s">
        <v>121</v>
      </c>
      <c r="F11" s="64" t="s">
        <v>111</v>
      </c>
      <c r="G11" s="69">
        <v>828116</v>
      </c>
      <c r="H11" s="144"/>
      <c r="I11" s="145"/>
      <c r="J11" s="148"/>
      <c r="K11"/>
      <c r="L11" s="59" t="s">
        <v>53</v>
      </c>
      <c r="M11" s="46" t="s">
        <v>84</v>
      </c>
      <c r="N11" s="64" t="s">
        <v>89</v>
      </c>
      <c r="O11" s="69">
        <v>566700</v>
      </c>
      <c r="P11" s="144"/>
      <c r="Q11" s="145"/>
      <c r="R11" s="148"/>
    </row>
    <row r="12" spans="2:18" s="45" customFormat="1" ht="30" x14ac:dyDescent="0.25">
      <c r="B12" s="193"/>
      <c r="D12" s="59" t="s">
        <v>55</v>
      </c>
      <c r="E12" s="114" t="s">
        <v>122</v>
      </c>
      <c r="F12" s="64" t="s">
        <v>62</v>
      </c>
      <c r="G12" s="70">
        <f>+G10/G11</f>
        <v>306.22521482497621</v>
      </c>
      <c r="H12" s="144"/>
      <c r="I12" s="145"/>
      <c r="J12" s="148"/>
      <c r="K12"/>
      <c r="L12" s="59" t="s">
        <v>55</v>
      </c>
      <c r="M12" s="46" t="s">
        <v>87</v>
      </c>
      <c r="N12" s="64" t="s">
        <v>62</v>
      </c>
      <c r="O12" s="70">
        <f>+O10/O11</f>
        <v>7398.9341397564849</v>
      </c>
      <c r="P12" s="144"/>
      <c r="Q12" s="145"/>
      <c r="R12" s="148"/>
    </row>
    <row r="13" spans="2:18" s="45" customFormat="1" ht="20.25" customHeight="1" x14ac:dyDescent="0.25">
      <c r="B13" s="193"/>
      <c r="D13" s="59" t="s">
        <v>78</v>
      </c>
      <c r="E13" s="46" t="s">
        <v>79</v>
      </c>
      <c r="F13" s="149" t="s">
        <v>80</v>
      </c>
      <c r="G13" s="151" t="s">
        <v>71</v>
      </c>
      <c r="H13" s="144"/>
      <c r="I13" s="145"/>
      <c r="J13" s="148"/>
      <c r="K13"/>
      <c r="L13" s="59" t="s">
        <v>78</v>
      </c>
      <c r="M13" s="46" t="s">
        <v>79</v>
      </c>
      <c r="N13" s="149" t="s">
        <v>80</v>
      </c>
      <c r="O13" s="151" t="s">
        <v>71</v>
      </c>
      <c r="P13" s="144"/>
      <c r="Q13" s="145"/>
      <c r="R13" s="148"/>
    </row>
    <row r="14" spans="2:18" s="45" customFormat="1" ht="20.25" customHeight="1" thickBot="1" x14ac:dyDescent="0.3">
      <c r="B14" s="193"/>
      <c r="D14" s="67" t="s">
        <v>57</v>
      </c>
      <c r="E14" s="68" t="s">
        <v>123</v>
      </c>
      <c r="F14" s="150"/>
      <c r="G14" s="152"/>
      <c r="H14" s="144"/>
      <c r="I14" s="145"/>
      <c r="J14" s="148"/>
      <c r="K14"/>
      <c r="L14" s="67" t="s">
        <v>57</v>
      </c>
      <c r="M14" s="68" t="s">
        <v>88</v>
      </c>
      <c r="N14" s="150"/>
      <c r="O14" s="152"/>
      <c r="P14" s="144"/>
      <c r="Q14" s="145"/>
      <c r="R14" s="148"/>
    </row>
    <row r="15" spans="2:18" ht="20.25" customHeight="1" x14ac:dyDescent="0.25">
      <c r="B15" s="193"/>
      <c r="D15" s="141" t="s">
        <v>59</v>
      </c>
      <c r="E15" s="142"/>
      <c r="F15" s="142"/>
      <c r="G15" s="142"/>
      <c r="H15" s="142"/>
      <c r="I15" s="142"/>
      <c r="J15" s="143"/>
      <c r="L15" s="141" t="s">
        <v>59</v>
      </c>
      <c r="M15" s="142"/>
      <c r="N15" s="142"/>
      <c r="O15" s="142"/>
      <c r="P15" s="142"/>
      <c r="Q15" s="142"/>
      <c r="R15" s="143"/>
    </row>
    <row r="16" spans="2:18" ht="20.25" customHeight="1" x14ac:dyDescent="0.25">
      <c r="B16" s="193"/>
      <c r="D16" s="65" t="s">
        <v>54</v>
      </c>
      <c r="E16" s="83"/>
      <c r="F16" s="66" t="s">
        <v>61</v>
      </c>
      <c r="G16" s="69"/>
      <c r="H16" s="144" t="s">
        <v>64</v>
      </c>
      <c r="I16" s="145"/>
      <c r="J16" s="170"/>
      <c r="L16" s="65" t="s">
        <v>54</v>
      </c>
      <c r="M16" s="83"/>
      <c r="N16" s="66" t="s">
        <v>61</v>
      </c>
      <c r="O16" s="69"/>
      <c r="P16" s="144" t="s">
        <v>64</v>
      </c>
      <c r="Q16" s="145"/>
      <c r="R16" s="170"/>
    </row>
    <row r="17" spans="2:18" ht="20.25" customHeight="1" x14ac:dyDescent="0.25">
      <c r="B17" s="193"/>
      <c r="D17" s="59" t="s">
        <v>53</v>
      </c>
      <c r="E17" s="83"/>
      <c r="F17" s="64" t="s">
        <v>67</v>
      </c>
      <c r="G17" s="69"/>
      <c r="H17" s="144"/>
      <c r="I17" s="145"/>
      <c r="J17" s="170"/>
      <c r="L17" s="59" t="s">
        <v>53</v>
      </c>
      <c r="M17" s="83"/>
      <c r="N17" s="64" t="s">
        <v>67</v>
      </c>
      <c r="O17" s="69"/>
      <c r="P17" s="144"/>
      <c r="Q17" s="145"/>
      <c r="R17" s="170"/>
    </row>
    <row r="18" spans="2:18" ht="20.25" customHeight="1" x14ac:dyDescent="0.25">
      <c r="B18" s="193"/>
      <c r="D18" s="59" t="s">
        <v>55</v>
      </c>
      <c r="E18" s="83"/>
      <c r="F18" s="64" t="s">
        <v>62</v>
      </c>
      <c r="G18" s="70"/>
      <c r="H18" s="144"/>
      <c r="I18" s="145"/>
      <c r="J18" s="170"/>
      <c r="L18" s="59" t="s">
        <v>55</v>
      </c>
      <c r="M18" s="83"/>
      <c r="N18" s="64" t="s">
        <v>62</v>
      </c>
      <c r="O18" s="70"/>
      <c r="P18" s="144"/>
      <c r="Q18" s="145"/>
      <c r="R18" s="170"/>
    </row>
    <row r="19" spans="2:18" ht="20.25" customHeight="1" x14ac:dyDescent="0.25">
      <c r="B19" s="193"/>
      <c r="D19" s="59" t="s">
        <v>56</v>
      </c>
      <c r="E19" s="83"/>
      <c r="F19" s="149" t="s">
        <v>80</v>
      </c>
      <c r="G19" s="151"/>
      <c r="H19" s="144"/>
      <c r="I19" s="145"/>
      <c r="J19" s="170"/>
      <c r="L19" s="59" t="s">
        <v>56</v>
      </c>
      <c r="M19" s="83"/>
      <c r="N19" s="149" t="s">
        <v>80</v>
      </c>
      <c r="O19" s="151"/>
      <c r="P19" s="144"/>
      <c r="Q19" s="145"/>
      <c r="R19" s="170"/>
    </row>
    <row r="20" spans="2:18" ht="20.25" customHeight="1" thickBot="1" x14ac:dyDescent="0.3">
      <c r="B20" s="193"/>
      <c r="D20" s="61" t="s">
        <v>57</v>
      </c>
      <c r="E20" s="83"/>
      <c r="F20" s="150"/>
      <c r="G20" s="152"/>
      <c r="H20" s="146"/>
      <c r="I20" s="147"/>
      <c r="J20" s="170"/>
      <c r="L20" s="61" t="s">
        <v>57</v>
      </c>
      <c r="M20" s="83"/>
      <c r="N20" s="150"/>
      <c r="O20" s="152"/>
      <c r="P20" s="146"/>
      <c r="Q20" s="147"/>
      <c r="R20" s="170"/>
    </row>
    <row r="21" spans="2:18" ht="20.25" customHeight="1" x14ac:dyDescent="0.25">
      <c r="B21" s="193"/>
      <c r="D21" s="141" t="s">
        <v>60</v>
      </c>
      <c r="E21" s="142"/>
      <c r="F21" s="142"/>
      <c r="G21" s="142"/>
      <c r="H21" s="142"/>
      <c r="I21" s="142"/>
      <c r="J21" s="143"/>
      <c r="L21" s="141" t="s">
        <v>60</v>
      </c>
      <c r="M21" s="142"/>
      <c r="N21" s="142"/>
      <c r="O21" s="142"/>
      <c r="P21" s="142"/>
      <c r="Q21" s="142"/>
      <c r="R21" s="143"/>
    </row>
    <row r="22" spans="2:18" ht="20.25" customHeight="1" x14ac:dyDescent="0.25">
      <c r="B22" s="193"/>
      <c r="D22" s="65" t="s">
        <v>54</v>
      </c>
      <c r="E22" s="83"/>
      <c r="F22" s="66" t="s">
        <v>61</v>
      </c>
      <c r="G22" s="69"/>
      <c r="H22" s="144" t="s">
        <v>64</v>
      </c>
      <c r="I22" s="145"/>
      <c r="J22" s="148"/>
      <c r="L22" s="65" t="s">
        <v>54</v>
      </c>
      <c r="M22" s="83"/>
      <c r="N22" s="66" t="s">
        <v>61</v>
      </c>
      <c r="O22" s="69"/>
      <c r="P22" s="144" t="s">
        <v>64</v>
      </c>
      <c r="Q22" s="145"/>
      <c r="R22" s="148"/>
    </row>
    <row r="23" spans="2:18" ht="20.25" customHeight="1" x14ac:dyDescent="0.25">
      <c r="B23" s="193"/>
      <c r="D23" s="59" t="s">
        <v>53</v>
      </c>
      <c r="E23" s="60"/>
      <c r="F23" s="64" t="s">
        <v>67</v>
      </c>
      <c r="G23" s="69"/>
      <c r="H23" s="144"/>
      <c r="I23" s="145"/>
      <c r="J23" s="148"/>
      <c r="L23" s="59" t="s">
        <v>53</v>
      </c>
      <c r="M23" s="60"/>
      <c r="N23" s="64" t="s">
        <v>67</v>
      </c>
      <c r="O23" s="69"/>
      <c r="P23" s="144"/>
      <c r="Q23" s="145"/>
      <c r="R23" s="148"/>
    </row>
    <row r="24" spans="2:18" ht="20.25" customHeight="1" x14ac:dyDescent="0.25">
      <c r="B24" s="193"/>
      <c r="D24" s="59" t="s">
        <v>55</v>
      </c>
      <c r="E24" s="60"/>
      <c r="F24" s="47" t="s">
        <v>62</v>
      </c>
      <c r="G24" s="70"/>
      <c r="H24" s="144"/>
      <c r="I24" s="145"/>
      <c r="J24" s="148"/>
      <c r="L24" s="59" t="s">
        <v>55</v>
      </c>
      <c r="M24" s="60"/>
      <c r="N24" s="47" t="s">
        <v>62</v>
      </c>
      <c r="O24" s="70"/>
      <c r="P24" s="144"/>
      <c r="Q24" s="145"/>
      <c r="R24" s="148"/>
    </row>
    <row r="25" spans="2:18" ht="20.25" customHeight="1" x14ac:dyDescent="0.25">
      <c r="B25" s="193"/>
      <c r="D25" s="59" t="s">
        <v>56</v>
      </c>
      <c r="E25" s="60"/>
      <c r="F25" s="149" t="s">
        <v>80</v>
      </c>
      <c r="G25" s="151"/>
      <c r="H25" s="144"/>
      <c r="I25" s="145"/>
      <c r="J25" s="148"/>
      <c r="L25" s="59" t="s">
        <v>56</v>
      </c>
      <c r="M25" s="60"/>
      <c r="N25" s="149" t="s">
        <v>80</v>
      </c>
      <c r="O25" s="151"/>
      <c r="P25" s="144"/>
      <c r="Q25" s="145"/>
      <c r="R25" s="148"/>
    </row>
    <row r="26" spans="2:18" ht="20.25" customHeight="1" thickBot="1" x14ac:dyDescent="0.3">
      <c r="B26" s="193"/>
      <c r="D26" s="67" t="s">
        <v>57</v>
      </c>
      <c r="E26" s="68"/>
      <c r="F26" s="150"/>
      <c r="G26" s="152"/>
      <c r="H26" s="146"/>
      <c r="I26" s="147"/>
      <c r="J26" s="148"/>
      <c r="L26" s="67" t="s">
        <v>57</v>
      </c>
      <c r="M26" s="68"/>
      <c r="N26" s="150"/>
      <c r="O26" s="152"/>
      <c r="P26" s="146"/>
      <c r="Q26" s="147"/>
      <c r="R26" s="148"/>
    </row>
    <row r="27" spans="2:18" ht="15.75" customHeight="1" x14ac:dyDescent="0.25">
      <c r="B27" s="193"/>
      <c r="D27" s="153" t="str">
        <f>+IF(AND(H10="CUMPLE",H16="CUMPLE",H22="CUMPLE"),"HABILITADO","NO HABILIATADO")</f>
        <v>HABILITADO</v>
      </c>
      <c r="E27" s="154"/>
      <c r="F27" s="154"/>
      <c r="G27" s="154"/>
      <c r="H27" s="154"/>
      <c r="I27" s="154"/>
      <c r="J27" s="155"/>
      <c r="L27" s="153" t="str">
        <f>+IF(AND(P10="CUMPLE",P16="CUMPLE",P22="CUMPLE"),"HABILITADO","NO HABILIATADO")</f>
        <v>HABILITADO</v>
      </c>
      <c r="M27" s="154"/>
      <c r="N27" s="154"/>
      <c r="O27" s="154"/>
      <c r="P27" s="154"/>
      <c r="Q27" s="154"/>
      <c r="R27" s="155"/>
    </row>
    <row r="28" spans="2:18" ht="63" customHeight="1" thickBot="1" x14ac:dyDescent="0.3">
      <c r="B28" s="193"/>
      <c r="D28" s="156"/>
      <c r="E28" s="157"/>
      <c r="F28" s="157"/>
      <c r="G28" s="157"/>
      <c r="H28" s="157"/>
      <c r="I28" s="157"/>
      <c r="J28" s="158"/>
      <c r="L28" s="156"/>
      <c r="M28" s="157"/>
      <c r="N28" s="157"/>
      <c r="O28" s="157"/>
      <c r="P28" s="157"/>
      <c r="Q28" s="157"/>
      <c r="R28" s="158"/>
    </row>
    <row r="29" spans="2:18" ht="15.75" thickBot="1" x14ac:dyDescent="0.3"/>
    <row r="30" spans="2:18" ht="15" customHeight="1" x14ac:dyDescent="0.25">
      <c r="D30" s="85" t="str">
        <f t="shared" ref="D30:H31" si="0">D6</f>
        <v>PROPONENTE #</v>
      </c>
      <c r="E30" s="91">
        <f t="shared" si="0"/>
        <v>1</v>
      </c>
      <c r="F30" s="166" t="str">
        <f t="shared" si="0"/>
        <v>JAMES OROBIO BALLESTEROS</v>
      </c>
      <c r="G30" s="166"/>
      <c r="H30" s="166"/>
      <c r="I30" s="166"/>
      <c r="J30" s="159"/>
      <c r="L30" s="85" t="str">
        <f t="shared" ref="L30:N30" si="1">L6</f>
        <v>PROPONENTE #</v>
      </c>
      <c r="M30" s="91">
        <f t="shared" si="1"/>
        <v>2</v>
      </c>
      <c r="N30" s="166" t="str">
        <f t="shared" si="1"/>
        <v>GESTIÓN ASESORÍA Y DISEÑO DE PROYECTOS S.A.S - GGAD S.A.S</v>
      </c>
      <c r="O30" s="166"/>
      <c r="P30" s="166"/>
      <c r="Q30" s="166"/>
      <c r="R30" s="159"/>
    </row>
    <row r="31" spans="2:18" ht="18" customHeight="1" thickBot="1" x14ac:dyDescent="0.3">
      <c r="B31" s="57" t="s">
        <v>9</v>
      </c>
      <c r="D31" s="86" t="str">
        <f t="shared" si="0"/>
        <v>REPRESENTANTE LEGAL</v>
      </c>
      <c r="E31" s="194" t="str">
        <f t="shared" si="0"/>
        <v>JAMES OROBIO BALLESTEROS</v>
      </c>
      <c r="F31" s="194"/>
      <c r="G31" s="87" t="str">
        <f t="shared" si="0"/>
        <v>DOCUMENTO ID (CC/NIT)</v>
      </c>
      <c r="H31" s="188" t="str">
        <f t="shared" si="0"/>
        <v>16.500.023-3</v>
      </c>
      <c r="I31" s="189"/>
      <c r="J31" s="195"/>
      <c r="L31" s="86" t="str">
        <f t="shared" ref="L31:M31" si="2">L7</f>
        <v>REPRESENTANTE LEGAL</v>
      </c>
      <c r="M31" s="194" t="str">
        <f t="shared" si="2"/>
        <v>GUSTAVO ADOLFO DÍAZ ROJAS</v>
      </c>
      <c r="N31" s="194"/>
      <c r="O31" s="87" t="str">
        <f t="shared" ref="O31:P31" si="3">O7</f>
        <v>DOCUMENTO ID (CC/NIT)</v>
      </c>
      <c r="P31" s="188" t="str">
        <f t="shared" si="3"/>
        <v>900.341.789-1</v>
      </c>
      <c r="Q31" s="189"/>
      <c r="R31" s="195"/>
    </row>
    <row r="32" spans="2:18" ht="51" x14ac:dyDescent="0.25">
      <c r="B32" s="57" t="s">
        <v>92</v>
      </c>
      <c r="D32" s="98" t="s">
        <v>0</v>
      </c>
      <c r="E32" s="96" t="s">
        <v>1</v>
      </c>
      <c r="F32" s="96" t="s">
        <v>2</v>
      </c>
      <c r="G32" s="96" t="s">
        <v>3</v>
      </c>
      <c r="H32" s="96" t="s">
        <v>4</v>
      </c>
      <c r="I32" s="96" t="s">
        <v>8</v>
      </c>
      <c r="J32" s="99" t="s">
        <v>63</v>
      </c>
      <c r="L32" s="98" t="s">
        <v>0</v>
      </c>
      <c r="M32" s="96" t="s">
        <v>1</v>
      </c>
      <c r="N32" s="96" t="s">
        <v>2</v>
      </c>
      <c r="O32" s="96" t="s">
        <v>3</v>
      </c>
      <c r="P32" s="96" t="s">
        <v>4</v>
      </c>
      <c r="Q32" s="96" t="s">
        <v>8</v>
      </c>
      <c r="R32" s="99" t="s">
        <v>63</v>
      </c>
    </row>
    <row r="33" spans="2:20" ht="51" customHeight="1" thickBot="1" x14ac:dyDescent="0.3">
      <c r="B33" s="173" t="s">
        <v>125</v>
      </c>
      <c r="D33" s="190" t="s">
        <v>7</v>
      </c>
      <c r="E33" s="191"/>
      <c r="F33" s="191"/>
      <c r="G33" s="191"/>
      <c r="H33" s="191"/>
      <c r="I33" s="191"/>
      <c r="J33" s="192"/>
      <c r="L33" s="190" t="s">
        <v>7</v>
      </c>
      <c r="M33" s="191"/>
      <c r="N33" s="191"/>
      <c r="O33" s="191"/>
      <c r="P33" s="191"/>
      <c r="Q33" s="191"/>
      <c r="R33" s="192"/>
    </row>
    <row r="34" spans="2:20" ht="51" customHeight="1" x14ac:dyDescent="0.25">
      <c r="B34" s="173"/>
      <c r="D34" s="171">
        <v>1</v>
      </c>
      <c r="E34" s="174" t="s">
        <v>124</v>
      </c>
      <c r="F34" s="101" t="s">
        <v>160</v>
      </c>
      <c r="G34" s="102" t="s">
        <v>82</v>
      </c>
      <c r="H34" s="176">
        <v>1</v>
      </c>
      <c r="I34" s="178" t="s">
        <v>162</v>
      </c>
      <c r="J34" s="180" t="s">
        <v>64</v>
      </c>
      <c r="L34" s="171">
        <v>1</v>
      </c>
      <c r="M34" s="174" t="s">
        <v>124</v>
      </c>
      <c r="N34" s="101" t="s">
        <v>136</v>
      </c>
      <c r="O34" s="102" t="s">
        <v>135</v>
      </c>
      <c r="P34" s="176">
        <v>1</v>
      </c>
      <c r="Q34" s="178" t="s">
        <v>170</v>
      </c>
      <c r="R34" s="180" t="s">
        <v>64</v>
      </c>
    </row>
    <row r="35" spans="2:20" ht="162" customHeight="1" thickBot="1" x14ac:dyDescent="0.3">
      <c r="B35" s="173"/>
      <c r="D35" s="172"/>
      <c r="E35" s="175"/>
      <c r="F35" s="100" t="s">
        <v>65</v>
      </c>
      <c r="G35" s="123" t="s">
        <v>161</v>
      </c>
      <c r="H35" s="177"/>
      <c r="I35" s="179"/>
      <c r="J35" s="181"/>
      <c r="L35" s="172"/>
      <c r="M35" s="175"/>
      <c r="N35" s="100" t="s">
        <v>65</v>
      </c>
      <c r="O35" s="116" t="s">
        <v>137</v>
      </c>
      <c r="P35" s="177"/>
      <c r="Q35" s="179"/>
      <c r="R35" s="181"/>
      <c r="T35" s="94"/>
    </row>
    <row r="36" spans="2:20" ht="57.75" customHeight="1" x14ac:dyDescent="0.25">
      <c r="B36" s="173"/>
      <c r="D36" s="171">
        <v>2</v>
      </c>
      <c r="E36" s="174" t="s">
        <v>126</v>
      </c>
      <c r="F36" s="101" t="s">
        <v>164</v>
      </c>
      <c r="G36" s="102" t="s">
        <v>130</v>
      </c>
      <c r="H36" s="176">
        <v>1</v>
      </c>
      <c r="I36" s="178" t="s">
        <v>162</v>
      </c>
      <c r="J36" s="180" t="s">
        <v>64</v>
      </c>
      <c r="L36" s="171">
        <v>4</v>
      </c>
      <c r="M36" s="174" t="s">
        <v>126</v>
      </c>
      <c r="N36" s="101" t="s">
        <v>139</v>
      </c>
      <c r="O36" s="102" t="s">
        <v>138</v>
      </c>
      <c r="P36" s="176">
        <v>1</v>
      </c>
      <c r="Q36" s="178" t="s">
        <v>170</v>
      </c>
      <c r="R36" s="180" t="s">
        <v>64</v>
      </c>
    </row>
    <row r="37" spans="2:20" ht="158.25" customHeight="1" thickBot="1" x14ac:dyDescent="0.3">
      <c r="B37" s="173"/>
      <c r="D37" s="172"/>
      <c r="E37" s="175"/>
      <c r="F37" s="100" t="s">
        <v>65</v>
      </c>
      <c r="G37" s="123" t="s">
        <v>163</v>
      </c>
      <c r="H37" s="177"/>
      <c r="I37" s="179"/>
      <c r="J37" s="181"/>
      <c r="L37" s="172"/>
      <c r="M37" s="175"/>
      <c r="N37" s="100" t="s">
        <v>65</v>
      </c>
      <c r="O37" s="116" t="s">
        <v>140</v>
      </c>
      <c r="P37" s="177"/>
      <c r="Q37" s="179"/>
      <c r="R37" s="181"/>
    </row>
    <row r="38" spans="2:20" ht="57.75" customHeight="1" x14ac:dyDescent="0.25">
      <c r="B38" s="173"/>
      <c r="D38" s="171">
        <v>3</v>
      </c>
      <c r="E38" s="174" t="s">
        <v>127</v>
      </c>
      <c r="F38" s="101" t="s">
        <v>165</v>
      </c>
      <c r="G38" s="103" t="s">
        <v>131</v>
      </c>
      <c r="H38" s="176">
        <v>0.5</v>
      </c>
      <c r="I38" s="178" t="s">
        <v>162</v>
      </c>
      <c r="J38" s="180" t="s">
        <v>64</v>
      </c>
      <c r="L38" s="171">
        <v>5</v>
      </c>
      <c r="M38" s="174" t="s">
        <v>127</v>
      </c>
      <c r="N38" s="101" t="s">
        <v>142</v>
      </c>
      <c r="O38" s="103" t="s">
        <v>141</v>
      </c>
      <c r="P38" s="176">
        <v>0.5</v>
      </c>
      <c r="Q38" s="178" t="s">
        <v>170</v>
      </c>
      <c r="R38" s="180" t="s">
        <v>64</v>
      </c>
    </row>
    <row r="39" spans="2:20" ht="148.5" customHeight="1" thickBot="1" x14ac:dyDescent="0.3">
      <c r="B39" s="173"/>
      <c r="D39" s="172"/>
      <c r="E39" s="175"/>
      <c r="F39" s="100" t="s">
        <v>65</v>
      </c>
      <c r="G39" s="123" t="s">
        <v>166</v>
      </c>
      <c r="H39" s="177"/>
      <c r="I39" s="179"/>
      <c r="J39" s="181"/>
      <c r="L39" s="172"/>
      <c r="M39" s="175"/>
      <c r="N39" s="100" t="s">
        <v>65</v>
      </c>
      <c r="O39" s="116" t="s">
        <v>143</v>
      </c>
      <c r="P39" s="177"/>
      <c r="Q39" s="179"/>
      <c r="R39" s="181"/>
    </row>
    <row r="40" spans="2:20" ht="58.5" customHeight="1" x14ac:dyDescent="0.25">
      <c r="B40" s="173"/>
      <c r="D40" s="171">
        <v>4</v>
      </c>
      <c r="E40" s="174" t="s">
        <v>128</v>
      </c>
      <c r="F40" s="101" t="s">
        <v>133</v>
      </c>
      <c r="G40" s="103" t="s">
        <v>132</v>
      </c>
      <c r="H40" s="176">
        <v>0.25</v>
      </c>
      <c r="I40" s="178" t="s">
        <v>162</v>
      </c>
      <c r="J40" s="180" t="s">
        <v>93</v>
      </c>
      <c r="L40" s="171">
        <v>11</v>
      </c>
      <c r="M40" s="174" t="s">
        <v>128</v>
      </c>
      <c r="N40" s="101" t="s">
        <v>145</v>
      </c>
      <c r="O40" s="103" t="s">
        <v>144</v>
      </c>
      <c r="P40" s="176">
        <v>0.25</v>
      </c>
      <c r="Q40" s="178" t="s">
        <v>170</v>
      </c>
      <c r="R40" s="180" t="s">
        <v>64</v>
      </c>
    </row>
    <row r="41" spans="2:20" ht="150" customHeight="1" thickBot="1" x14ac:dyDescent="0.3">
      <c r="B41" s="173"/>
      <c r="D41" s="172"/>
      <c r="E41" s="175"/>
      <c r="F41" s="100" t="s">
        <v>65</v>
      </c>
      <c r="G41" s="123" t="s">
        <v>167</v>
      </c>
      <c r="H41" s="177"/>
      <c r="I41" s="179"/>
      <c r="J41" s="181"/>
      <c r="L41" s="172"/>
      <c r="M41" s="175"/>
      <c r="N41" s="100" t="s">
        <v>65</v>
      </c>
      <c r="O41" s="117" t="s">
        <v>146</v>
      </c>
      <c r="P41" s="177"/>
      <c r="Q41" s="179"/>
      <c r="R41" s="181"/>
    </row>
    <row r="42" spans="2:20" ht="58.5" customHeight="1" x14ac:dyDescent="0.25">
      <c r="B42" s="173"/>
      <c r="D42" s="171">
        <v>5</v>
      </c>
      <c r="E42" s="174" t="s">
        <v>129</v>
      </c>
      <c r="F42" s="101" t="s">
        <v>168</v>
      </c>
      <c r="G42" s="103" t="s">
        <v>94</v>
      </c>
      <c r="H42" s="176">
        <v>0.5</v>
      </c>
      <c r="I42" s="178" t="s">
        <v>162</v>
      </c>
      <c r="J42" s="180" t="s">
        <v>64</v>
      </c>
      <c r="L42" s="171">
        <v>15</v>
      </c>
      <c r="M42" s="174" t="s">
        <v>129</v>
      </c>
      <c r="N42" s="101" t="s">
        <v>95</v>
      </c>
      <c r="O42" s="103" t="s">
        <v>147</v>
      </c>
      <c r="P42" s="176">
        <v>0.5</v>
      </c>
      <c r="Q42" s="178" t="s">
        <v>170</v>
      </c>
      <c r="R42" s="180" t="s">
        <v>64</v>
      </c>
    </row>
    <row r="43" spans="2:20" ht="157.5" customHeight="1" thickBot="1" x14ac:dyDescent="0.3">
      <c r="B43" s="173"/>
      <c r="D43" s="172"/>
      <c r="E43" s="175"/>
      <c r="F43" s="100" t="s">
        <v>65</v>
      </c>
      <c r="G43" s="123" t="s">
        <v>169</v>
      </c>
      <c r="H43" s="177"/>
      <c r="I43" s="179"/>
      <c r="J43" s="181"/>
      <c r="L43" s="172"/>
      <c r="M43" s="175"/>
      <c r="N43" s="100" t="s">
        <v>65</v>
      </c>
      <c r="O43" s="104" t="s">
        <v>148</v>
      </c>
      <c r="P43" s="177"/>
      <c r="Q43" s="179"/>
      <c r="R43" s="181"/>
    </row>
    <row r="44" spans="2:20" ht="50.25" customHeight="1" thickBot="1" x14ac:dyDescent="0.3">
      <c r="B44" s="173"/>
      <c r="D44" s="182" t="str">
        <f>+IF(AND(J34="CUMPLE",J36="CUMPLE",J38="CUMPLE",J40="CUMPLE",J42="CUMPLE"),"HABILITADO","NO HABILITADO")</f>
        <v>NO HABILITADO</v>
      </c>
      <c r="E44" s="183"/>
      <c r="F44" s="183"/>
      <c r="G44" s="183"/>
      <c r="H44" s="183"/>
      <c r="I44" s="183"/>
      <c r="J44" s="184"/>
      <c r="L44" s="182" t="str">
        <f>+IF(AND(R34="CUMPLE",R36="CUMPLE",R38="CUMPLE",R40="CUMPLE",R42="CUMPLE"),"HABILITADO","NO HABILITADO")</f>
        <v>HABILITADO</v>
      </c>
      <c r="M44" s="183"/>
      <c r="N44" s="183"/>
      <c r="O44" s="183"/>
      <c r="P44" s="183"/>
      <c r="Q44" s="183"/>
      <c r="R44" s="184"/>
    </row>
    <row r="45" spans="2:20" ht="15.75" thickBot="1" x14ac:dyDescent="0.3"/>
    <row r="46" spans="2:20" ht="99" customHeight="1" thickBot="1" x14ac:dyDescent="0.3">
      <c r="B46" s="71" t="s">
        <v>6</v>
      </c>
      <c r="C46" s="72"/>
      <c r="D46" s="196" t="s">
        <v>173</v>
      </c>
      <c r="E46" s="197"/>
      <c r="F46" s="197"/>
      <c r="G46" s="197"/>
      <c r="H46" s="197"/>
      <c r="I46" s="197"/>
      <c r="J46" s="198"/>
      <c r="L46" s="202" t="s">
        <v>171</v>
      </c>
      <c r="M46" s="203"/>
      <c r="N46" s="203"/>
      <c r="O46" s="203"/>
      <c r="P46" s="203"/>
      <c r="Q46" s="203"/>
      <c r="R46" s="204"/>
    </row>
    <row r="47" spans="2:20" ht="16.5" thickBot="1" x14ac:dyDescent="0.3">
      <c r="B47" s="72"/>
      <c r="C47" s="72"/>
    </row>
    <row r="48" spans="2:20" ht="60" customHeight="1" thickBot="1" x14ac:dyDescent="0.3">
      <c r="B48" s="71" t="s">
        <v>5</v>
      </c>
      <c r="C48" s="72"/>
      <c r="D48" s="199" t="s">
        <v>172</v>
      </c>
      <c r="E48" s="200"/>
      <c r="F48" s="200"/>
      <c r="G48" s="200"/>
      <c r="H48" s="200"/>
      <c r="I48" s="200"/>
      <c r="J48" s="201"/>
      <c r="L48" s="199" t="str">
        <f>+IF(AND(L27="HABILITADO",L44="HABILITADO"),"HABILITADO ELEMENTOS TÉCNICOS","NO HABILITADO ELEMENTOS TÉCNICOS")</f>
        <v>HABILITADO ELEMENTOS TÉCNICOS</v>
      </c>
      <c r="M48" s="200"/>
      <c r="N48" s="200"/>
      <c r="O48" s="200"/>
      <c r="P48" s="200"/>
      <c r="Q48" s="200"/>
      <c r="R48" s="201"/>
    </row>
    <row r="50" spans="2:2" x14ac:dyDescent="0.25">
      <c r="B50" s="1"/>
    </row>
    <row r="51" spans="2:2" x14ac:dyDescent="0.25">
      <c r="B51" s="2"/>
    </row>
    <row r="52" spans="2:2" x14ac:dyDescent="0.25">
      <c r="B52" s="1"/>
    </row>
    <row r="54" spans="2:2" ht="15.75" customHeight="1" x14ac:dyDescent="0.25">
      <c r="B54" s="3"/>
    </row>
    <row r="55" spans="2:2" x14ac:dyDescent="0.25">
      <c r="B55" s="4"/>
    </row>
    <row r="56" spans="2:2" x14ac:dyDescent="0.25">
      <c r="B56" s="2"/>
    </row>
    <row r="57" spans="2:2" x14ac:dyDescent="0.25">
      <c r="B57" s="5"/>
    </row>
  </sheetData>
  <mergeCells count="115">
    <mergeCell ref="L46:R46"/>
    <mergeCell ref="L48:R48"/>
    <mergeCell ref="P40:P41"/>
    <mergeCell ref="Q40:Q41"/>
    <mergeCell ref="R40:R41"/>
    <mergeCell ref="L42:L43"/>
    <mergeCell ref="M42:M43"/>
    <mergeCell ref="P42:P43"/>
    <mergeCell ref="Q42:Q43"/>
    <mergeCell ref="R42:R43"/>
    <mergeCell ref="L44:R44"/>
    <mergeCell ref="D46:J46"/>
    <mergeCell ref="D48:J48"/>
    <mergeCell ref="N30:Q30"/>
    <mergeCell ref="R30:R31"/>
    <mergeCell ref="M31:N31"/>
    <mergeCell ref="P31:Q31"/>
    <mergeCell ref="L33:R33"/>
    <mergeCell ref="L34:L35"/>
    <mergeCell ref="M34:M35"/>
    <mergeCell ref="P34:P35"/>
    <mergeCell ref="Q34:Q35"/>
    <mergeCell ref="R34:R35"/>
    <mergeCell ref="L36:L37"/>
    <mergeCell ref="M36:M37"/>
    <mergeCell ref="P36:P37"/>
    <mergeCell ref="Q36:Q37"/>
    <mergeCell ref="R36:R37"/>
    <mergeCell ref="L38:L39"/>
    <mergeCell ref="M38:M39"/>
    <mergeCell ref="P38:P39"/>
    <mergeCell ref="Q38:Q39"/>
    <mergeCell ref="R38:R39"/>
    <mergeCell ref="L40:L41"/>
    <mergeCell ref="M40:M41"/>
    <mergeCell ref="B1:J1"/>
    <mergeCell ref="D8:E8"/>
    <mergeCell ref="F8:G8"/>
    <mergeCell ref="H8:I8"/>
    <mergeCell ref="H31:I31"/>
    <mergeCell ref="H34:H35"/>
    <mergeCell ref="I34:I35"/>
    <mergeCell ref="D33:J33"/>
    <mergeCell ref="B8:B28"/>
    <mergeCell ref="F30:I30"/>
    <mergeCell ref="E31:F31"/>
    <mergeCell ref="H10:I14"/>
    <mergeCell ref="J30:J31"/>
    <mergeCell ref="J10:J14"/>
    <mergeCell ref="D9:J9"/>
    <mergeCell ref="J6:J7"/>
    <mergeCell ref="J16:J20"/>
    <mergeCell ref="J34:J35"/>
    <mergeCell ref="F6:I6"/>
    <mergeCell ref="E34:E35"/>
    <mergeCell ref="H7:I7"/>
    <mergeCell ref="E7:F7"/>
    <mergeCell ref="J22:J26"/>
    <mergeCell ref="D15:J15"/>
    <mergeCell ref="D21:J21"/>
    <mergeCell ref="F13:F14"/>
    <mergeCell ref="G13:G14"/>
    <mergeCell ref="F19:F20"/>
    <mergeCell ref="H16:I20"/>
    <mergeCell ref="H22:I26"/>
    <mergeCell ref="G19:G20"/>
    <mergeCell ref="F25:F26"/>
    <mergeCell ref="G25:G26"/>
    <mergeCell ref="D27:J28"/>
    <mergeCell ref="D34:D35"/>
    <mergeCell ref="B33:B44"/>
    <mergeCell ref="D42:D43"/>
    <mergeCell ref="E42:E43"/>
    <mergeCell ref="H42:H43"/>
    <mergeCell ref="I42:I43"/>
    <mergeCell ref="J42:J43"/>
    <mergeCell ref="J40:J41"/>
    <mergeCell ref="D36:D37"/>
    <mergeCell ref="D38:D39"/>
    <mergeCell ref="E38:E39"/>
    <mergeCell ref="H38:H39"/>
    <mergeCell ref="I38:I39"/>
    <mergeCell ref="J38:J39"/>
    <mergeCell ref="E36:E37"/>
    <mergeCell ref="H36:H37"/>
    <mergeCell ref="I36:I37"/>
    <mergeCell ref="J36:J37"/>
    <mergeCell ref="D44:J44"/>
    <mergeCell ref="D40:D41"/>
    <mergeCell ref="E40:E41"/>
    <mergeCell ref="H40:H41"/>
    <mergeCell ref="I40:I41"/>
    <mergeCell ref="L21:R21"/>
    <mergeCell ref="P22:Q26"/>
    <mergeCell ref="R22:R26"/>
    <mergeCell ref="N25:N26"/>
    <mergeCell ref="O25:O26"/>
    <mergeCell ref="L27:R28"/>
    <mergeCell ref="R6:R7"/>
    <mergeCell ref="M7:N7"/>
    <mergeCell ref="P7:Q7"/>
    <mergeCell ref="L8:M8"/>
    <mergeCell ref="N8:O8"/>
    <mergeCell ref="P8:Q8"/>
    <mergeCell ref="N6:Q6"/>
    <mergeCell ref="L9:R9"/>
    <mergeCell ref="P10:Q14"/>
    <mergeCell ref="R10:R14"/>
    <mergeCell ref="N13:N14"/>
    <mergeCell ref="O13:O14"/>
    <mergeCell ref="L15:R15"/>
    <mergeCell ref="P16:Q20"/>
    <mergeCell ref="R16:R20"/>
    <mergeCell ref="N19:N20"/>
    <mergeCell ref="O19:O20"/>
  </mergeCells>
  <dataValidations count="1">
    <dataValidation type="list" allowBlank="1" showInputMessage="1" showErrorMessage="1" sqref="H10:I14 H16:I20 H22 J34:K34 J38:K38 J40:K40 P10:Q14 P16:Q20 P22 J36:K36 J42:K42 R34 R36 R38 R42 R40" xr:uid="{B7D4FF9D-605D-41A7-BC0C-E07DCF5086D3}">
      <formula1>"CUMPLE,NO CUMPLE"</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C394D-AD58-4711-AD6A-37D503097D65}">
  <dimension ref="B1:P35"/>
  <sheetViews>
    <sheetView tabSelected="1" topLeftCell="E16" zoomScale="80" zoomScaleNormal="80" workbookViewId="0">
      <selection activeCell="I24" sqref="I24"/>
    </sheetView>
  </sheetViews>
  <sheetFormatPr baseColWidth="10" defaultRowHeight="15" x14ac:dyDescent="0.25"/>
  <cols>
    <col min="1" max="1" width="2.28515625" customWidth="1"/>
    <col min="2" max="2" width="117.5703125" customWidth="1"/>
    <col min="3" max="3" width="2.42578125" customWidth="1"/>
    <col min="4" max="4" width="29.5703125" customWidth="1"/>
    <col min="5" max="5" width="49.42578125" bestFit="1" customWidth="1"/>
    <col min="6" max="6" width="42.140625" bestFit="1" customWidth="1"/>
    <col min="7" max="7" width="44.28515625" customWidth="1"/>
    <col min="8" max="8" width="22.85546875" customWidth="1"/>
    <col min="9" max="9" width="21.42578125" customWidth="1"/>
    <col min="11" max="11" width="29.5703125" customWidth="1"/>
    <col min="12" max="12" width="49.42578125" customWidth="1"/>
    <col min="13" max="13" width="48.85546875" customWidth="1"/>
    <col min="14" max="14" width="29.85546875" customWidth="1"/>
    <col min="15" max="16" width="21.42578125" customWidth="1"/>
  </cols>
  <sheetData>
    <row r="1" spans="2:16" ht="81.75" customHeight="1" x14ac:dyDescent="0.25">
      <c r="B1" s="185" t="s">
        <v>96</v>
      </c>
      <c r="C1" s="185"/>
      <c r="D1" s="185"/>
      <c r="E1" s="185"/>
      <c r="F1" s="185"/>
      <c r="G1" s="185"/>
      <c r="H1" s="185"/>
      <c r="I1" s="185"/>
    </row>
    <row r="2" spans="2:16" ht="15" customHeight="1" thickBot="1" x14ac:dyDescent="0.3"/>
    <row r="3" spans="2:16" ht="18" customHeight="1" x14ac:dyDescent="0.25">
      <c r="B3" s="245" t="s">
        <v>68</v>
      </c>
      <c r="D3" s="85" t="s">
        <v>50</v>
      </c>
      <c r="E3" s="91">
        <v>1</v>
      </c>
      <c r="F3" s="228" t="s">
        <v>82</v>
      </c>
      <c r="G3" s="229"/>
      <c r="H3" s="230"/>
      <c r="I3" s="231" t="s">
        <v>70</v>
      </c>
      <c r="K3" s="85" t="s">
        <v>50</v>
      </c>
      <c r="L3" s="91">
        <v>2</v>
      </c>
      <c r="M3" s="228" t="s">
        <v>85</v>
      </c>
      <c r="N3" s="229"/>
      <c r="O3" s="230"/>
      <c r="P3" s="231" t="s">
        <v>70</v>
      </c>
    </row>
    <row r="4" spans="2:16" ht="18" customHeight="1" thickBot="1" x14ac:dyDescent="0.3">
      <c r="B4" s="246"/>
      <c r="D4" s="86" t="s">
        <v>49</v>
      </c>
      <c r="E4" s="97" t="s">
        <v>82</v>
      </c>
      <c r="F4" s="97" t="s">
        <v>51</v>
      </c>
      <c r="G4" s="188" t="s">
        <v>83</v>
      </c>
      <c r="H4" s="189"/>
      <c r="I4" s="232"/>
      <c r="K4" s="86" t="s">
        <v>49</v>
      </c>
      <c r="L4" s="118" t="s">
        <v>90</v>
      </c>
      <c r="M4" s="118" t="s">
        <v>51</v>
      </c>
      <c r="N4" s="188" t="s">
        <v>86</v>
      </c>
      <c r="O4" s="189"/>
      <c r="P4" s="232"/>
    </row>
    <row r="5" spans="2:16" ht="15.75" thickBot="1" x14ac:dyDescent="0.3">
      <c r="B5" s="88" t="s">
        <v>97</v>
      </c>
      <c r="D5" s="186" t="s">
        <v>99</v>
      </c>
      <c r="E5" s="187"/>
      <c r="F5" s="187" t="s">
        <v>77</v>
      </c>
      <c r="G5" s="187"/>
      <c r="H5" s="107" t="s">
        <v>63</v>
      </c>
      <c r="I5" s="108" t="s">
        <v>69</v>
      </c>
      <c r="K5" s="186" t="s">
        <v>99</v>
      </c>
      <c r="L5" s="187"/>
      <c r="M5" s="187" t="s">
        <v>77</v>
      </c>
      <c r="N5" s="187"/>
      <c r="O5" s="107" t="s">
        <v>63</v>
      </c>
      <c r="P5" s="108" t="s">
        <v>69</v>
      </c>
    </row>
    <row r="6" spans="2:16" ht="15.75" customHeight="1" thickBot="1" x14ac:dyDescent="0.3">
      <c r="B6" s="221" t="s">
        <v>98</v>
      </c>
      <c r="D6" s="212" t="s">
        <v>52</v>
      </c>
      <c r="E6" s="213"/>
      <c r="F6" s="213"/>
      <c r="G6" s="213"/>
      <c r="H6" s="213"/>
      <c r="I6" s="214"/>
      <c r="K6" s="212" t="s">
        <v>52</v>
      </c>
      <c r="L6" s="213"/>
      <c r="M6" s="213"/>
      <c r="N6" s="213"/>
      <c r="O6" s="213"/>
      <c r="P6" s="214"/>
    </row>
    <row r="7" spans="2:16" ht="90" x14ac:dyDescent="0.25">
      <c r="B7" s="222"/>
      <c r="D7" s="65" t="s">
        <v>54</v>
      </c>
      <c r="E7" s="83" t="s">
        <v>149</v>
      </c>
      <c r="F7" s="66" t="s">
        <v>61</v>
      </c>
      <c r="G7" s="69">
        <v>62970000</v>
      </c>
      <c r="H7" s="215"/>
      <c r="I7" s="217" t="s">
        <v>174</v>
      </c>
      <c r="K7" s="65" t="s">
        <v>54</v>
      </c>
      <c r="L7" s="115" t="s">
        <v>106</v>
      </c>
      <c r="M7" s="66" t="s">
        <v>61</v>
      </c>
      <c r="N7" s="69">
        <v>448635000</v>
      </c>
      <c r="O7" s="215" t="s">
        <v>93</v>
      </c>
      <c r="P7" s="217">
        <v>0</v>
      </c>
    </row>
    <row r="8" spans="2:16" ht="33" customHeight="1" x14ac:dyDescent="0.25">
      <c r="B8" s="222"/>
      <c r="D8" s="59" t="s">
        <v>53</v>
      </c>
      <c r="E8" s="46" t="s">
        <v>150</v>
      </c>
      <c r="F8" s="64" t="s">
        <v>153</v>
      </c>
      <c r="G8" s="69">
        <v>408000</v>
      </c>
      <c r="H8" s="215"/>
      <c r="I8" s="217"/>
      <c r="K8" s="59" t="s">
        <v>53</v>
      </c>
      <c r="L8" s="46" t="s">
        <v>102</v>
      </c>
      <c r="M8" s="64" t="s">
        <v>104</v>
      </c>
      <c r="N8" s="69">
        <v>877803</v>
      </c>
      <c r="O8" s="215"/>
      <c r="P8" s="217"/>
    </row>
    <row r="9" spans="2:16" ht="33" customHeight="1" x14ac:dyDescent="0.25">
      <c r="B9" s="222"/>
      <c r="D9" s="59" t="s">
        <v>55</v>
      </c>
      <c r="E9" s="114" t="s">
        <v>151</v>
      </c>
      <c r="F9" s="64" t="s">
        <v>62</v>
      </c>
      <c r="G9" s="70">
        <f>+G7/G8</f>
        <v>154.33823529411765</v>
      </c>
      <c r="H9" s="215"/>
      <c r="I9" s="217"/>
      <c r="K9" s="59" t="s">
        <v>55</v>
      </c>
      <c r="L9" s="46" t="s">
        <v>101</v>
      </c>
      <c r="M9" s="64" t="s">
        <v>62</v>
      </c>
      <c r="N9" s="70">
        <f>+N7/N8</f>
        <v>511.08847885003809</v>
      </c>
      <c r="O9" s="215"/>
      <c r="P9" s="217"/>
    </row>
    <row r="10" spans="2:16" ht="60" customHeight="1" x14ac:dyDescent="0.25">
      <c r="B10" s="222"/>
      <c r="D10" s="59" t="s">
        <v>159</v>
      </c>
      <c r="E10" s="121">
        <v>1</v>
      </c>
      <c r="F10" s="149" t="s">
        <v>105</v>
      </c>
      <c r="G10" s="219" t="s">
        <v>154</v>
      </c>
      <c r="H10" s="215"/>
      <c r="I10" s="217"/>
      <c r="K10" s="59" t="s">
        <v>159</v>
      </c>
      <c r="L10" s="121">
        <v>1</v>
      </c>
      <c r="M10" s="149" t="s">
        <v>105</v>
      </c>
      <c r="N10" s="247" t="s">
        <v>158</v>
      </c>
      <c r="O10" s="215"/>
      <c r="P10" s="217"/>
    </row>
    <row r="11" spans="2:16" ht="60" customHeight="1" thickBot="1" x14ac:dyDescent="0.3">
      <c r="B11" s="222"/>
      <c r="D11" s="61" t="s">
        <v>57</v>
      </c>
      <c r="E11" s="105" t="s">
        <v>152</v>
      </c>
      <c r="F11" s="150"/>
      <c r="G11" s="220"/>
      <c r="H11" s="216"/>
      <c r="I11" s="218"/>
      <c r="K11" s="61" t="s">
        <v>57</v>
      </c>
      <c r="L11" s="105" t="s">
        <v>103</v>
      </c>
      <c r="M11" s="150"/>
      <c r="N11" s="248"/>
      <c r="O11" s="216"/>
      <c r="P11" s="218"/>
    </row>
    <row r="12" spans="2:16" ht="15.75" customHeight="1" thickBot="1" x14ac:dyDescent="0.3">
      <c r="B12" s="222"/>
      <c r="D12" s="212" t="s">
        <v>59</v>
      </c>
      <c r="E12" s="213"/>
      <c r="F12" s="213"/>
      <c r="G12" s="213"/>
      <c r="H12" s="213"/>
      <c r="I12" s="214"/>
      <c r="K12" s="212" t="s">
        <v>59</v>
      </c>
      <c r="L12" s="213"/>
      <c r="M12" s="213"/>
      <c r="N12" s="213"/>
      <c r="O12" s="213"/>
      <c r="P12" s="214"/>
    </row>
    <row r="13" spans="2:16" ht="48" customHeight="1" x14ac:dyDescent="0.25">
      <c r="B13" s="222"/>
      <c r="D13" s="65" t="s">
        <v>54</v>
      </c>
      <c r="E13" s="83"/>
      <c r="F13" s="66" t="s">
        <v>61</v>
      </c>
      <c r="G13" s="69"/>
      <c r="H13" s="215"/>
      <c r="I13" s="227" t="s">
        <v>174</v>
      </c>
      <c r="K13" s="65" t="s">
        <v>54</v>
      </c>
      <c r="L13" s="83" t="s">
        <v>107</v>
      </c>
      <c r="M13" s="66" t="s">
        <v>61</v>
      </c>
      <c r="N13" s="69">
        <v>828388750</v>
      </c>
      <c r="O13" s="215" t="s">
        <v>93</v>
      </c>
      <c r="P13" s="227">
        <v>0</v>
      </c>
    </row>
    <row r="14" spans="2:16" ht="33" customHeight="1" x14ac:dyDescent="0.25">
      <c r="B14" s="222"/>
      <c r="D14" s="59" t="s">
        <v>53</v>
      </c>
      <c r="E14" s="46"/>
      <c r="F14" s="64" t="s">
        <v>157</v>
      </c>
      <c r="G14" s="69"/>
      <c r="H14" s="215"/>
      <c r="I14" s="217"/>
      <c r="K14" s="59" t="s">
        <v>53</v>
      </c>
      <c r="L14" s="46" t="s">
        <v>109</v>
      </c>
      <c r="M14" s="64" t="s">
        <v>111</v>
      </c>
      <c r="N14" s="69">
        <v>828116</v>
      </c>
      <c r="O14" s="215"/>
      <c r="P14" s="217"/>
    </row>
    <row r="15" spans="2:16" ht="33" customHeight="1" x14ac:dyDescent="0.25">
      <c r="B15" s="222"/>
      <c r="D15" s="59" t="s">
        <v>55</v>
      </c>
      <c r="E15" s="46"/>
      <c r="F15" s="64" t="s">
        <v>62</v>
      </c>
      <c r="G15" s="70"/>
      <c r="H15" s="215"/>
      <c r="I15" s="217"/>
      <c r="K15" s="59" t="s">
        <v>55</v>
      </c>
      <c r="L15" s="46" t="s">
        <v>108</v>
      </c>
      <c r="M15" s="64" t="s">
        <v>62</v>
      </c>
      <c r="N15" s="70">
        <f>+N13/N14</f>
        <v>1000.3293620700482</v>
      </c>
      <c r="O15" s="215"/>
      <c r="P15" s="217"/>
    </row>
    <row r="16" spans="2:16" ht="60" customHeight="1" x14ac:dyDescent="0.25">
      <c r="B16" s="222"/>
      <c r="D16" s="59" t="s">
        <v>159</v>
      </c>
      <c r="E16" s="121"/>
      <c r="F16" s="149" t="s">
        <v>80</v>
      </c>
      <c r="G16" s="151"/>
      <c r="H16" s="215"/>
      <c r="I16" s="217"/>
      <c r="K16" s="59" t="s">
        <v>159</v>
      </c>
      <c r="L16" s="121">
        <v>0.5</v>
      </c>
      <c r="M16" s="149" t="s">
        <v>80</v>
      </c>
      <c r="N16" s="247" t="s">
        <v>158</v>
      </c>
      <c r="O16" s="215"/>
      <c r="P16" s="217"/>
    </row>
    <row r="17" spans="2:16" ht="60" customHeight="1" thickBot="1" x14ac:dyDescent="0.3">
      <c r="B17" s="222"/>
      <c r="D17" s="61" t="s">
        <v>57</v>
      </c>
      <c r="E17" s="105"/>
      <c r="F17" s="150"/>
      <c r="G17" s="152"/>
      <c r="H17" s="216"/>
      <c r="I17" s="218"/>
      <c r="K17" s="61" t="s">
        <v>57</v>
      </c>
      <c r="L17" s="105" t="s">
        <v>110</v>
      </c>
      <c r="M17" s="150"/>
      <c r="N17" s="248"/>
      <c r="O17" s="216"/>
      <c r="P17" s="218"/>
    </row>
    <row r="18" spans="2:16" ht="15.75" thickBot="1" x14ac:dyDescent="0.3">
      <c r="B18" s="223"/>
      <c r="D18" s="224" t="s">
        <v>100</v>
      </c>
      <c r="E18" s="225"/>
      <c r="F18" s="225"/>
      <c r="G18" s="225"/>
      <c r="H18" s="226"/>
      <c r="I18" s="106"/>
      <c r="K18" s="224" t="s">
        <v>100</v>
      </c>
      <c r="L18" s="225"/>
      <c r="M18" s="225"/>
      <c r="N18" s="225"/>
      <c r="O18" s="226"/>
      <c r="P18" s="119">
        <f>SUM(P7,P13)</f>
        <v>0</v>
      </c>
    </row>
    <row r="19" spans="2:16" ht="36.75" customHeight="1" thickBot="1" x14ac:dyDescent="0.3">
      <c r="B19" s="88" t="s">
        <v>112</v>
      </c>
      <c r="D19" s="110" t="s">
        <v>1</v>
      </c>
      <c r="E19" s="205" t="s">
        <v>73</v>
      </c>
      <c r="F19" s="206"/>
      <c r="G19" s="207"/>
      <c r="H19" s="95" t="s">
        <v>63</v>
      </c>
      <c r="I19" s="84" t="s">
        <v>69</v>
      </c>
      <c r="K19" s="120" t="s">
        <v>1</v>
      </c>
      <c r="L19" s="205" t="s">
        <v>73</v>
      </c>
      <c r="M19" s="206"/>
      <c r="N19" s="207"/>
      <c r="O19" s="95" t="s">
        <v>63</v>
      </c>
      <c r="P19" s="84" t="s">
        <v>69</v>
      </c>
    </row>
    <row r="20" spans="2:16" ht="36" customHeight="1" x14ac:dyDescent="0.25">
      <c r="B20" s="221" t="s">
        <v>155</v>
      </c>
      <c r="D20" s="234" t="s">
        <v>114</v>
      </c>
      <c r="E20" s="111" t="s">
        <v>72</v>
      </c>
      <c r="F20" s="208" t="s">
        <v>82</v>
      </c>
      <c r="G20" s="209"/>
      <c r="H20" s="236" t="s">
        <v>93</v>
      </c>
      <c r="I20" s="238" t="s">
        <v>174</v>
      </c>
      <c r="K20" s="234" t="s">
        <v>114</v>
      </c>
      <c r="L20" s="111" t="s">
        <v>72</v>
      </c>
      <c r="M20" s="208" t="s">
        <v>135</v>
      </c>
      <c r="N20" s="209"/>
      <c r="O20" s="236" t="s">
        <v>64</v>
      </c>
      <c r="P20" s="238">
        <v>0</v>
      </c>
    </row>
    <row r="21" spans="2:16" ht="36" customHeight="1" x14ac:dyDescent="0.25">
      <c r="B21" s="222"/>
      <c r="D21" s="235"/>
      <c r="E21" s="112" t="s">
        <v>115</v>
      </c>
      <c r="F21" s="210">
        <v>0</v>
      </c>
      <c r="G21" s="211"/>
      <c r="H21" s="237"/>
      <c r="I21" s="239"/>
      <c r="K21" s="235"/>
      <c r="L21" s="112" t="s">
        <v>115</v>
      </c>
      <c r="M21" s="210">
        <v>0</v>
      </c>
      <c r="N21" s="211"/>
      <c r="O21" s="237"/>
      <c r="P21" s="239"/>
    </row>
    <row r="22" spans="2:16" ht="36" customHeight="1" x14ac:dyDescent="0.25">
      <c r="B22" s="222"/>
      <c r="D22" s="240" t="s">
        <v>156</v>
      </c>
      <c r="E22" s="111" t="s">
        <v>72</v>
      </c>
      <c r="F22" s="249" t="s">
        <v>131</v>
      </c>
      <c r="G22" s="250"/>
      <c r="H22" s="236" t="s">
        <v>93</v>
      </c>
      <c r="I22" s="243" t="s">
        <v>174</v>
      </c>
      <c r="K22" s="240" t="s">
        <v>156</v>
      </c>
      <c r="L22" s="111" t="s">
        <v>72</v>
      </c>
      <c r="M22" s="249" t="s">
        <v>141</v>
      </c>
      <c r="N22" s="250"/>
      <c r="O22" s="236" t="s">
        <v>64</v>
      </c>
      <c r="P22" s="243">
        <v>0</v>
      </c>
    </row>
    <row r="23" spans="2:16" ht="36" customHeight="1" thickBot="1" x14ac:dyDescent="0.3">
      <c r="B23" s="222"/>
      <c r="D23" s="241"/>
      <c r="E23" s="113" t="s">
        <v>115</v>
      </c>
      <c r="F23" s="251">
        <v>0</v>
      </c>
      <c r="G23" s="252"/>
      <c r="H23" s="242"/>
      <c r="I23" s="244"/>
      <c r="K23" s="241"/>
      <c r="L23" s="113" t="s">
        <v>115</v>
      </c>
      <c r="M23" s="251">
        <v>0</v>
      </c>
      <c r="N23" s="252"/>
      <c r="O23" s="242"/>
      <c r="P23" s="244"/>
    </row>
    <row r="24" spans="2:16" ht="35.25" customHeight="1" thickBot="1" x14ac:dyDescent="0.3">
      <c r="B24" s="223"/>
      <c r="D24" s="224" t="s">
        <v>100</v>
      </c>
      <c r="E24" s="225"/>
      <c r="F24" s="225"/>
      <c r="G24" s="225"/>
      <c r="H24" s="226"/>
      <c r="I24" s="109"/>
      <c r="K24" s="224" t="s">
        <v>100</v>
      </c>
      <c r="L24" s="225"/>
      <c r="M24" s="225"/>
      <c r="N24" s="225"/>
      <c r="O24" s="226"/>
      <c r="P24" s="109">
        <f>SUM(P20:P23)</f>
        <v>0</v>
      </c>
    </row>
    <row r="26" spans="2:16" ht="40.5" customHeight="1" x14ac:dyDescent="0.25">
      <c r="B26" s="71" t="s">
        <v>113</v>
      </c>
      <c r="D26" s="233">
        <f>SUM(I18,I24)</f>
        <v>0</v>
      </c>
      <c r="E26" s="233"/>
      <c r="F26" s="233"/>
      <c r="G26" s="233"/>
      <c r="H26" s="233"/>
      <c r="I26" s="233"/>
      <c r="K26" s="233">
        <f>SUM(P18,P24)</f>
        <v>0</v>
      </c>
      <c r="L26" s="233"/>
      <c r="M26" s="233"/>
      <c r="N26" s="233"/>
      <c r="O26" s="233"/>
      <c r="P26" s="233"/>
    </row>
    <row r="27" spans="2:16" ht="30" customHeight="1" x14ac:dyDescent="0.25">
      <c r="C27" s="72"/>
    </row>
    <row r="28" spans="2:16" x14ac:dyDescent="0.25">
      <c r="B28" s="1"/>
    </row>
    <row r="29" spans="2:16" x14ac:dyDescent="0.25">
      <c r="B29" s="2"/>
    </row>
    <row r="30" spans="2:16" x14ac:dyDescent="0.25">
      <c r="B30" s="1"/>
    </row>
    <row r="32" spans="2:16" ht="15.75" customHeight="1" x14ac:dyDescent="0.25">
      <c r="B32" s="3"/>
    </row>
    <row r="33" spans="2:2" x14ac:dyDescent="0.25">
      <c r="B33" s="4"/>
    </row>
    <row r="34" spans="2:2" x14ac:dyDescent="0.25">
      <c r="B34" s="2"/>
    </row>
    <row r="35" spans="2:2" x14ac:dyDescent="0.25">
      <c r="B35" s="5"/>
    </row>
  </sheetData>
  <mergeCells count="62">
    <mergeCell ref="K24:O24"/>
    <mergeCell ref="K26:P26"/>
    <mergeCell ref="F22:G22"/>
    <mergeCell ref="F23:G23"/>
    <mergeCell ref="M22:N22"/>
    <mergeCell ref="M23:N23"/>
    <mergeCell ref="P20:P21"/>
    <mergeCell ref="M21:N21"/>
    <mergeCell ref="K22:K23"/>
    <mergeCell ref="O22:O23"/>
    <mergeCell ref="P22:P23"/>
    <mergeCell ref="K18:O18"/>
    <mergeCell ref="L19:N19"/>
    <mergeCell ref="K20:K21"/>
    <mergeCell ref="M20:N20"/>
    <mergeCell ref="O20:O21"/>
    <mergeCell ref="K12:P12"/>
    <mergeCell ref="O13:O17"/>
    <mergeCell ref="P13:P17"/>
    <mergeCell ref="M16:M17"/>
    <mergeCell ref="N16:N17"/>
    <mergeCell ref="K6:P6"/>
    <mergeCell ref="O7:O11"/>
    <mergeCell ref="P7:P11"/>
    <mergeCell ref="M10:M11"/>
    <mergeCell ref="N10:N11"/>
    <mergeCell ref="M3:O3"/>
    <mergeCell ref="P3:P4"/>
    <mergeCell ref="N4:O4"/>
    <mergeCell ref="K5:L5"/>
    <mergeCell ref="M5:N5"/>
    <mergeCell ref="B1:I1"/>
    <mergeCell ref="D26:I26"/>
    <mergeCell ref="D20:D21"/>
    <mergeCell ref="H20:H21"/>
    <mergeCell ref="I20:I21"/>
    <mergeCell ref="D22:D23"/>
    <mergeCell ref="H22:H23"/>
    <mergeCell ref="I22:I23"/>
    <mergeCell ref="B20:B24"/>
    <mergeCell ref="D24:H24"/>
    <mergeCell ref="B3:B4"/>
    <mergeCell ref="G4:H4"/>
    <mergeCell ref="D5:E5"/>
    <mergeCell ref="F5:G5"/>
    <mergeCell ref="D12:I12"/>
    <mergeCell ref="F16:F17"/>
    <mergeCell ref="B6:B18"/>
    <mergeCell ref="D18:H18"/>
    <mergeCell ref="H13:H17"/>
    <mergeCell ref="I13:I17"/>
    <mergeCell ref="F3:H3"/>
    <mergeCell ref="I3:I4"/>
    <mergeCell ref="G16:G17"/>
    <mergeCell ref="E19:G19"/>
    <mergeCell ref="F20:G20"/>
    <mergeCell ref="F21:G21"/>
    <mergeCell ref="D6:I6"/>
    <mergeCell ref="H7:H11"/>
    <mergeCell ref="I7:I11"/>
    <mergeCell ref="F10:F11"/>
    <mergeCell ref="G10:G11"/>
  </mergeCells>
  <dataValidations count="1">
    <dataValidation type="list" allowBlank="1" showInputMessage="1" showErrorMessage="1" sqref="H20 H22 H13 H7 O20 O22 O13 O7" xr:uid="{A27957B4-17FB-41EF-BBF9-087D90DF9D09}">
      <formula1>"CUMPLE,NO CUMPLE"</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7"/>
  <sheetViews>
    <sheetView zoomScaleNormal="100" workbookViewId="0">
      <selection activeCell="E6" sqref="E6"/>
    </sheetView>
  </sheetViews>
  <sheetFormatPr baseColWidth="10" defaultRowHeight="15" x14ac:dyDescent="0.25"/>
  <cols>
    <col min="1" max="1" width="75" style="7" customWidth="1"/>
    <col min="2" max="3" width="35.85546875" style="7" customWidth="1"/>
    <col min="4" max="16384" width="11.42578125" style="7"/>
  </cols>
  <sheetData>
    <row r="1" spans="1:3" x14ac:dyDescent="0.25">
      <c r="A1" s="253" t="s">
        <v>11</v>
      </c>
      <c r="B1" s="12" t="s">
        <v>38</v>
      </c>
      <c r="C1" s="12" t="s">
        <v>39</v>
      </c>
    </row>
    <row r="2" spans="1:3" x14ac:dyDescent="0.25">
      <c r="A2" s="254"/>
      <c r="B2" s="11"/>
      <c r="C2" s="11"/>
    </row>
    <row r="3" spans="1:3" s="6" customFormat="1" x14ac:dyDescent="0.25">
      <c r="A3" s="37" t="s">
        <v>12</v>
      </c>
      <c r="B3" s="8"/>
      <c r="C3" s="8"/>
    </row>
    <row r="4" spans="1:3" ht="27" customHeight="1" x14ac:dyDescent="0.25">
      <c r="A4" s="37" t="s">
        <v>14</v>
      </c>
      <c r="B4" s="9"/>
      <c r="C4" s="9"/>
    </row>
    <row r="5" spans="1:3" x14ac:dyDescent="0.25">
      <c r="A5" s="37" t="s">
        <v>13</v>
      </c>
      <c r="B5" s="10"/>
      <c r="C5" s="10"/>
    </row>
    <row r="6" spans="1:3" x14ac:dyDescent="0.25">
      <c r="A6" s="38" t="s">
        <v>34</v>
      </c>
      <c r="B6" s="41"/>
      <c r="C6" s="41"/>
    </row>
    <row r="7" spans="1:3" ht="213" customHeight="1" x14ac:dyDescent="0.25">
      <c r="A7" s="37" t="s">
        <v>40</v>
      </c>
      <c r="B7" s="39"/>
      <c r="C7" s="39"/>
    </row>
    <row r="8" spans="1:3" ht="147.75" customHeight="1" x14ac:dyDescent="0.25">
      <c r="A8" s="37" t="s">
        <v>41</v>
      </c>
      <c r="B8" s="39"/>
      <c r="C8" s="39"/>
    </row>
    <row r="9" spans="1:3" ht="162" customHeight="1" x14ac:dyDescent="0.25">
      <c r="A9" s="40" t="s">
        <v>42</v>
      </c>
      <c r="B9" s="39"/>
      <c r="C9" s="39"/>
    </row>
    <row r="11" spans="1:3" x14ac:dyDescent="0.25">
      <c r="A11" s="255" t="s">
        <v>36</v>
      </c>
      <c r="B11" s="12">
        <v>6</v>
      </c>
      <c r="C11" s="12">
        <v>6</v>
      </c>
    </row>
    <row r="12" spans="1:3" ht="34.5" customHeight="1" x14ac:dyDescent="0.25">
      <c r="A12" s="254"/>
      <c r="B12" s="11"/>
      <c r="C12" s="11"/>
    </row>
    <row r="13" spans="1:3" ht="146.25" x14ac:dyDescent="0.25">
      <c r="A13" s="40" t="s">
        <v>43</v>
      </c>
      <c r="B13" s="13"/>
      <c r="C13" s="13"/>
    </row>
    <row r="14" spans="1:3" ht="112.5" x14ac:dyDescent="0.25">
      <c r="A14" s="37" t="s">
        <v>44</v>
      </c>
    </row>
    <row r="15" spans="1:3" ht="213.75" x14ac:dyDescent="0.25">
      <c r="A15" s="37" t="s">
        <v>45</v>
      </c>
    </row>
    <row r="16" spans="1:3" ht="195" customHeight="1" x14ac:dyDescent="0.25">
      <c r="A16" s="37" t="s">
        <v>35</v>
      </c>
    </row>
    <row r="17" spans="1:1" ht="218.25" customHeight="1" x14ac:dyDescent="0.25">
      <c r="A17" s="37" t="s">
        <v>37</v>
      </c>
    </row>
  </sheetData>
  <mergeCells count="2">
    <mergeCell ref="A1:A2"/>
    <mergeCell ref="A11:A12"/>
  </mergeCells>
  <printOptions horizontalCentered="1" verticalCentered="1"/>
  <pageMargins left="0.70866141732283472" right="0.70866141732283472" top="0.74803149606299213" bottom="0.74803149606299213" header="0.31496062992125984" footer="0.31496062992125984"/>
  <pageSetup paperSize="11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19"/>
  <sheetViews>
    <sheetView workbookViewId="0">
      <selection activeCell="G22" sqref="G22"/>
    </sheetView>
  </sheetViews>
  <sheetFormatPr baseColWidth="10" defaultRowHeight="15" x14ac:dyDescent="0.25"/>
  <cols>
    <col min="1" max="1" width="52.85546875" style="14" bestFit="1" customWidth="1"/>
    <col min="2" max="2" width="14.5703125" style="14" customWidth="1"/>
    <col min="3" max="4" width="11.42578125" style="14"/>
    <col min="5" max="5" width="14.85546875" style="14" customWidth="1"/>
    <col min="6" max="6" width="11.42578125" style="14"/>
    <col min="7" max="7" width="14.42578125" style="14" customWidth="1"/>
    <col min="8" max="16384" width="11.42578125" style="14"/>
  </cols>
  <sheetData>
    <row r="2" spans="1:8" x14ac:dyDescent="0.25">
      <c r="A2" s="14" t="s">
        <v>15</v>
      </c>
      <c r="B2" s="15"/>
    </row>
    <row r="3" spans="1:8" ht="15.75" thickBot="1" x14ac:dyDescent="0.3"/>
    <row r="4" spans="1:8" ht="29.25" customHeight="1" thickBot="1" x14ac:dyDescent="0.3">
      <c r="A4" s="16"/>
      <c r="B4" s="17" t="s">
        <v>16</v>
      </c>
      <c r="C4" s="17" t="s">
        <v>17</v>
      </c>
      <c r="D4" s="17" t="s">
        <v>18</v>
      </c>
      <c r="E4" s="17" t="s">
        <v>19</v>
      </c>
      <c r="F4" s="17" t="s">
        <v>20</v>
      </c>
      <c r="G4" s="18" t="s">
        <v>21</v>
      </c>
      <c r="H4" s="19" t="s">
        <v>22</v>
      </c>
    </row>
    <row r="5" spans="1:8" x14ac:dyDescent="0.25">
      <c r="A5" s="20"/>
      <c r="B5" s="21"/>
      <c r="C5" s="21"/>
      <c r="D5" s="21"/>
      <c r="E5" s="22"/>
      <c r="F5" s="21"/>
      <c r="G5" s="22"/>
      <c r="H5" s="23"/>
    </row>
    <row r="6" spans="1:8" ht="15.75" thickBot="1" x14ac:dyDescent="0.3">
      <c r="A6" s="24"/>
      <c r="B6" s="25"/>
      <c r="C6" s="25"/>
      <c r="D6" s="25"/>
      <c r="E6" s="22"/>
      <c r="F6" s="25"/>
      <c r="G6" s="26"/>
      <c r="H6" s="27"/>
    </row>
    <row r="8" spans="1:8" x14ac:dyDescent="0.25">
      <c r="D8" s="28">
        <f>SUM(D5:D7)/2</f>
        <v>0</v>
      </c>
    </row>
    <row r="10" spans="1:8" ht="15.75" thickBot="1" x14ac:dyDescent="0.3">
      <c r="C10" s="14" t="s">
        <v>26</v>
      </c>
      <c r="D10" s="28">
        <f>(D5+D8)/2</f>
        <v>0</v>
      </c>
      <c r="E10" s="24" t="s">
        <v>25</v>
      </c>
      <c r="F10" s="14" t="e">
        <f>(1-(($D$10-D6)/$D$10))</f>
        <v>#DIV/0!</v>
      </c>
      <c r="G10" s="42" t="e">
        <f>F10*40</f>
        <v>#DIV/0!</v>
      </c>
    </row>
    <row r="11" spans="1:8" x14ac:dyDescent="0.25">
      <c r="E11" s="20" t="s">
        <v>24</v>
      </c>
      <c r="F11" s="14" t="e">
        <f>(1-(-2*($D$10-D5)/$D$10))</f>
        <v>#DIV/0!</v>
      </c>
      <c r="G11" s="30" t="e">
        <f>F11*40</f>
        <v>#DIV/0!</v>
      </c>
    </row>
    <row r="14" spans="1:8" x14ac:dyDescent="0.25">
      <c r="A14" s="14" t="s">
        <v>27</v>
      </c>
      <c r="C14" s="31"/>
    </row>
    <row r="15" spans="1:8" x14ac:dyDescent="0.25">
      <c r="A15" s="14" t="s">
        <v>28</v>
      </c>
    </row>
    <row r="16" spans="1:8" x14ac:dyDescent="0.25">
      <c r="A16" s="14" t="s">
        <v>29</v>
      </c>
    </row>
    <row r="17" spans="1:1" x14ac:dyDescent="0.25">
      <c r="A17" s="14" t="s">
        <v>30</v>
      </c>
    </row>
    <row r="18" spans="1:1" x14ac:dyDescent="0.25">
      <c r="A18" s="14" t="s">
        <v>31</v>
      </c>
    </row>
    <row r="19" spans="1:1" x14ac:dyDescent="0.25">
      <c r="A19" s="14" t="s">
        <v>32</v>
      </c>
    </row>
  </sheetData>
  <pageMargins left="0.7" right="0.7" top="0.75" bottom="0.75" header="0.3" footer="0.3"/>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1"/>
  <sheetViews>
    <sheetView workbookViewId="0">
      <selection activeCell="H19" sqref="H19"/>
    </sheetView>
  </sheetViews>
  <sheetFormatPr baseColWidth="10" defaultRowHeight="15" x14ac:dyDescent="0.25"/>
  <cols>
    <col min="1" max="1" width="43.7109375" style="14" customWidth="1"/>
    <col min="2" max="2" width="14.5703125" style="14" customWidth="1"/>
    <col min="3" max="3" width="11.42578125" style="14"/>
    <col min="4" max="4" width="14.42578125" style="14" customWidth="1"/>
    <col min="5" max="5" width="15.7109375" style="14" customWidth="1"/>
    <col min="6" max="6" width="14.5703125" style="14" customWidth="1"/>
    <col min="7" max="7" width="14.42578125" style="14" customWidth="1"/>
    <col min="8" max="16384" width="11.42578125" style="14"/>
  </cols>
  <sheetData>
    <row r="2" spans="1:8" x14ac:dyDescent="0.25">
      <c r="A2" s="14" t="s">
        <v>15</v>
      </c>
      <c r="B2" s="15"/>
    </row>
    <row r="3" spans="1:8" ht="15.75" thickBot="1" x14ac:dyDescent="0.3"/>
    <row r="4" spans="1:8" ht="29.25" customHeight="1" thickBot="1" x14ac:dyDescent="0.3">
      <c r="A4" s="16"/>
      <c r="B4" s="17" t="s">
        <v>16</v>
      </c>
      <c r="C4" s="17" t="s">
        <v>17</v>
      </c>
      <c r="D4" s="17" t="s">
        <v>18</v>
      </c>
      <c r="E4" s="17" t="s">
        <v>19</v>
      </c>
      <c r="F4" s="17" t="s">
        <v>20</v>
      </c>
      <c r="G4" s="18" t="s">
        <v>21</v>
      </c>
      <c r="H4" s="19" t="s">
        <v>22</v>
      </c>
    </row>
    <row r="5" spans="1:8" x14ac:dyDescent="0.25">
      <c r="A5" s="32"/>
      <c r="B5" s="33"/>
      <c r="C5" s="33"/>
      <c r="D5" s="34"/>
      <c r="E5" s="35"/>
      <c r="F5" s="33"/>
      <c r="G5" s="35"/>
      <c r="H5" s="36"/>
    </row>
    <row r="6" spans="1:8" x14ac:dyDescent="0.25">
      <c r="A6" s="20"/>
      <c r="B6" s="21"/>
      <c r="C6" s="21"/>
      <c r="D6" s="21"/>
      <c r="E6" s="22"/>
      <c r="F6" s="21"/>
      <c r="G6" s="22"/>
      <c r="H6" s="23"/>
    </row>
    <row r="7" spans="1:8" x14ac:dyDescent="0.25">
      <c r="A7" s="20"/>
      <c r="B7" s="21"/>
      <c r="C7" s="21"/>
      <c r="D7" s="21"/>
      <c r="E7" s="22"/>
      <c r="F7" s="21"/>
      <c r="G7" s="22"/>
      <c r="H7" s="23"/>
    </row>
    <row r="8" spans="1:8" ht="15.75" thickBot="1" x14ac:dyDescent="0.3">
      <c r="A8" s="24"/>
      <c r="B8" s="25"/>
      <c r="C8" s="25"/>
      <c r="D8" s="21"/>
      <c r="E8" s="26"/>
      <c r="F8" s="25"/>
      <c r="G8" s="26"/>
      <c r="H8" s="27"/>
    </row>
    <row r="10" spans="1:8" x14ac:dyDescent="0.25">
      <c r="D10" s="28">
        <f>SUM(D5:D9)/4</f>
        <v>0</v>
      </c>
    </row>
    <row r="11" spans="1:8" ht="15.75" thickBot="1" x14ac:dyDescent="0.3"/>
    <row r="12" spans="1:8" x14ac:dyDescent="0.25">
      <c r="C12" s="14" t="s">
        <v>26</v>
      </c>
      <c r="D12" s="28">
        <f>(D7+D10)/2</f>
        <v>0</v>
      </c>
      <c r="E12" s="32" t="s">
        <v>33</v>
      </c>
      <c r="F12" s="14" t="e">
        <f>(1-(($D$12-D5)/$D$12))</f>
        <v>#DIV/0!</v>
      </c>
      <c r="G12" s="29" t="e">
        <f>F12*40</f>
        <v>#DIV/0!</v>
      </c>
    </row>
    <row r="13" spans="1:8" x14ac:dyDescent="0.25">
      <c r="E13" s="20" t="s">
        <v>23</v>
      </c>
      <c r="F13" s="14" t="e">
        <f t="shared" ref="F13" si="0">(1-(($D$12-D6)/$D$12))</f>
        <v>#DIV/0!</v>
      </c>
      <c r="G13" s="29" t="e">
        <f>F13*40</f>
        <v>#DIV/0!</v>
      </c>
    </row>
    <row r="14" spans="1:8" ht="15.75" thickBot="1" x14ac:dyDescent="0.3">
      <c r="E14" s="24" t="s">
        <v>25</v>
      </c>
      <c r="F14" s="14" t="e">
        <f>(1-(($D$12-D8)/$D$12))</f>
        <v>#DIV/0!</v>
      </c>
      <c r="G14" s="30" t="e">
        <f>F14*40</f>
        <v>#DIV/0!</v>
      </c>
    </row>
    <row r="15" spans="1:8" x14ac:dyDescent="0.25">
      <c r="E15" s="20" t="s">
        <v>24</v>
      </c>
      <c r="F15" s="14" t="e">
        <f>(1-(-2*($D$12-D7)/$D$12))</f>
        <v>#DIV/0!</v>
      </c>
      <c r="G15" s="29" t="e">
        <f>F15*40</f>
        <v>#DIV/0!</v>
      </c>
    </row>
    <row r="16" spans="1:8" x14ac:dyDescent="0.25">
      <c r="A16" s="14" t="s">
        <v>27</v>
      </c>
    </row>
    <row r="17" spans="1:3" x14ac:dyDescent="0.25">
      <c r="A17" s="14" t="s">
        <v>28</v>
      </c>
      <c r="C17" s="31"/>
    </row>
    <row r="18" spans="1:3" x14ac:dyDescent="0.25">
      <c r="A18" s="14" t="s">
        <v>29</v>
      </c>
    </row>
    <row r="19" spans="1:3" x14ac:dyDescent="0.25">
      <c r="A19" s="14" t="s">
        <v>30</v>
      </c>
    </row>
    <row r="20" spans="1:3" x14ac:dyDescent="0.25">
      <c r="A20" s="14" t="s">
        <v>31</v>
      </c>
    </row>
    <row r="21" spans="1:3" x14ac:dyDescent="0.25">
      <c r="A21" s="14" t="s">
        <v>32</v>
      </c>
    </row>
  </sheetData>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PROPONENTES</vt:lpstr>
      <vt:lpstr>ELEMENTOS HABILITANTES</vt:lpstr>
      <vt:lpstr>ELEMENTOS PONDERACIÓN</vt:lpstr>
      <vt:lpstr>ELEMENTOS PUNTUABLES</vt:lpstr>
      <vt:lpstr>MedArtAlta-3</vt:lpstr>
      <vt:lpstr>MedArtAlta-4</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Vargas Zapata</dc:creator>
  <cp:lastModifiedBy>Andrea Caceres Ceron</cp:lastModifiedBy>
  <cp:lastPrinted>2021-05-21T14:08:25Z</cp:lastPrinted>
  <dcterms:created xsi:type="dcterms:W3CDTF">2020-09-09T21:11:06Z</dcterms:created>
  <dcterms:modified xsi:type="dcterms:W3CDTF">2022-08-24T20:48:27Z</dcterms:modified>
</cp:coreProperties>
</file>