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OTIZACION\BIENESTAR\dotacion\ESTUDIO DE MERCADO\"/>
    </mc:Choice>
  </mc:AlternateContent>
  <xr:revisionPtr revIDLastSave="0" documentId="8_{91FF0C96-80F8-4B1D-BB0A-594C0B6BA68F}" xr6:coauthVersionLast="47" xr6:coauthVersionMax="47" xr10:uidLastSave="{00000000-0000-0000-0000-000000000000}"/>
  <bookViews>
    <workbookView xWindow="-120" yWindow="-120" windowWidth="29040" windowHeight="15840" tabRatio="602" xr2:uid="{00000000-000D-0000-FFFF-FFFF00000000}"/>
  </bookViews>
  <sheets>
    <sheet name="COTIZACION CON TOTALES" sheetId="1" r:id="rId1"/>
    <sheet name="Hoja1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/>
  <c r="E7" i="1"/>
  <c r="E8" i="1"/>
  <c r="E9" i="1"/>
  <c r="E10" i="1"/>
  <c r="E11" i="1"/>
  <c r="E12" i="1"/>
  <c r="E13" i="1"/>
  <c r="E14" i="1"/>
  <c r="E15" i="1"/>
  <c r="E16" i="1"/>
  <c r="E17" i="1"/>
  <c r="E4" i="1"/>
  <c r="E3" i="1"/>
  <c r="P4" i="1"/>
  <c r="P5" i="1"/>
  <c r="P7" i="1"/>
  <c r="P8" i="1"/>
  <c r="P9" i="1"/>
  <c r="P10" i="1"/>
  <c r="P11" i="1"/>
  <c r="P12" i="1"/>
  <c r="P13" i="1"/>
  <c r="P14" i="1"/>
  <c r="P15" i="1"/>
  <c r="P16" i="1"/>
  <c r="P17" i="1"/>
  <c r="P3" i="1"/>
  <c r="M13" i="1"/>
  <c r="N19" i="1"/>
  <c r="O19" i="1"/>
  <c r="K19" i="1"/>
  <c r="L19" i="1"/>
  <c r="M19" i="1"/>
  <c r="I10" i="1"/>
  <c r="J10" i="1"/>
  <c r="I11" i="1"/>
  <c r="K11" i="1"/>
  <c r="I12" i="1"/>
  <c r="L12" i="1"/>
  <c r="I13" i="1"/>
  <c r="I14" i="1"/>
  <c r="I15" i="1"/>
  <c r="I16" i="1"/>
  <c r="J16" i="1"/>
  <c r="I17" i="1"/>
  <c r="I4" i="1"/>
  <c r="J4" i="1"/>
  <c r="N5" i="1"/>
  <c r="O5" i="1"/>
  <c r="I7" i="1"/>
  <c r="J7" i="1"/>
  <c r="I8" i="1"/>
  <c r="J8" i="1"/>
  <c r="I9" i="1"/>
  <c r="J9" i="1"/>
  <c r="J3" i="1"/>
  <c r="I3" i="1"/>
  <c r="S17" i="1" l="1"/>
  <c r="Z17" i="1" s="1"/>
  <c r="G17" i="1" s="1"/>
  <c r="S15" i="1"/>
  <c r="Z15" i="1" s="1"/>
  <c r="G15" i="1" s="1"/>
  <c r="Y5" i="1"/>
  <c r="X5" i="1"/>
  <c r="T4" i="1"/>
  <c r="S4" i="1"/>
  <c r="Z4" i="1" s="1"/>
  <c r="G4" i="1" s="1"/>
  <c r="T3" i="1"/>
  <c r="S3" i="1"/>
  <c r="Z13" i="1"/>
  <c r="G13" i="1" s="1"/>
  <c r="Z14" i="1"/>
  <c r="G14" i="1" s="1"/>
  <c r="Z5" i="1" l="1"/>
  <c r="G5" i="1" s="1"/>
  <c r="Z3" i="1"/>
  <c r="G3" i="1" s="1"/>
  <c r="S18" i="1"/>
  <c r="T16" i="1"/>
  <c r="S16" i="1"/>
  <c r="Z16" i="1" s="1"/>
  <c r="G16" i="1" s="1"/>
  <c r="V12" i="1"/>
  <c r="S12" i="1"/>
  <c r="Z12" i="1" s="1"/>
  <c r="G12" i="1" s="1"/>
  <c r="S11" i="1"/>
  <c r="U11" i="1"/>
  <c r="S10" i="1"/>
  <c r="T10" i="1"/>
  <c r="S9" i="1"/>
  <c r="T9" i="1"/>
  <c r="S8" i="1"/>
  <c r="T8" i="1"/>
  <c r="S6" i="1"/>
  <c r="T7" i="1"/>
  <c r="S7" i="1"/>
  <c r="Z18" i="1" l="1"/>
  <c r="G18" i="1" s="1"/>
  <c r="I18" i="1"/>
  <c r="P18" i="1" s="1"/>
  <c r="E18" i="1" s="1"/>
  <c r="Z6" i="1"/>
  <c r="G6" i="1" s="1"/>
  <c r="I6" i="1"/>
  <c r="P6" i="1" s="1"/>
  <c r="E6" i="1" s="1"/>
  <c r="Z8" i="1"/>
  <c r="G8" i="1" s="1"/>
  <c r="Z11" i="1"/>
  <c r="G11" i="1" s="1"/>
  <c r="Z9" i="1"/>
  <c r="G9" i="1" s="1"/>
  <c r="Z7" i="1"/>
  <c r="G7" i="1" s="1"/>
  <c r="Z10" i="1"/>
  <c r="G10" i="1" s="1"/>
  <c r="T19" i="1"/>
  <c r="D19" i="1"/>
  <c r="F4" i="1"/>
  <c r="J19" i="1"/>
  <c r="F3" i="1"/>
  <c r="I19" i="1" l="1"/>
  <c r="S19" i="1"/>
  <c r="G19" i="1"/>
  <c r="E19" i="1" l="1"/>
  <c r="P19" i="1"/>
  <c r="Z19" i="1"/>
</calcChain>
</file>

<file path=xl/sharedStrings.xml><?xml version="1.0" encoding="utf-8"?>
<sst xmlns="http://schemas.openxmlformats.org/spreadsheetml/2006/main" count="108" uniqueCount="53">
  <si>
    <t>PROMEDIO - VALOR TECHO</t>
  </si>
  <si>
    <t xml:space="preserve"> </t>
  </si>
  <si>
    <t>COTIZACIONES</t>
  </si>
  <si>
    <t>Item</t>
  </si>
  <si>
    <t>Descripción</t>
  </si>
  <si>
    <t>Unidad de
 medida</t>
  </si>
  <si>
    <t>Cantidad</t>
  </si>
  <si>
    <t>Valor unitario 
sin IVA</t>
  </si>
  <si>
    <t>% IVA</t>
  </si>
  <si>
    <t>Valor unitario
 con IVA</t>
  </si>
  <si>
    <t>Promedio
sin IVA</t>
  </si>
  <si>
    <t>IVA</t>
  </si>
  <si>
    <t>Promedio
con IVA</t>
  </si>
  <si>
    <t>PRODUCTO</t>
  </si>
  <si>
    <t xml:space="preserve">TOTAL </t>
  </si>
  <si>
    <t xml:space="preserve">UNIDAD </t>
  </si>
  <si>
    <t>BIENESTAR-MUSICA</t>
  </si>
  <si>
    <t xml:space="preserve">Cotización 1 MERCADO LIBRE
con IVA
</t>
  </si>
  <si>
    <t>CAMISETA: Tipo Polo tela Pólux blanca, sublimado full color el frente de medidas 35cm * 35cm (colores identidad corporativa), cuellos y  puños en poli algodón, botones número 24 de cuatro huecos. Logos bordados parte delantera lado izquierdo con el logo SENA y la Palabra Regional Cauca,  lado derecho con logo Bienestar al Aprendiz. Tallas por definir. Presentar muestra del ítem.</t>
  </si>
  <si>
    <t>CAMISETA: Tipo camiseta cuello redondo poli algodón, sublimado full color al frente de medidas 35cm*35cm (colores identidad corporativa). Color de la camiseta blanco. Logos estampados parte delantera lado izquierdo con el logo SENA y la Palabra Regional Cauca,  lado derecho con logo Bienestar al Aprendiz. Tallas por definir. Presentar muestra del ítem.</t>
  </si>
  <si>
    <t>Gorra para adulto, tela winer plus color negro con naranja, tipo deportiva clásica con correa ajustable, logo SENA bordado color naranja, diseño a definir. Talla 7. Presentar muestra del ítem.</t>
  </si>
  <si>
    <t>Medallas metalicas de 7 centimetros de diámetro y de 3 milimetros de grosor, todos los deportes, grabadas en alto relieve (oro, plata, bronce). Presentar muestra del item.</t>
  </si>
  <si>
    <t>BALON DE FUTBOL DE SALON: Cubierta de PU; Neumático butilo; Cuero u otro material adecuado; Circunferencia entre 60 y 62 centímetros; Peso de entre 400 y 440 gramos;  Especificaciones de la federación colombiana de futbol de salón.</t>
  </si>
  <si>
    <t>BALON DE VOLEIBOL:  especificaciones tecnicas, circunferencia 65 – 67 cm, peso 260-280.Cuero u otro material adecuado sinetico o cocido.Presión inflado: 0,300 y 0,325 kg/cm².especificaciones de la federacion colombiana de voleibol,Cubierta en material, “composite”, soft touch sintético laminado y/o cosido, que mantenga su
peso e impermeabilidad, para uso exterior en asfalto e interior en diferentes superficies.</t>
  </si>
  <si>
    <t>BALON DE BALONCESTO:Numero 7- Cubierta en caucho natural vulcanizado que mantenga su peso e impermeabilidad, para uso exterior en asfalto e interior.Peso entre 567 a 650 g, Circunferencia entre 74,9 a 79 cm, Rebote entre 120 a 150 cm; antideslizante de excelente agarre y rebote- certificado por la federación nacional y/o internacional de la modalidad deportiva (LPB, FCB, FIBA)</t>
  </si>
  <si>
    <t>BALÓN DE FÚTBOL: Compuesto por 20 hexágonos y 12 pentágonos cosidos, pegados o también vulcanizados; Medidas fifa mínimo 68 y como máximo 70 centímetros de circunferencia; Fabricado por un material de varias capas de tejido irrompible recubierto de PVC o poliuretano; Peso  410 y 450 gramos.</t>
  </si>
  <si>
    <t>En vidrio con el nombre del evento y las palabras Centro de Comercio y Servicios Regional Cauca. Presentar muestra del item.</t>
  </si>
  <si>
    <t xml:space="preserve">Peto deportivo: 50% algodón y 50% poliester; Malla agujereada y transpirable, estilo cerrado, cuello redondo y reforzado en los bordes; en el pecho al lado izquierdo logo del SENA y las palabras Regional Cauca. </t>
  </si>
  <si>
    <t>MALLA PARA VOLEIBOL EN POLIPROPILENO Y NYLON TRENSADO DE 3MM: Cuadros trenzados de 10X10cm; Medidas oficiales FIVB; 9,5m de largo X 1m de alto;
Borde superior blanco en lona de 7cm, borde inferior negro en lona de 5cm y bordes laterales en lona color blanco de 5cm; Incluye cable de acero forrado.</t>
  </si>
  <si>
    <t>Materiales, necesarios para el desarrollo de las actividades contempladas en el programa de arte y cultura: 2 kit de pintura corporal paleta por 12 colores marca reconocida. 4 kit de Maquillaje artístico para rostro, marca reconocida. 10 tarros de pintura en spray fluorecente lata por 300 ml en colores: amarillo, café, verde, roja, azul. 10 paquetes de vendas yesadas de 6 pulgadas por 5 yardas (para elaborar moldes de máscaras). 5 paquetes por 250 grs de vaselina. 15 paquetes de globos x 24 unidades colores surtidos, referencia R9 de marca reconocida. 2 galones de colbón por 4 litros. Tela tafeta de color blanco con medidas de 6,50 metros x 2,90 metros. Tela tafeta de color negro con medidas de 6,50 metros x 2,90 metros.</t>
  </si>
  <si>
    <t>Traje típico de Cumbia tradicional colombiana para mujer: Falda amplia o “pollera”, de color blanco decorada con apliques y cintas y con un bolero en la parte inferior. Blusa de color blanco con bolero en la parte superior decorado con apliques y cintas, hombros destapados y las mangas abultadas en la misma combinación.</t>
  </si>
  <si>
    <t>Sombrero vueltiao: elaborado en fibra de caña flecha</t>
  </si>
  <si>
    <t>Traje típico de Torbellino para mujer: Falda oscura adornada con cintas y encajes, blusa manga larga y cuello bandeja adornada con cintas y encajes, mantilla y sombrero campesino.</t>
  </si>
  <si>
    <t>Zapatos tipo Alpargatas o calzado típico para baile de danzas. Tallas de 38 - 42. Material Yute color crudo.</t>
  </si>
  <si>
    <t xml:space="preserve">UNIDAD  </t>
  </si>
  <si>
    <t>UNIDAD</t>
  </si>
  <si>
    <t>GLOBAL</t>
  </si>
  <si>
    <t>PAR</t>
  </si>
  <si>
    <t>Cotización 2 LINIO
 con IVA</t>
  </si>
  <si>
    <t>Cotizacion 3 VITRI CRISTALES con IVA</t>
  </si>
  <si>
    <t>cotizacion 4 UMBRO con IVA</t>
  </si>
  <si>
    <t>Cotizacion 5 JORDAN BRANS con IVA</t>
  </si>
  <si>
    <t>53111600</t>
  </si>
  <si>
    <r>
      <t xml:space="preserve">Materiales, necesarios para el desarrollo de las actividades contempladas en el programa de arte y cultura: 2 kit de pintura corporal paleta por 12 colores marca reconocida. 4 kit de Maquillaje artístico para rostro, marca reconocida. </t>
    </r>
    <r>
      <rPr>
        <sz val="10"/>
        <color rgb="FFFF0000"/>
        <rFont val="Arial"/>
        <family val="2"/>
      </rPr>
      <t>10 tarros de pintura en spray fluorecente lata por 300 ml en colores</t>
    </r>
    <r>
      <rPr>
        <sz val="10"/>
        <color rgb="FF000000"/>
        <rFont val="Arial"/>
        <family val="2"/>
      </rPr>
      <t>: amarillo, café, verde, roja, azul. 10 paquetes de vendas yesadas de 6 pulgadas por 5 yardas (para elaborar moldes de máscaras). 5 paquetes por 250 grs de vaselina. 15 paquetes de</t>
    </r>
    <r>
      <rPr>
        <sz val="10"/>
        <color rgb="FFFF0000"/>
        <rFont val="Arial"/>
        <family val="2"/>
      </rPr>
      <t xml:space="preserve"> globos x 24 unidades colores surtidos, referencia R9 de marca reconocida.</t>
    </r>
    <r>
      <rPr>
        <sz val="10"/>
        <color rgb="FF000000"/>
        <rFont val="Arial"/>
        <family val="2"/>
      </rPr>
      <t xml:space="preserve"> 2 galones de colbón por 4 litros. Tela tafeta de color blanco con medidas de 6,50 metros x 2,90 metros. </t>
    </r>
    <r>
      <rPr>
        <sz val="10"/>
        <color rgb="FFFF0000"/>
        <rFont val="Arial"/>
        <family val="2"/>
      </rPr>
      <t>Tela tafeta de color negro con medidas de 6,50 metros x 2,90 metros.</t>
    </r>
  </si>
  <si>
    <t>LILI PINK</t>
  </si>
  <si>
    <t>MINISO COLOMBIA</t>
  </si>
  <si>
    <t xml:space="preserve">Cotización 1 MERCADO LIBRE
sin IVA
</t>
  </si>
  <si>
    <t>Cotización 2 LINIO
 sin IVA</t>
  </si>
  <si>
    <t>Cotizacion 3 VITRI CRISTALES sin IVA</t>
  </si>
  <si>
    <t>cotizacion 4 UMBRO sin IVA</t>
  </si>
  <si>
    <t>Cotizacion 5 JORDAN BRANS sin IVA</t>
  </si>
  <si>
    <t>Cotizacion 6 LILI PINK sin IVA</t>
  </si>
  <si>
    <t>Cotizacion 7 MINISO COLOMBIA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</si>
</sst>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64" formatCode="_(* #,##0.00_);_(* \(#,##0.00\);_(* &quot;-&quot;??_);_(@_)"/>
    <numFmt numFmtId="165" formatCode="#,##0;[Red]#,##0"/>
    <numFmt numFmtId="166" formatCode="_-[$$-240A]\ * #,##0_-;\-[$$-240A]\ * #,##0_-;_-[$$-240A]\ * &quot;-&quot;_-;_-@_-"/>
    <numFmt numFmtId="167" formatCode="_-[$$-240A]\ * #,##0_-;\-[$$-240A]\ * #,##0_-;_-[$$-240A]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color rgb="FF000000"/>
      <name val="Arial"/>
      <family val="2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8">
    <xf numFmtId="0" fontId="0" fillId="0" borderId="0"/>
    <xf numFmtId="41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0" fontId="8" fillId="0" borderId="0"/>
  </cellStyleXfs>
  <cellXfs count="73">
    <xf numFmtId="0" fontId="0" fillId="0" borderId="0" xfId="0"/>
    <xf numFmtId="0" fontId="4" fillId="2" borderId="0" xfId="2" applyFont="1" applyFill="1"/>
    <xf numFmtId="0" fontId="4" fillId="0" borderId="0" xfId="0" applyFont="1"/>
    <xf numFmtId="0" fontId="3" fillId="2" borderId="4" xfId="2" applyFont="1" applyFill="1" applyBorder="1" applyAlignment="1">
      <alignment horizontal="center" vertical="center" wrapText="1"/>
    </xf>
    <xf numFmtId="9" fontId="3" fillId="2" borderId="2" xfId="3" applyNumberFormat="1" applyFont="1" applyFill="1" applyBorder="1" applyAlignment="1">
      <alignment horizontal="center" vertical="center" wrapText="1"/>
    </xf>
    <xf numFmtId="0" fontId="4" fillId="2" borderId="6" xfId="2" applyFont="1" applyFill="1" applyBorder="1"/>
    <xf numFmtId="0" fontId="4" fillId="2" borderId="7" xfId="2" applyFont="1" applyFill="1" applyBorder="1"/>
    <xf numFmtId="9" fontId="3" fillId="2" borderId="1" xfId="3" applyNumberFormat="1" applyFont="1" applyFill="1" applyBorder="1" applyAlignment="1">
      <alignment horizontal="center" vertical="center" wrapText="1"/>
    </xf>
    <xf numFmtId="49" fontId="3" fillId="2" borderId="3" xfId="2" applyNumberFormat="1" applyFont="1" applyFill="1" applyBorder="1" applyAlignment="1">
      <alignment horizontal="center" vertical="center" wrapText="1"/>
    </xf>
    <xf numFmtId="0" fontId="5" fillId="0" borderId="11" xfId="2" applyFont="1" applyBorder="1"/>
    <xf numFmtId="0" fontId="5" fillId="0" borderId="6" xfId="2" applyFont="1" applyBorder="1"/>
    <xf numFmtId="0" fontId="5" fillId="0" borderId="0" xfId="2" applyFont="1"/>
    <xf numFmtId="0" fontId="5" fillId="0" borderId="0" xfId="0" applyFont="1"/>
    <xf numFmtId="0" fontId="6" fillId="3" borderId="8" xfId="2" applyFont="1" applyFill="1" applyBorder="1" applyAlignment="1">
      <alignment horizontal="center" vertical="center" wrapText="1"/>
    </xf>
    <xf numFmtId="3" fontId="6" fillId="3" borderId="8" xfId="2" applyNumberFormat="1" applyFont="1" applyFill="1" applyBorder="1" applyAlignment="1">
      <alignment horizontal="center" vertical="center" wrapText="1"/>
    </xf>
    <xf numFmtId="0" fontId="5" fillId="0" borderId="9" xfId="2" applyFont="1" applyBorder="1"/>
    <xf numFmtId="0" fontId="5" fillId="3" borderId="13" xfId="2" applyFont="1" applyFill="1" applyBorder="1"/>
    <xf numFmtId="0" fontId="5" fillId="3" borderId="2" xfId="2" applyFont="1" applyFill="1" applyBorder="1" applyAlignment="1">
      <alignment horizontal="right" vertical="center"/>
    </xf>
    <xf numFmtId="0" fontId="3" fillId="2" borderId="2" xfId="2" applyFont="1" applyFill="1" applyBorder="1" applyAlignment="1">
      <alignment horizontal="center" vertical="center" wrapText="1"/>
    </xf>
    <xf numFmtId="0" fontId="3" fillId="2" borderId="3" xfId="2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8" xfId="4" applyFont="1" applyBorder="1" applyAlignment="1">
      <alignment horizontal="center" vertical="center"/>
    </xf>
    <xf numFmtId="3" fontId="5" fillId="0" borderId="8" xfId="6" applyNumberFormat="1" applyFont="1" applyBorder="1" applyAlignment="1" applyProtection="1">
      <alignment horizontal="center" vertical="center"/>
      <protection locked="0"/>
    </xf>
    <xf numFmtId="165" fontId="5" fillId="3" borderId="8" xfId="3" applyNumberFormat="1" applyFont="1" applyFill="1" applyBorder="1" applyAlignment="1">
      <alignment horizontal="center" vertical="center"/>
    </xf>
    <xf numFmtId="49" fontId="5" fillId="0" borderId="8" xfId="2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vertical="center" wrapText="1"/>
    </xf>
    <xf numFmtId="0" fontId="3" fillId="2" borderId="7" xfId="2" applyFont="1" applyFill="1" applyBorder="1" applyAlignment="1">
      <alignment horizontal="center" vertical="center" wrapText="1"/>
    </xf>
    <xf numFmtId="165" fontId="3" fillId="2" borderId="14" xfId="3" applyNumberFormat="1" applyFont="1" applyFill="1" applyBorder="1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9" fontId="1" fillId="0" borderId="8" xfId="0" applyNumberFormat="1" applyFont="1" applyBorder="1" applyAlignment="1">
      <alignment horizontal="center" vertical="center"/>
    </xf>
    <xf numFmtId="0" fontId="5" fillId="0" borderId="10" xfId="2" applyFont="1" applyBorder="1"/>
    <xf numFmtId="167" fontId="3" fillId="2" borderId="5" xfId="1" applyNumberFormat="1" applyFont="1" applyFill="1" applyBorder="1" applyAlignment="1">
      <alignment horizontal="center" vertical="center" wrapText="1"/>
    </xf>
    <xf numFmtId="167" fontId="3" fillId="2" borderId="2" xfId="1" applyNumberFormat="1" applyFont="1" applyFill="1" applyBorder="1" applyAlignment="1">
      <alignment horizontal="center" vertical="center" wrapText="1"/>
    </xf>
    <xf numFmtId="167" fontId="0" fillId="0" borderId="9" xfId="0" applyNumberFormat="1" applyBorder="1" applyAlignment="1">
      <alignment horizontal="center" vertical="center"/>
    </xf>
    <xf numFmtId="167" fontId="5" fillId="0" borderId="8" xfId="1" applyNumberFormat="1" applyFont="1" applyFill="1" applyBorder="1" applyAlignment="1">
      <alignment horizontal="center" vertical="center"/>
    </xf>
    <xf numFmtId="167" fontId="5" fillId="0" borderId="12" xfId="1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7" fontId="5" fillId="4" borderId="13" xfId="1" applyNumberFormat="1" applyFont="1" applyFill="1" applyBorder="1"/>
    <xf numFmtId="167" fontId="5" fillId="4" borderId="13" xfId="1" applyNumberFormat="1" applyFont="1" applyFill="1" applyBorder="1" applyAlignment="1">
      <alignment horizontal="center" vertical="center"/>
    </xf>
    <xf numFmtId="167" fontId="6" fillId="3" borderId="8" xfId="1" applyNumberFormat="1" applyFont="1" applyFill="1" applyBorder="1" applyAlignment="1">
      <alignment horizontal="center" vertical="center"/>
    </xf>
    <xf numFmtId="167" fontId="0" fillId="0" borderId="0" xfId="0" applyNumberFormat="1"/>
    <xf numFmtId="166" fontId="3" fillId="2" borderId="17" xfId="1" applyNumberFormat="1" applyFont="1" applyFill="1" applyBorder="1" applyAlignment="1">
      <alignment horizontal="center" vertical="center" wrapText="1"/>
    </xf>
    <xf numFmtId="166" fontId="6" fillId="4" borderId="8" xfId="1" applyNumberFormat="1" applyFont="1" applyFill="1" applyBorder="1" applyAlignment="1">
      <alignment horizontal="center" vertical="center"/>
    </xf>
    <xf numFmtId="166" fontId="6" fillId="3" borderId="8" xfId="1" applyNumberFormat="1" applyFont="1" applyFill="1" applyBorder="1" applyAlignment="1">
      <alignment vertical="center"/>
    </xf>
    <xf numFmtId="166" fontId="0" fillId="0" borderId="0" xfId="0" applyNumberFormat="1" applyAlignment="1">
      <alignment vertical="center"/>
    </xf>
    <xf numFmtId="166" fontId="3" fillId="2" borderId="2" xfId="3" applyNumberFormat="1" applyFont="1" applyFill="1" applyBorder="1" applyAlignment="1">
      <alignment horizontal="center" vertical="center" wrapText="1"/>
    </xf>
    <xf numFmtId="166" fontId="6" fillId="3" borderId="8" xfId="2" applyNumberFormat="1" applyFont="1" applyFill="1" applyBorder="1" applyAlignment="1">
      <alignment horizontal="center" vertical="center" wrapText="1"/>
    </xf>
    <xf numFmtId="166" fontId="3" fillId="2" borderId="5" xfId="3" applyNumberFormat="1" applyFont="1" applyFill="1" applyBorder="1" applyAlignment="1">
      <alignment horizontal="center" vertical="center" wrapText="1"/>
    </xf>
    <xf numFmtId="166" fontId="6" fillId="3" borderId="8" xfId="3" applyNumberFormat="1" applyFont="1" applyFill="1" applyBorder="1" applyAlignment="1">
      <alignment horizontal="center" vertical="center"/>
    </xf>
    <xf numFmtId="0" fontId="9" fillId="0" borderId="8" xfId="0" applyFont="1" applyBorder="1" applyAlignment="1">
      <alignment horizontal="left" vertical="top" wrapText="1"/>
    </xf>
    <xf numFmtId="0" fontId="9" fillId="5" borderId="8" xfId="0" applyFont="1" applyFill="1" applyBorder="1" applyAlignment="1">
      <alignment horizontal="left" vertical="top" wrapText="1"/>
    </xf>
    <xf numFmtId="0" fontId="5" fillId="0" borderId="8" xfId="0" applyFont="1" applyBorder="1"/>
    <xf numFmtId="0" fontId="5" fillId="5" borderId="8" xfId="4" applyFont="1" applyFill="1" applyBorder="1" applyAlignment="1">
      <alignment horizontal="center" vertical="center"/>
    </xf>
    <xf numFmtId="0" fontId="7" fillId="5" borderId="8" xfId="0" applyFont="1" applyFill="1" applyBorder="1" applyAlignment="1">
      <alignment vertical="center" wrapText="1"/>
    </xf>
    <xf numFmtId="3" fontId="5" fillId="5" borderId="8" xfId="6" applyNumberFormat="1" applyFont="1" applyFill="1" applyBorder="1" applyAlignment="1" applyProtection="1">
      <alignment horizontal="center" vertical="center"/>
      <protection locked="0"/>
    </xf>
    <xf numFmtId="166" fontId="5" fillId="5" borderId="9" xfId="3" applyNumberFormat="1" applyFont="1" applyFill="1" applyBorder="1" applyAlignment="1">
      <alignment horizontal="center" vertical="center"/>
    </xf>
    <xf numFmtId="9" fontId="1" fillId="5" borderId="8" xfId="0" applyNumberFormat="1" applyFont="1" applyFill="1" applyBorder="1" applyAlignment="1">
      <alignment horizontal="center" vertical="center"/>
    </xf>
    <xf numFmtId="166" fontId="5" fillId="5" borderId="10" xfId="3" applyNumberFormat="1" applyFont="1" applyFill="1" applyBorder="1" applyAlignment="1">
      <alignment horizontal="center" vertical="center"/>
    </xf>
    <xf numFmtId="0" fontId="5" fillId="5" borderId="11" xfId="2" applyFont="1" applyFill="1" applyBorder="1"/>
    <xf numFmtId="166" fontId="5" fillId="5" borderId="8" xfId="1" applyNumberFormat="1" applyFont="1" applyFill="1" applyBorder="1" applyAlignment="1">
      <alignment horizontal="center" vertical="center"/>
    </xf>
    <xf numFmtId="166" fontId="5" fillId="5" borderId="8" xfId="1" applyNumberFormat="1" applyFont="1" applyFill="1" applyBorder="1" applyAlignment="1">
      <alignment vertical="center"/>
    </xf>
    <xf numFmtId="0" fontId="5" fillId="5" borderId="6" xfId="2" applyFont="1" applyFill="1" applyBorder="1"/>
    <xf numFmtId="167" fontId="5" fillId="5" borderId="13" xfId="1" applyNumberFormat="1" applyFont="1" applyFill="1" applyBorder="1" applyAlignment="1">
      <alignment horizontal="center" vertical="center"/>
    </xf>
    <xf numFmtId="167" fontId="0" fillId="5" borderId="9" xfId="0" applyNumberFormat="1" applyFill="1" applyBorder="1" applyAlignment="1">
      <alignment horizontal="center" vertical="center"/>
    </xf>
    <xf numFmtId="167" fontId="5" fillId="5" borderId="8" xfId="1" applyNumberFormat="1" applyFont="1" applyFill="1" applyBorder="1" applyAlignment="1">
      <alignment horizontal="center" vertical="center"/>
    </xf>
    <xf numFmtId="0" fontId="5" fillId="5" borderId="0" xfId="2" applyFont="1" applyFill="1"/>
    <xf numFmtId="49" fontId="5" fillId="5" borderId="8" xfId="2" applyNumberFormat="1" applyFont="1" applyFill="1" applyBorder="1" applyAlignment="1">
      <alignment horizontal="center" vertical="center" wrapText="1"/>
    </xf>
    <xf numFmtId="0" fontId="5" fillId="5" borderId="0" xfId="0" applyFont="1" applyFill="1"/>
    <xf numFmtId="167" fontId="5" fillId="5" borderId="12" xfId="1" applyNumberFormat="1" applyFont="1" applyFill="1" applyBorder="1" applyAlignment="1">
      <alignment horizontal="center" vertical="center"/>
    </xf>
    <xf numFmtId="0" fontId="3" fillId="2" borderId="16" xfId="2" applyFont="1" applyFill="1" applyBorder="1" applyAlignment="1">
      <alignment horizontal="center" vertical="center"/>
    </xf>
    <xf numFmtId="0" fontId="3" fillId="2" borderId="15" xfId="2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/>
    </xf>
    <xf numFmtId="41" fontId="3" fillId="2" borderId="0" xfId="1" applyFont="1" applyFill="1" applyBorder="1" applyAlignment="1">
      <alignment horizontal="center"/>
    </xf>
  </cellXfs>
  <cellStyles count="8">
    <cellStyle name="Millares [0]" xfId="1" builtinId="6"/>
    <cellStyle name="Millares 2" xfId="3" xr:uid="{00000000-0005-0000-0000-000001000000}"/>
    <cellStyle name="Normal" xfId="0" builtinId="0"/>
    <cellStyle name="Normal 2" xfId="2" xr:uid="{00000000-0005-0000-0000-000003000000}"/>
    <cellStyle name="Normal 2 2" xfId="5" xr:uid="{00000000-0005-0000-0000-000004000000}"/>
    <cellStyle name="Normal 3" xfId="7" xr:uid="{4519D4EB-8DCC-47F1-84C2-A0ED5E2279FB}"/>
    <cellStyle name="Normal 4" xfId="4" xr:uid="{00000000-0005-0000-0000-000005000000}"/>
    <cellStyle name="Normal 62" xfId="6" xr:uid="{00000000-0005-0000-0000-000006000000}"/>
  </cellStyles>
  <dxfs count="2"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8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161926</xdr:colOff>
      <xdr:row>5</xdr:row>
      <xdr:rowOff>542926</xdr:rowOff>
    </xdr:from>
    <xdr:to>
      <xdr:col>4</xdr:col>
      <xdr:colOff>3110754</xdr:colOff>
      <xdr:row>5</xdr:row>
      <xdr:rowOff>2096194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62F5B46-849D-4BCF-8D85-B990474BFB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57826" y="12039601"/>
          <a:ext cx="2948828" cy="1553268"/>
        </a:xfrm>
        <a:prstGeom prst="rect">
          <a:avLst/>
        </a:prstGeom>
      </xdr:spPr>
    </xdr:pic>
    <xdr:clientData/>
  </xdr:twoCellAnchor>
  <xdr:twoCellAnchor editAs="oneCell">
    <xdr:from>
      <xdr:col>5</xdr:col>
      <xdr:colOff>1151846</xdr:colOff>
      <xdr:row>5</xdr:row>
      <xdr:rowOff>323850</xdr:rowOff>
    </xdr:from>
    <xdr:to>
      <xdr:col>5</xdr:col>
      <xdr:colOff>2410108</xdr:colOff>
      <xdr:row>5</xdr:row>
      <xdr:rowOff>2562729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2DAEE69-6962-4302-8245-7E678B3E44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848171" y="11820525"/>
          <a:ext cx="1258262" cy="2238879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133351</xdr:colOff>
      <xdr:row>4</xdr:row>
      <xdr:rowOff>295275</xdr:rowOff>
    </xdr:from>
    <xdr:to>
      <xdr:col>4</xdr:col>
      <xdr:colOff>3352801</xdr:colOff>
      <xdr:row>4</xdr:row>
      <xdr:rowOff>1978728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F7BA5FD-556C-4A8B-8F55-575D41E02C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429251" y="9001125"/>
          <a:ext cx="3219450" cy="168345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190501</xdr:colOff>
      <xdr:row>6</xdr:row>
      <xdr:rowOff>914400</xdr:rowOff>
    </xdr:from>
    <xdr:to>
      <xdr:col>5</xdr:col>
      <xdr:colOff>3388649</xdr:colOff>
      <xdr:row>6</xdr:row>
      <xdr:rowOff>1953027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3760C89C-248E-4A55-B2F2-563809187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886826" y="15201900"/>
          <a:ext cx="3198148" cy="1038627"/>
        </a:xfrm>
        <a:prstGeom prst="rect">
          <a:avLst/>
        </a:prstGeom>
      </xdr:spPr>
    </xdr:pic>
    <xdr:clientData/>
  </xdr:twoCellAnchor>
  <xdr:twoCellAnchor editAs="oneCell">
    <xdr:from>
      <xdr:col>4</xdr:col>
      <xdr:colOff>1192464</xdr:colOff>
      <xdr:row>6</xdr:row>
      <xdr:rowOff>266699</xdr:rowOff>
    </xdr:from>
    <xdr:to>
      <xdr:col>4</xdr:col>
      <xdr:colOff>2371976</xdr:colOff>
      <xdr:row>6</xdr:row>
      <xdr:rowOff>2238794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1701F4F-804A-4376-AF2F-C07A286A6F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488364" y="14554199"/>
          <a:ext cx="1179512" cy="1972095"/>
        </a:xfrm>
        <a:prstGeom prst="rect">
          <a:avLst/>
        </a:prstGeom>
      </xdr:spPr>
    </xdr:pic>
    <xdr:clientData/>
  </xdr:twoCellAnchor>
  <xdr:twoCellAnchor editAs="oneCell">
    <xdr:from>
      <xdr:col>5</xdr:col>
      <xdr:colOff>902735</xdr:colOff>
      <xdr:row>7</xdr:row>
      <xdr:rowOff>66675</xdr:rowOff>
    </xdr:from>
    <xdr:to>
      <xdr:col>5</xdr:col>
      <xdr:colOff>2257714</xdr:colOff>
      <xdr:row>7</xdr:row>
      <xdr:rowOff>2391272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F5DAC6B6-1FD3-497E-B472-BFE688CB62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9599060" y="17145000"/>
          <a:ext cx="1354979" cy="2324597"/>
        </a:xfrm>
        <a:prstGeom prst="rect">
          <a:avLst/>
        </a:prstGeom>
      </xdr:spPr>
    </xdr:pic>
    <xdr:clientData/>
  </xdr:twoCellAnchor>
  <xdr:twoCellAnchor editAs="oneCell">
    <xdr:from>
      <xdr:col>4</xdr:col>
      <xdr:colOff>1133475</xdr:colOff>
      <xdr:row>7</xdr:row>
      <xdr:rowOff>85725</xdr:rowOff>
    </xdr:from>
    <xdr:to>
      <xdr:col>4</xdr:col>
      <xdr:colOff>2552898</xdr:colOff>
      <xdr:row>7</xdr:row>
      <xdr:rowOff>2676887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9E15991B-A80E-4573-ADA3-082CDE84B8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429375" y="17164050"/>
          <a:ext cx="1419423" cy="2591162"/>
        </a:xfrm>
        <a:prstGeom prst="rect">
          <a:avLst/>
        </a:prstGeom>
      </xdr:spPr>
    </xdr:pic>
    <xdr:clientData/>
  </xdr:twoCellAnchor>
  <xdr:twoCellAnchor editAs="oneCell">
    <xdr:from>
      <xdr:col>5</xdr:col>
      <xdr:colOff>1107058</xdr:colOff>
      <xdr:row>8</xdr:row>
      <xdr:rowOff>85725</xdr:rowOff>
    </xdr:from>
    <xdr:to>
      <xdr:col>5</xdr:col>
      <xdr:colOff>2438399</xdr:colOff>
      <xdr:row>8</xdr:row>
      <xdr:rowOff>2532680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2A85B06E-58A7-4AFC-BCBD-5877288403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803383" y="19954875"/>
          <a:ext cx="1331341" cy="2446955"/>
        </a:xfrm>
        <a:prstGeom prst="rect">
          <a:avLst/>
        </a:prstGeom>
      </xdr:spPr>
    </xdr:pic>
    <xdr:clientData/>
  </xdr:twoCellAnchor>
  <xdr:twoCellAnchor editAs="oneCell">
    <xdr:from>
      <xdr:col>4</xdr:col>
      <xdr:colOff>967874</xdr:colOff>
      <xdr:row>8</xdr:row>
      <xdr:rowOff>38100</xdr:rowOff>
    </xdr:from>
    <xdr:to>
      <xdr:col>4</xdr:col>
      <xdr:colOff>2371931</xdr:colOff>
      <xdr:row>8</xdr:row>
      <xdr:rowOff>2619754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DE76CFEE-5741-45E8-A12E-A2AAB43C95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263774" y="19907250"/>
          <a:ext cx="1404057" cy="2581654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9</xdr:row>
      <xdr:rowOff>914400</xdr:rowOff>
    </xdr:from>
    <xdr:to>
      <xdr:col>4</xdr:col>
      <xdr:colOff>3176962</xdr:colOff>
      <xdr:row>9</xdr:row>
      <xdr:rowOff>1790950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ECDDE2F7-C9EB-419D-B0CE-B7024D4154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381625" y="23574375"/>
          <a:ext cx="3091237" cy="876550"/>
        </a:xfrm>
        <a:prstGeom prst="rect">
          <a:avLst/>
        </a:prstGeom>
      </xdr:spPr>
    </xdr:pic>
    <xdr:clientData/>
  </xdr:twoCellAnchor>
  <xdr:twoCellAnchor editAs="oneCell">
    <xdr:from>
      <xdr:col>6</xdr:col>
      <xdr:colOff>314647</xdr:colOff>
      <xdr:row>9</xdr:row>
      <xdr:rowOff>581025</xdr:rowOff>
    </xdr:from>
    <xdr:to>
      <xdr:col>7</xdr:col>
      <xdr:colOff>1616</xdr:colOff>
      <xdr:row>9</xdr:row>
      <xdr:rowOff>2191539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A1871E76-AE9C-489B-B835-3F33C0F917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5135547" y="23241000"/>
          <a:ext cx="3296944" cy="1610514"/>
        </a:xfrm>
        <a:prstGeom prst="rect">
          <a:avLst/>
        </a:prstGeom>
      </xdr:spPr>
    </xdr:pic>
    <xdr:clientData/>
  </xdr:twoCellAnchor>
  <xdr:twoCellAnchor editAs="oneCell">
    <xdr:from>
      <xdr:col>4</xdr:col>
      <xdr:colOff>907014</xdr:colOff>
      <xdr:row>10</xdr:row>
      <xdr:rowOff>190499</xdr:rowOff>
    </xdr:from>
    <xdr:to>
      <xdr:col>4</xdr:col>
      <xdr:colOff>2181467</xdr:colOff>
      <xdr:row>10</xdr:row>
      <xdr:rowOff>2391194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AF873431-2023-488D-8F10-E71C084352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202914" y="25641299"/>
          <a:ext cx="1274453" cy="2200695"/>
        </a:xfrm>
        <a:prstGeom prst="rect">
          <a:avLst/>
        </a:prstGeom>
      </xdr:spPr>
    </xdr:pic>
    <xdr:clientData/>
  </xdr:twoCellAnchor>
  <xdr:twoCellAnchor editAs="oneCell">
    <xdr:from>
      <xdr:col>7</xdr:col>
      <xdr:colOff>440041</xdr:colOff>
      <xdr:row>10</xdr:row>
      <xdr:rowOff>352424</xdr:rowOff>
    </xdr:from>
    <xdr:to>
      <xdr:col>7</xdr:col>
      <xdr:colOff>3887736</xdr:colOff>
      <xdr:row>10</xdr:row>
      <xdr:rowOff>2305919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264024E3-FD8A-4004-BB3D-2BCC802345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6137241" y="25803224"/>
          <a:ext cx="3447695" cy="1953495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161925</xdr:colOff>
      <xdr:row>11</xdr:row>
      <xdr:rowOff>742950</xdr:rowOff>
    </xdr:from>
    <xdr:to>
      <xdr:col>4</xdr:col>
      <xdr:colOff>3017520</xdr:colOff>
      <xdr:row>11</xdr:row>
      <xdr:rowOff>2124774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615C1944-F5A1-4AAE-96F1-945D3D3C02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5457825" y="28984575"/>
          <a:ext cx="2855595" cy="1381824"/>
        </a:xfrm>
        <a:prstGeom prst="rect">
          <a:avLst/>
        </a:prstGeom>
      </xdr:spPr>
    </xdr:pic>
    <xdr:clientData/>
  </xdr:twoCellAnchor>
  <xdr:twoCellAnchor editAs="oneCell">
    <xdr:from>
      <xdr:col>8</xdr:col>
      <xdr:colOff>161925</xdr:colOff>
      <xdr:row>11</xdr:row>
      <xdr:rowOff>523875</xdr:rowOff>
    </xdr:from>
    <xdr:to>
      <xdr:col>8</xdr:col>
      <xdr:colOff>4360219</xdr:colOff>
      <xdr:row>11</xdr:row>
      <xdr:rowOff>2067475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B40FE4C5-E1BD-4FAC-8282-92FEBFC636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0193000" y="28765500"/>
          <a:ext cx="4198294" cy="1543600"/>
        </a:xfrm>
        <a:prstGeom prst="rect">
          <a:avLst/>
        </a:prstGeom>
      </xdr:spPr>
    </xdr:pic>
    <xdr:clientData/>
  </xdr:twoCellAnchor>
  <xdr:twoCellAnchor editAs="oneCell">
    <xdr:from>
      <xdr:col>4</xdr:col>
      <xdr:colOff>1009650</xdr:colOff>
      <xdr:row>14</xdr:row>
      <xdr:rowOff>334327</xdr:rowOff>
    </xdr:from>
    <xdr:to>
      <xdr:col>4</xdr:col>
      <xdr:colOff>2324339</xdr:colOff>
      <xdr:row>14</xdr:row>
      <xdr:rowOff>2591210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D6D3A09A-EBDB-4C00-85D9-B1FDA0AB0C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6305550" y="36948427"/>
          <a:ext cx="1314689" cy="2256883"/>
        </a:xfrm>
        <a:prstGeom prst="rect">
          <a:avLst/>
        </a:prstGeom>
      </xdr:spPr>
    </xdr:pic>
    <xdr:clientData/>
  </xdr:twoCellAnchor>
  <xdr:twoCellAnchor editAs="oneCell">
    <xdr:from>
      <xdr:col>5</xdr:col>
      <xdr:colOff>931621</xdr:colOff>
      <xdr:row>14</xdr:row>
      <xdr:rowOff>95249</xdr:rowOff>
    </xdr:from>
    <xdr:to>
      <xdr:col>5</xdr:col>
      <xdr:colOff>2295525</xdr:colOff>
      <xdr:row>14</xdr:row>
      <xdr:rowOff>2612625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86C3E43B-DD94-46F6-8EF3-CCD1A13B37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9627946" y="36709349"/>
          <a:ext cx="1363904" cy="2517376"/>
        </a:xfrm>
        <a:prstGeom prst="rect">
          <a:avLst/>
        </a:prstGeom>
      </xdr:spPr>
    </xdr:pic>
    <xdr:clientData/>
  </xdr:twoCellAnchor>
  <xdr:twoCellAnchor editAs="oneCell">
    <xdr:from>
      <xdr:col>4</xdr:col>
      <xdr:colOff>1162050</xdr:colOff>
      <xdr:row>16</xdr:row>
      <xdr:rowOff>95250</xdr:rowOff>
    </xdr:from>
    <xdr:to>
      <xdr:col>4</xdr:col>
      <xdr:colOff>2772000</xdr:colOff>
      <xdr:row>16</xdr:row>
      <xdr:rowOff>2657833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C06E6720-2933-42D8-A498-D06A86817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6457950" y="42291000"/>
          <a:ext cx="1609950" cy="2562583"/>
        </a:xfrm>
        <a:prstGeom prst="rect">
          <a:avLst/>
        </a:prstGeom>
      </xdr:spPr>
    </xdr:pic>
    <xdr:clientData/>
  </xdr:twoCellAnchor>
  <xdr:twoCellAnchor editAs="oneCell">
    <xdr:from>
      <xdr:col>4</xdr:col>
      <xdr:colOff>838200</xdr:colOff>
      <xdr:row>13</xdr:row>
      <xdr:rowOff>50641</xdr:rowOff>
    </xdr:from>
    <xdr:to>
      <xdr:col>4</xdr:col>
      <xdr:colOff>2505075</xdr:colOff>
      <xdr:row>13</xdr:row>
      <xdr:rowOff>2625103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641C2194-695B-4071-AED4-E19B20A76B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6134100" y="33873916"/>
          <a:ext cx="1666875" cy="2574462"/>
        </a:xfrm>
        <a:prstGeom prst="rect">
          <a:avLst/>
        </a:prstGeom>
      </xdr:spPr>
    </xdr:pic>
    <xdr:clientData/>
  </xdr:twoCellAnchor>
  <xdr:twoCellAnchor editAs="oneCell">
    <xdr:from>
      <xdr:col>4</xdr:col>
      <xdr:colOff>295275</xdr:colOff>
      <xdr:row>1</xdr:row>
      <xdr:rowOff>542925</xdr:rowOff>
    </xdr:from>
    <xdr:to>
      <xdr:col>4</xdr:col>
      <xdr:colOff>2992755</xdr:colOff>
      <xdr:row>1</xdr:row>
      <xdr:rowOff>2085975</xdr:rowOff>
    </xdr:to>
    <xdr:pic>
      <xdr:nvPicPr>
        <xdr:cNvPr id="33" name="Imagen 32" descr="Interfaz de usuario gráfica, Texto, Sitio web&#10;&#10;Descripción generada automáticamente">
          <a:extLst>
            <a:ext uri="{FF2B5EF4-FFF2-40B4-BE49-F238E27FC236}">
              <a16:creationId xmlns:a16="http://schemas.microsoft.com/office/drawing/2014/main" id="{7C9AAE99-A2B0-3F89-AC35-435D578F8E9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"/>
        <a:srcRect l="31750" t="25711" r="20449" b="25689"/>
        <a:stretch/>
      </xdr:blipFill>
      <xdr:spPr bwMode="auto">
        <a:xfrm>
          <a:off x="5591175" y="876300"/>
          <a:ext cx="2697480" cy="15430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952500</xdr:colOff>
      <xdr:row>2</xdr:row>
      <xdr:rowOff>238125</xdr:rowOff>
    </xdr:from>
    <xdr:to>
      <xdr:col>5</xdr:col>
      <xdr:colOff>2771775</xdr:colOff>
      <xdr:row>2</xdr:row>
      <xdr:rowOff>2622979</xdr:rowOff>
    </xdr:to>
    <xdr:pic>
      <xdr:nvPicPr>
        <xdr:cNvPr id="34" name="Imagen 33" descr="Captura de pantalla de un celular con texto e imágenes&#10;&#10;Descripción generada automáticamente">
          <a:extLst>
            <a:ext uri="{FF2B5EF4-FFF2-40B4-BE49-F238E27FC236}">
              <a16:creationId xmlns:a16="http://schemas.microsoft.com/office/drawing/2014/main" id="{6AB5B96B-4D60-2D09-5E97-5B629ED5C24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1"/>
        <a:srcRect l="64029" t="15991" r="20096" b="41367"/>
        <a:stretch/>
      </xdr:blipFill>
      <xdr:spPr bwMode="auto">
        <a:xfrm>
          <a:off x="12382500" y="3524250"/>
          <a:ext cx="1819275" cy="238485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1343025</xdr:colOff>
      <xdr:row>12</xdr:row>
      <xdr:rowOff>1608394</xdr:rowOff>
    </xdr:to>
    <xdr:pic>
      <xdr:nvPicPr>
        <xdr:cNvPr id="35" name="Imagen 34" descr="Interfaz de usuario gráfica, Aplicación, Sitio web&#10;&#10;Descripción generada automáticamente">
          <a:extLst>
            <a:ext uri="{FF2B5EF4-FFF2-40B4-BE49-F238E27FC236}">
              <a16:creationId xmlns:a16="http://schemas.microsoft.com/office/drawing/2014/main" id="{A9D73FDF-C39D-F10A-780E-B2895491D3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2"/>
        <a:srcRect l="29457" t="19440" r="57843" b="36978"/>
        <a:stretch/>
      </xdr:blipFill>
      <xdr:spPr bwMode="auto">
        <a:xfrm>
          <a:off x="5295900" y="31032450"/>
          <a:ext cx="1343025" cy="160839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4</xdr:col>
      <xdr:colOff>161925</xdr:colOff>
      <xdr:row>12</xdr:row>
      <xdr:rowOff>1762125</xdr:rowOff>
    </xdr:from>
    <xdr:to>
      <xdr:col>4</xdr:col>
      <xdr:colOff>2781300</xdr:colOff>
      <xdr:row>12</xdr:row>
      <xdr:rowOff>3171825</xdr:rowOff>
    </xdr:to>
    <xdr:pic>
      <xdr:nvPicPr>
        <xdr:cNvPr id="36" name="Imagen 35" descr="Interfaz de usuario gráfica, Aplicación, Sitio web&#10;&#10;Descripción generada automáticamente">
          <a:extLst>
            <a:ext uri="{FF2B5EF4-FFF2-40B4-BE49-F238E27FC236}">
              <a16:creationId xmlns:a16="http://schemas.microsoft.com/office/drawing/2014/main" id="{B30E4546-5ED9-EA5A-7938-A0A537D0C1B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690" t="21948" r="25741" b="54536"/>
        <a:stretch/>
      </xdr:blipFill>
      <xdr:spPr bwMode="auto">
        <a:xfrm>
          <a:off x="5457825" y="32794575"/>
          <a:ext cx="2619375" cy="14097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1114425</xdr:colOff>
      <xdr:row>12</xdr:row>
      <xdr:rowOff>3000375</xdr:rowOff>
    </xdr:from>
    <xdr:to>
      <xdr:col>4</xdr:col>
      <xdr:colOff>3105150</xdr:colOff>
      <xdr:row>12</xdr:row>
      <xdr:rowOff>4038600</xdr:rowOff>
    </xdr:to>
    <xdr:pic>
      <xdr:nvPicPr>
        <xdr:cNvPr id="37" name="Imagen 36" descr="Captura de pantalla de computadora&#10;&#10;Descripción generada automáticamente">
          <a:extLst>
            <a:ext uri="{FF2B5EF4-FFF2-40B4-BE49-F238E27FC236}">
              <a16:creationId xmlns:a16="http://schemas.microsoft.com/office/drawing/2014/main" id="{886BB92C-F1B5-24D0-8BA9-315CC1337E1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4"/>
        <a:srcRect l="33513" t="32295" r="30503" b="46384"/>
        <a:stretch/>
      </xdr:blipFill>
      <xdr:spPr bwMode="auto">
        <a:xfrm>
          <a:off x="5286375" y="34032825"/>
          <a:ext cx="3114675" cy="103822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4</xdr:col>
      <xdr:colOff>28575</xdr:colOff>
      <xdr:row>12</xdr:row>
      <xdr:rowOff>4124325</xdr:rowOff>
    </xdr:from>
    <xdr:to>
      <xdr:col>4</xdr:col>
      <xdr:colOff>2891155</xdr:colOff>
      <xdr:row>12</xdr:row>
      <xdr:rowOff>4924425</xdr:rowOff>
    </xdr:to>
    <xdr:pic>
      <xdr:nvPicPr>
        <xdr:cNvPr id="38" name="Imagen 37" descr="Captura de pantalla de computadora&#10;&#10;Descripción generada automáticamente">
          <a:extLst>
            <a:ext uri="{FF2B5EF4-FFF2-40B4-BE49-F238E27FC236}">
              <a16:creationId xmlns:a16="http://schemas.microsoft.com/office/drawing/2014/main" id="{D02A329C-8DC5-23E5-B04F-3BCD36BE175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5"/>
        <a:srcRect l="33337" t="50795" r="26270" b="29138"/>
        <a:stretch/>
      </xdr:blipFill>
      <xdr:spPr bwMode="auto">
        <a:xfrm>
          <a:off x="5324475" y="35156775"/>
          <a:ext cx="2862580" cy="8001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4</xdr:col>
      <xdr:colOff>2600325</xdr:colOff>
      <xdr:row>12</xdr:row>
      <xdr:rowOff>352425</xdr:rowOff>
    </xdr:from>
    <xdr:to>
      <xdr:col>4</xdr:col>
      <xdr:colOff>5278755</xdr:colOff>
      <xdr:row>12</xdr:row>
      <xdr:rowOff>1314450</xdr:rowOff>
    </xdr:to>
    <xdr:pic>
      <xdr:nvPicPr>
        <xdr:cNvPr id="39" name="Imagen 38" descr="Interfaz de usuario gráfica, Aplicación&#10;&#10;Descripción generada automáticamente">
          <a:extLst>
            <a:ext uri="{FF2B5EF4-FFF2-40B4-BE49-F238E27FC236}">
              <a16:creationId xmlns:a16="http://schemas.microsoft.com/office/drawing/2014/main" id="{06339688-0ADA-0E7E-9965-10FB0651730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6"/>
        <a:srcRect l="34572" t="13483" r="33502" b="66137"/>
        <a:stretch/>
      </xdr:blipFill>
      <xdr:spPr bwMode="auto">
        <a:xfrm>
          <a:off x="7896225" y="31384875"/>
          <a:ext cx="2678430" cy="96202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4</xdr:col>
      <xdr:colOff>3095625</xdr:colOff>
      <xdr:row>12</xdr:row>
      <xdr:rowOff>1543050</xdr:rowOff>
    </xdr:from>
    <xdr:to>
      <xdr:col>4</xdr:col>
      <xdr:colOff>5676900</xdr:colOff>
      <xdr:row>12</xdr:row>
      <xdr:rowOff>2362200</xdr:rowOff>
    </xdr:to>
    <xdr:pic>
      <xdr:nvPicPr>
        <xdr:cNvPr id="40" name="Imagen 39" descr="Interfaz de usuario gráfica, Aplicación, Sitio web&#10;&#10;Descripción generada automáticamente">
          <a:extLst>
            <a:ext uri="{FF2B5EF4-FFF2-40B4-BE49-F238E27FC236}">
              <a16:creationId xmlns:a16="http://schemas.microsoft.com/office/drawing/2014/main" id="{0DE1759F-9D71-54FC-4D82-643F8E5EED2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7"/>
        <a:srcRect l="33161" t="24269" r="27968" b="57671"/>
        <a:stretch/>
      </xdr:blipFill>
      <xdr:spPr bwMode="auto">
        <a:xfrm>
          <a:off x="8391525" y="32575500"/>
          <a:ext cx="2581275" cy="8191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9</xdr:col>
      <xdr:colOff>904875</xdr:colOff>
      <xdr:row>2</xdr:row>
      <xdr:rowOff>114300</xdr:rowOff>
    </xdr:from>
    <xdr:to>
      <xdr:col>9</xdr:col>
      <xdr:colOff>2028825</xdr:colOff>
      <xdr:row>2</xdr:row>
      <xdr:rowOff>2481910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42A7F8F-844E-496E-9E40-A8E7EBE33B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8374975" y="3238500"/>
          <a:ext cx="1123950" cy="2367610"/>
        </a:xfrm>
        <a:prstGeom prst="rect">
          <a:avLst/>
        </a:prstGeom>
      </xdr:spPr>
    </xdr:pic>
    <xdr:clientData/>
  </xdr:twoCellAnchor>
  <xdr:twoCellAnchor editAs="oneCell">
    <xdr:from>
      <xdr:col>10</xdr:col>
      <xdr:colOff>190500</xdr:colOff>
      <xdr:row>2</xdr:row>
      <xdr:rowOff>47625</xdr:rowOff>
    </xdr:from>
    <xdr:to>
      <xdr:col>10</xdr:col>
      <xdr:colOff>1362991</xdr:colOff>
      <xdr:row>2</xdr:row>
      <xdr:rowOff>2514600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B7A6B66B-F13F-480A-81C2-4874F9A5B2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30232350" y="3171825"/>
          <a:ext cx="1172491" cy="2466975"/>
        </a:xfrm>
        <a:prstGeom prst="rect">
          <a:avLst/>
        </a:prstGeom>
      </xdr:spPr>
    </xdr:pic>
    <xdr:clientData/>
  </xdr:twoCellAnchor>
  <xdr:twoCellAnchor editAs="oneCell">
    <xdr:from>
      <xdr:col>5</xdr:col>
      <xdr:colOff>1247775</xdr:colOff>
      <xdr:row>1</xdr:row>
      <xdr:rowOff>152400</xdr:rowOff>
    </xdr:from>
    <xdr:to>
      <xdr:col>5</xdr:col>
      <xdr:colOff>2686251</xdr:colOff>
      <xdr:row>1</xdr:row>
      <xdr:rowOff>2638772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F82F5EB5-0A80-4086-83EC-CF6E2E446D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2677775" y="647700"/>
          <a:ext cx="1438476" cy="2486372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857250</xdr:colOff>
      <xdr:row>2</xdr:row>
      <xdr:rowOff>438150</xdr:rowOff>
    </xdr:from>
    <xdr:to>
      <xdr:col>4</xdr:col>
      <xdr:colOff>4755010</xdr:colOff>
      <xdr:row>2</xdr:row>
      <xdr:rowOff>2486722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DFA21763-8076-40DE-B9F1-DCC1E9BBD4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6153150" y="3724275"/>
          <a:ext cx="3897760" cy="2048572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381000</xdr:colOff>
      <xdr:row>15</xdr:row>
      <xdr:rowOff>342899</xdr:rowOff>
    </xdr:from>
    <xdr:to>
      <xdr:col>4</xdr:col>
      <xdr:colOff>1666875</xdr:colOff>
      <xdr:row>15</xdr:row>
      <xdr:rowOff>2266216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DB12D3B4-C071-4857-BFE2-1458A6C8F0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5676900" y="42319574"/>
          <a:ext cx="1285875" cy="1923317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1905000</xdr:colOff>
      <xdr:row>15</xdr:row>
      <xdr:rowOff>266700</xdr:rowOff>
    </xdr:from>
    <xdr:to>
      <xdr:col>4</xdr:col>
      <xdr:colOff>5677426</xdr:colOff>
      <xdr:row>15</xdr:row>
      <xdr:rowOff>647753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64D3CBC3-4D92-44FA-961F-5628E72ED4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7200900" y="42243375"/>
          <a:ext cx="3772426" cy="381053"/>
        </a:xfrm>
        <a:prstGeom prst="rect">
          <a:avLst/>
        </a:prstGeom>
      </xdr:spPr>
    </xdr:pic>
    <xdr:clientData/>
  </xdr:twoCellAnchor>
  <xdr:twoCellAnchor editAs="oneCell">
    <xdr:from>
      <xdr:col>4</xdr:col>
      <xdr:colOff>2200275</xdr:colOff>
      <xdr:row>15</xdr:row>
      <xdr:rowOff>742950</xdr:rowOff>
    </xdr:from>
    <xdr:to>
      <xdr:col>4</xdr:col>
      <xdr:colOff>4419910</xdr:colOff>
      <xdr:row>15</xdr:row>
      <xdr:rowOff>2124268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EA15BF90-DF40-4151-A44F-B9A0C93C68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7496175" y="42719625"/>
          <a:ext cx="2219635" cy="13813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9"/>
  <sheetViews>
    <sheetView tabSelected="1" topLeftCell="A4" workbookViewId="0">
      <selection activeCell="D19" sqref="D19"/>
    </sheetView>
  </sheetViews>
  <sheetFormatPr baseColWidth="10" defaultRowHeight="15" x14ac:dyDescent="0.25"/>
  <cols>
    <col min="1" max="1" width="11.42578125" style="20"/>
    <col min="2" max="2" width="69" style="20" customWidth="1"/>
    <col min="3" max="3" width="11.42578125" style="20"/>
    <col min="4" max="4" width="11.42578125" style="20" customWidth="1"/>
    <col min="5" max="5" width="14" style="28" customWidth="1"/>
    <col min="6" max="6" width="11.42578125" style="20" customWidth="1"/>
    <col min="7" max="7" width="14.85546875" style="28" customWidth="1"/>
    <col min="8" max="8" width="2" customWidth="1"/>
    <col min="9" max="15" width="16.42578125" style="28" customWidth="1"/>
    <col min="16" max="16" width="16.42578125" style="44" customWidth="1"/>
    <col min="17" max="17" width="1.7109375" customWidth="1"/>
    <col min="18" max="18" width="11.42578125" customWidth="1"/>
    <col min="19" max="19" width="15.5703125" style="40" bestFit="1" customWidth="1"/>
    <col min="20" max="25" width="16.140625" style="36" customWidth="1"/>
    <col min="26" max="26" width="15.5703125" style="36" bestFit="1" customWidth="1"/>
    <col min="27" max="27" width="1" customWidth="1"/>
  </cols>
  <sheetData>
    <row r="1" spans="1:28" s="2" customFormat="1" ht="13.5" thickBot="1" x14ac:dyDescent="0.25">
      <c r="A1" s="69" t="s">
        <v>16</v>
      </c>
      <c r="B1" s="70"/>
      <c r="C1" s="71" t="s">
        <v>0</v>
      </c>
      <c r="D1" s="71"/>
      <c r="E1" s="71"/>
      <c r="F1" s="71"/>
      <c r="G1" s="71"/>
      <c r="H1" s="1" t="s">
        <v>1</v>
      </c>
      <c r="I1" s="72" t="s">
        <v>2</v>
      </c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1"/>
      <c r="AB1" s="19"/>
    </row>
    <row r="2" spans="1:28" s="2" customFormat="1" ht="51.75" thickBot="1" x14ac:dyDescent="0.25">
      <c r="A2" s="3" t="s">
        <v>3</v>
      </c>
      <c r="B2" s="26" t="s">
        <v>4</v>
      </c>
      <c r="C2" s="27" t="s">
        <v>5</v>
      </c>
      <c r="D2" s="18" t="s">
        <v>6</v>
      </c>
      <c r="E2" s="45" t="s">
        <v>7</v>
      </c>
      <c r="F2" s="4" t="s">
        <v>8</v>
      </c>
      <c r="G2" s="47" t="s">
        <v>9</v>
      </c>
      <c r="H2" s="5"/>
      <c r="I2" s="41" t="s">
        <v>46</v>
      </c>
      <c r="J2" s="41" t="s">
        <v>47</v>
      </c>
      <c r="K2" s="41" t="s">
        <v>48</v>
      </c>
      <c r="L2" s="41" t="s">
        <v>49</v>
      </c>
      <c r="M2" s="41" t="s">
        <v>50</v>
      </c>
      <c r="N2" s="41" t="s">
        <v>51</v>
      </c>
      <c r="O2" s="41" t="s">
        <v>52</v>
      </c>
      <c r="P2" s="41" t="s">
        <v>10</v>
      </c>
      <c r="Q2" s="6"/>
      <c r="R2" s="7" t="s">
        <v>11</v>
      </c>
      <c r="S2" s="31" t="s">
        <v>17</v>
      </c>
      <c r="T2" s="32" t="s">
        <v>38</v>
      </c>
      <c r="U2" s="32" t="s">
        <v>39</v>
      </c>
      <c r="V2" s="32" t="s">
        <v>40</v>
      </c>
      <c r="W2" s="32" t="s">
        <v>41</v>
      </c>
      <c r="X2" s="32" t="s">
        <v>44</v>
      </c>
      <c r="Y2" s="32" t="s">
        <v>45</v>
      </c>
      <c r="Z2" s="32" t="s">
        <v>12</v>
      </c>
      <c r="AA2" s="1"/>
      <c r="AB2" s="8" t="s">
        <v>13</v>
      </c>
    </row>
    <row r="3" spans="1:28" s="67" customFormat="1" ht="63.75" x14ac:dyDescent="0.25">
      <c r="A3" s="52">
        <v>1</v>
      </c>
      <c r="B3" s="50" t="s">
        <v>18</v>
      </c>
      <c r="C3" s="53" t="s">
        <v>34</v>
      </c>
      <c r="D3" s="54">
        <v>50</v>
      </c>
      <c r="E3" s="55">
        <f>+P3</f>
        <v>1113547.5</v>
      </c>
      <c r="F3" s="56">
        <f>+R3</f>
        <v>0.19</v>
      </c>
      <c r="G3" s="57">
        <f>+Z3</f>
        <v>1374750</v>
      </c>
      <c r="H3" s="58"/>
      <c r="I3" s="59">
        <f>S3-(S3*$R$3)</f>
        <v>1012500</v>
      </c>
      <c r="J3" s="59">
        <f t="shared" ref="J3" si="0">T3-(T3*$R$3)</f>
        <v>1214595</v>
      </c>
      <c r="K3" s="59"/>
      <c r="L3" s="59"/>
      <c r="M3" s="59"/>
      <c r="N3" s="59"/>
      <c r="O3" s="59"/>
      <c r="P3" s="60">
        <f>AVERAGE(I3:O3)</f>
        <v>1113547.5</v>
      </c>
      <c r="Q3" s="61"/>
      <c r="R3" s="56">
        <v>0.19</v>
      </c>
      <c r="S3" s="62">
        <f>25000*D3</f>
        <v>1250000</v>
      </c>
      <c r="T3" s="63">
        <f>29990*D3</f>
        <v>1499500</v>
      </c>
      <c r="U3" s="63"/>
      <c r="V3" s="63"/>
      <c r="W3" s="63"/>
      <c r="X3" s="63"/>
      <c r="Y3" s="63"/>
      <c r="Z3" s="64">
        <f>AVERAGE(S3:Y3)</f>
        <v>1374750</v>
      </c>
      <c r="AA3" s="65"/>
      <c r="AB3" s="66">
        <v>53103001</v>
      </c>
    </row>
    <row r="4" spans="1:28" s="67" customFormat="1" ht="63.75" x14ac:dyDescent="0.25">
      <c r="A4" s="52">
        <v>2</v>
      </c>
      <c r="B4" s="50" t="s">
        <v>19</v>
      </c>
      <c r="C4" s="53" t="s">
        <v>35</v>
      </c>
      <c r="D4" s="54">
        <v>50</v>
      </c>
      <c r="E4" s="55">
        <f>+P4</f>
        <v>647777.25</v>
      </c>
      <c r="F4" s="56">
        <f t="shared" ref="F4" si="1">+R4</f>
        <v>0.19</v>
      </c>
      <c r="G4" s="57">
        <f>+Z4</f>
        <v>799725</v>
      </c>
      <c r="H4" s="58"/>
      <c r="I4" s="59">
        <f t="shared" ref="I4:I10" si="2">S4-(S4*$R$3)</f>
        <v>647595</v>
      </c>
      <c r="J4" s="59">
        <f t="shared" ref="J4:J10" si="3">T4-(T4*$R$3)</f>
        <v>647959.5</v>
      </c>
      <c r="K4" s="59"/>
      <c r="L4" s="59"/>
      <c r="M4" s="59"/>
      <c r="N4" s="59"/>
      <c r="O4" s="59"/>
      <c r="P4" s="60">
        <f t="shared" ref="P4:P18" si="4">AVERAGE(I4:O4)</f>
        <v>647777.25</v>
      </c>
      <c r="Q4" s="61"/>
      <c r="R4" s="56">
        <v>0.19</v>
      </c>
      <c r="S4" s="68">
        <f>15990*D4</f>
        <v>799500</v>
      </c>
      <c r="T4" s="63">
        <f>15999*D4</f>
        <v>799950</v>
      </c>
      <c r="U4" s="63"/>
      <c r="V4" s="63"/>
      <c r="W4" s="63"/>
      <c r="X4" s="63"/>
      <c r="Y4" s="63"/>
      <c r="Z4" s="64">
        <f t="shared" ref="Z4:Z18" si="5">AVERAGE(S4:Y4)</f>
        <v>799725</v>
      </c>
      <c r="AA4" s="65"/>
      <c r="AB4" s="66">
        <v>53103001</v>
      </c>
    </row>
    <row r="5" spans="1:28" s="12" customFormat="1" ht="38.25" x14ac:dyDescent="0.25">
      <c r="A5" s="21">
        <v>3</v>
      </c>
      <c r="B5" s="49" t="s">
        <v>20</v>
      </c>
      <c r="C5" s="25" t="s">
        <v>35</v>
      </c>
      <c r="D5" s="22">
        <v>50</v>
      </c>
      <c r="E5" s="55">
        <f t="shared" ref="E5:E18" si="6">+P5</f>
        <v>745200</v>
      </c>
      <c r="F5" s="29"/>
      <c r="G5" s="57">
        <f t="shared" ref="G5:G18" si="7">+Z5</f>
        <v>920000</v>
      </c>
      <c r="H5" s="9"/>
      <c r="I5" s="59"/>
      <c r="J5" s="59"/>
      <c r="K5" s="59"/>
      <c r="L5" s="59"/>
      <c r="M5" s="59"/>
      <c r="N5" s="59">
        <f t="shared" ref="N5" si="8">X5-(X5*$R$3)</f>
        <v>684450</v>
      </c>
      <c r="O5" s="59">
        <f t="shared" ref="O5" si="9">Y5-(Y5*$R$3)</f>
        <v>805950</v>
      </c>
      <c r="P5" s="60">
        <f t="shared" si="4"/>
        <v>745200</v>
      </c>
      <c r="Q5" s="10"/>
      <c r="R5" s="29"/>
      <c r="S5" s="35"/>
      <c r="T5" s="33"/>
      <c r="U5" s="33"/>
      <c r="V5" s="33"/>
      <c r="W5" s="33"/>
      <c r="X5" s="33">
        <f>16900*D5</f>
        <v>845000</v>
      </c>
      <c r="Y5" s="33">
        <f>19900*D5</f>
        <v>995000</v>
      </c>
      <c r="Z5" s="34">
        <f t="shared" si="5"/>
        <v>920000</v>
      </c>
      <c r="AA5" s="11"/>
      <c r="AB5" s="24">
        <v>49221510</v>
      </c>
    </row>
    <row r="6" spans="1:28" s="12" customFormat="1" ht="38.25" x14ac:dyDescent="0.25">
      <c r="A6" s="21">
        <v>4</v>
      </c>
      <c r="B6" s="49" t="s">
        <v>21</v>
      </c>
      <c r="C6" s="25" t="s">
        <v>35</v>
      </c>
      <c r="D6" s="22">
        <v>36</v>
      </c>
      <c r="E6" s="55">
        <f t="shared" si="6"/>
        <v>2825604</v>
      </c>
      <c r="F6" s="29"/>
      <c r="G6" s="57">
        <f t="shared" si="7"/>
        <v>3488400</v>
      </c>
      <c r="H6" s="9"/>
      <c r="I6" s="59">
        <f t="shared" si="2"/>
        <v>2825604</v>
      </c>
      <c r="J6" s="59"/>
      <c r="K6" s="59"/>
      <c r="L6" s="59"/>
      <c r="M6" s="59"/>
      <c r="N6" s="59"/>
      <c r="O6" s="59"/>
      <c r="P6" s="60">
        <f t="shared" si="4"/>
        <v>2825604</v>
      </c>
      <c r="Q6" s="10"/>
      <c r="R6" s="29"/>
      <c r="S6" s="35">
        <f>96900*D6</f>
        <v>3488400</v>
      </c>
      <c r="T6" s="33"/>
      <c r="U6" s="33"/>
      <c r="V6" s="33"/>
      <c r="W6" s="33"/>
      <c r="X6" s="33"/>
      <c r="Y6" s="33"/>
      <c r="Z6" s="34">
        <f t="shared" si="5"/>
        <v>3488400</v>
      </c>
      <c r="AA6" s="11"/>
      <c r="AB6" s="24">
        <v>49101701</v>
      </c>
    </row>
    <row r="7" spans="1:28" s="12" customFormat="1" ht="51" x14ac:dyDescent="0.25">
      <c r="A7" s="21">
        <v>5</v>
      </c>
      <c r="B7" s="49" t="s">
        <v>22</v>
      </c>
      <c r="C7" s="25" t="s">
        <v>35</v>
      </c>
      <c r="D7" s="22">
        <v>5</v>
      </c>
      <c r="E7" s="55">
        <f t="shared" si="6"/>
        <v>210802.5</v>
      </c>
      <c r="F7" s="29"/>
      <c r="G7" s="57">
        <f t="shared" si="7"/>
        <v>260250</v>
      </c>
      <c r="H7" s="9"/>
      <c r="I7" s="59">
        <f t="shared" si="2"/>
        <v>162000</v>
      </c>
      <c r="J7" s="59">
        <f t="shared" si="3"/>
        <v>259605</v>
      </c>
      <c r="K7" s="59"/>
      <c r="L7" s="59"/>
      <c r="M7" s="59"/>
      <c r="N7" s="59"/>
      <c r="O7" s="59"/>
      <c r="P7" s="60">
        <f t="shared" si="4"/>
        <v>210802.5</v>
      </c>
      <c r="Q7" s="10"/>
      <c r="R7" s="29"/>
      <c r="S7" s="35">
        <f>40000*D7</f>
        <v>200000</v>
      </c>
      <c r="T7" s="33">
        <f>64100*D7</f>
        <v>320500</v>
      </c>
      <c r="U7" s="33"/>
      <c r="V7" s="33"/>
      <c r="W7" s="33"/>
      <c r="X7" s="33"/>
      <c r="Y7" s="33"/>
      <c r="Z7" s="34">
        <f t="shared" si="5"/>
        <v>260250</v>
      </c>
      <c r="AA7" s="11"/>
      <c r="AB7" s="24">
        <v>49161504</v>
      </c>
    </row>
    <row r="8" spans="1:28" s="12" customFormat="1" ht="89.25" x14ac:dyDescent="0.25">
      <c r="A8" s="21">
        <v>6</v>
      </c>
      <c r="B8" s="49" t="s">
        <v>23</v>
      </c>
      <c r="C8" s="25" t="s">
        <v>35</v>
      </c>
      <c r="D8" s="22">
        <v>5</v>
      </c>
      <c r="E8" s="55">
        <f t="shared" si="6"/>
        <v>314543.25</v>
      </c>
      <c r="F8" s="29"/>
      <c r="G8" s="57">
        <f t="shared" si="7"/>
        <v>388325</v>
      </c>
      <c r="H8" s="9"/>
      <c r="I8" s="59">
        <f t="shared" si="2"/>
        <v>311445</v>
      </c>
      <c r="J8" s="59">
        <f t="shared" si="3"/>
        <v>317641.5</v>
      </c>
      <c r="K8" s="59"/>
      <c r="L8" s="59"/>
      <c r="M8" s="59"/>
      <c r="N8" s="59"/>
      <c r="O8" s="59"/>
      <c r="P8" s="60">
        <f t="shared" si="4"/>
        <v>314543.25</v>
      </c>
      <c r="Q8" s="10"/>
      <c r="R8" s="29"/>
      <c r="S8" s="35">
        <f>76900*D8</f>
        <v>384500</v>
      </c>
      <c r="T8" s="33">
        <f>78430*D8</f>
        <v>392150</v>
      </c>
      <c r="U8" s="33"/>
      <c r="V8" s="33"/>
      <c r="W8" s="33"/>
      <c r="X8" s="33"/>
      <c r="Y8" s="33"/>
      <c r="Z8" s="34">
        <f t="shared" si="5"/>
        <v>388325</v>
      </c>
      <c r="AA8" s="11"/>
      <c r="AB8" s="24">
        <v>49161504</v>
      </c>
    </row>
    <row r="9" spans="1:28" s="12" customFormat="1" ht="76.5" x14ac:dyDescent="0.25">
      <c r="A9" s="21">
        <v>7</v>
      </c>
      <c r="B9" s="49" t="s">
        <v>24</v>
      </c>
      <c r="C9" s="25" t="s">
        <v>35</v>
      </c>
      <c r="D9" s="22">
        <v>3</v>
      </c>
      <c r="E9" s="55">
        <f t="shared" si="6"/>
        <v>194278.5</v>
      </c>
      <c r="F9" s="29"/>
      <c r="G9" s="57">
        <f t="shared" si="7"/>
        <v>239850</v>
      </c>
      <c r="H9" s="9"/>
      <c r="I9" s="59">
        <f t="shared" si="2"/>
        <v>208737</v>
      </c>
      <c r="J9" s="59">
        <f t="shared" si="3"/>
        <v>179820</v>
      </c>
      <c r="K9" s="59"/>
      <c r="L9" s="59"/>
      <c r="M9" s="59"/>
      <c r="N9" s="59"/>
      <c r="O9" s="59"/>
      <c r="P9" s="60">
        <f t="shared" si="4"/>
        <v>194278.5</v>
      </c>
      <c r="Q9" s="10"/>
      <c r="R9" s="29"/>
      <c r="S9" s="35">
        <f>85900*D9</f>
        <v>257700</v>
      </c>
      <c r="T9" s="33">
        <f>74000*D9</f>
        <v>222000</v>
      </c>
      <c r="U9" s="33"/>
      <c r="V9" s="33"/>
      <c r="W9" s="33"/>
      <c r="X9" s="33"/>
      <c r="Y9" s="33"/>
      <c r="Z9" s="34">
        <f t="shared" si="5"/>
        <v>239850</v>
      </c>
      <c r="AA9" s="11"/>
      <c r="AB9" s="24">
        <v>49161504</v>
      </c>
    </row>
    <row r="10" spans="1:28" s="12" customFormat="1" ht="51" x14ac:dyDescent="0.25">
      <c r="A10" s="21">
        <v>8</v>
      </c>
      <c r="B10" s="49" t="s">
        <v>25</v>
      </c>
      <c r="C10" s="25" t="s">
        <v>35</v>
      </c>
      <c r="D10" s="22">
        <v>3</v>
      </c>
      <c r="E10" s="55">
        <f t="shared" si="6"/>
        <v>162676.35</v>
      </c>
      <c r="F10" s="29"/>
      <c r="G10" s="57">
        <f t="shared" si="7"/>
        <v>200835</v>
      </c>
      <c r="H10" s="9"/>
      <c r="I10" s="59">
        <f t="shared" si="2"/>
        <v>170075.7</v>
      </c>
      <c r="J10" s="59">
        <f t="shared" si="3"/>
        <v>155277</v>
      </c>
      <c r="K10" s="59"/>
      <c r="L10" s="59"/>
      <c r="M10" s="59"/>
      <c r="N10" s="59"/>
      <c r="O10" s="59"/>
      <c r="P10" s="60">
        <f t="shared" si="4"/>
        <v>162676.35</v>
      </c>
      <c r="Q10" s="10"/>
      <c r="R10" s="29"/>
      <c r="S10" s="35">
        <f>69990*D10</f>
        <v>209970</v>
      </c>
      <c r="T10" s="33">
        <f>63900*D10</f>
        <v>191700</v>
      </c>
      <c r="U10" s="33"/>
      <c r="V10" s="33"/>
      <c r="W10" s="33"/>
      <c r="X10" s="33"/>
      <c r="Y10" s="33"/>
      <c r="Z10" s="34">
        <f t="shared" si="5"/>
        <v>200835</v>
      </c>
      <c r="AA10" s="11"/>
      <c r="AB10" s="24">
        <v>49161504</v>
      </c>
    </row>
    <row r="11" spans="1:28" s="12" customFormat="1" ht="25.5" x14ac:dyDescent="0.25">
      <c r="A11" s="21">
        <v>9</v>
      </c>
      <c r="B11" s="49" t="s">
        <v>26</v>
      </c>
      <c r="C11" s="25" t="s">
        <v>35</v>
      </c>
      <c r="D11" s="22">
        <v>12</v>
      </c>
      <c r="E11" s="55">
        <f t="shared" si="6"/>
        <v>874800</v>
      </c>
      <c r="F11" s="29"/>
      <c r="G11" s="57">
        <f t="shared" si="7"/>
        <v>1080000</v>
      </c>
      <c r="H11" s="9"/>
      <c r="I11" s="59">
        <f t="shared" ref="I11:I18" si="10">S11-(S11*$R$3)</f>
        <v>923400</v>
      </c>
      <c r="J11" s="59"/>
      <c r="K11" s="59">
        <f t="shared" ref="K11" si="11">U11-(U11*$R$3)</f>
        <v>826200</v>
      </c>
      <c r="L11" s="59"/>
      <c r="M11" s="59"/>
      <c r="N11" s="59"/>
      <c r="O11" s="59"/>
      <c r="P11" s="60">
        <f t="shared" si="4"/>
        <v>874800</v>
      </c>
      <c r="Q11" s="10"/>
      <c r="R11" s="29"/>
      <c r="S11" s="35">
        <f>95000*D11</f>
        <v>1140000</v>
      </c>
      <c r="T11" s="51"/>
      <c r="U11" s="33">
        <f>85000*D11</f>
        <v>1020000</v>
      </c>
      <c r="V11" s="33"/>
      <c r="W11" s="33"/>
      <c r="X11" s="33"/>
      <c r="Y11" s="33"/>
      <c r="Z11" s="34">
        <f t="shared" si="5"/>
        <v>1080000</v>
      </c>
      <c r="AA11" s="11"/>
      <c r="AB11" s="24">
        <v>49101702</v>
      </c>
    </row>
    <row r="12" spans="1:28" s="12" customFormat="1" ht="54.75" customHeight="1" x14ac:dyDescent="0.25">
      <c r="A12" s="21">
        <v>10</v>
      </c>
      <c r="B12" s="49" t="s">
        <v>27</v>
      </c>
      <c r="C12" s="25" t="s">
        <v>35</v>
      </c>
      <c r="D12" s="22">
        <v>30</v>
      </c>
      <c r="E12" s="55">
        <f t="shared" si="6"/>
        <v>430401.6</v>
      </c>
      <c r="F12" s="29"/>
      <c r="G12" s="57">
        <f t="shared" si="7"/>
        <v>531360</v>
      </c>
      <c r="H12" s="9"/>
      <c r="I12" s="59">
        <f t="shared" si="10"/>
        <v>437400</v>
      </c>
      <c r="J12" s="59"/>
      <c r="K12" s="59"/>
      <c r="L12" s="59">
        <f t="shared" ref="L12" si="12">V12-(V12*$R$3)</f>
        <v>423403.2</v>
      </c>
      <c r="M12" s="59"/>
      <c r="N12" s="59"/>
      <c r="O12" s="59"/>
      <c r="P12" s="60">
        <f t="shared" si="4"/>
        <v>430401.6</v>
      </c>
      <c r="Q12" s="10"/>
      <c r="R12" s="29"/>
      <c r="S12" s="35">
        <f>18000*D12</f>
        <v>540000</v>
      </c>
      <c r="T12" s="33"/>
      <c r="U12" s="33"/>
      <c r="V12" s="33">
        <f>17424*D12</f>
        <v>522720</v>
      </c>
      <c r="W12" s="33"/>
      <c r="X12" s="33"/>
      <c r="Y12" s="33"/>
      <c r="Z12" s="34">
        <f t="shared" si="5"/>
        <v>531360</v>
      </c>
      <c r="AA12" s="11"/>
      <c r="AB12" s="24">
        <v>53102902</v>
      </c>
    </row>
    <row r="13" spans="1:28" s="12" customFormat="1" ht="63.75" x14ac:dyDescent="0.25">
      <c r="A13" s="21">
        <v>11</v>
      </c>
      <c r="B13" s="49" t="s">
        <v>28</v>
      </c>
      <c r="C13" s="25" t="s">
        <v>35</v>
      </c>
      <c r="D13" s="22">
        <v>1</v>
      </c>
      <c r="E13" s="55">
        <f t="shared" si="6"/>
        <v>303750</v>
      </c>
      <c r="F13" s="29"/>
      <c r="G13" s="57">
        <f t="shared" si="7"/>
        <v>375000</v>
      </c>
      <c r="H13" s="9"/>
      <c r="I13" s="59">
        <f t="shared" si="10"/>
        <v>324000</v>
      </c>
      <c r="J13" s="59"/>
      <c r="K13" s="59"/>
      <c r="L13" s="59"/>
      <c r="M13" s="59">
        <f t="shared" ref="M13" si="13">W13-(W13*$R$3)</f>
        <v>283500</v>
      </c>
      <c r="N13" s="59"/>
      <c r="O13" s="59"/>
      <c r="P13" s="60">
        <f t="shared" si="4"/>
        <v>303750</v>
      </c>
      <c r="Q13" s="10"/>
      <c r="R13" s="29"/>
      <c r="S13" s="35">
        <v>400000</v>
      </c>
      <c r="T13" s="33"/>
      <c r="U13" s="33"/>
      <c r="V13" s="33"/>
      <c r="W13" s="33">
        <v>350000</v>
      </c>
      <c r="X13" s="33"/>
      <c r="Y13" s="33"/>
      <c r="Z13" s="34">
        <f t="shared" si="5"/>
        <v>375000</v>
      </c>
      <c r="AA13" s="11"/>
      <c r="AB13" s="24">
        <v>49221505</v>
      </c>
    </row>
    <row r="14" spans="1:28" s="12" customFormat="1" ht="127.5" x14ac:dyDescent="0.25">
      <c r="A14" s="21">
        <v>12</v>
      </c>
      <c r="B14" s="49" t="s">
        <v>43</v>
      </c>
      <c r="C14" s="25" t="s">
        <v>36</v>
      </c>
      <c r="D14" s="22">
        <v>1</v>
      </c>
      <c r="E14" s="55">
        <f t="shared" si="6"/>
        <v>1059995.1599999999</v>
      </c>
      <c r="F14" s="29"/>
      <c r="G14" s="57">
        <f t="shared" si="7"/>
        <v>1308636</v>
      </c>
      <c r="H14" s="9"/>
      <c r="I14" s="59">
        <f t="shared" si="10"/>
        <v>1059995.1599999999</v>
      </c>
      <c r="J14" s="59"/>
      <c r="K14" s="59"/>
      <c r="L14" s="59"/>
      <c r="M14" s="59"/>
      <c r="N14" s="59"/>
      <c r="O14" s="59"/>
      <c r="P14" s="60">
        <f t="shared" si="4"/>
        <v>1059995.1599999999</v>
      </c>
      <c r="Q14" s="10"/>
      <c r="R14" s="29"/>
      <c r="S14" s="35">
        <v>1308636</v>
      </c>
      <c r="T14" s="33"/>
      <c r="U14" s="33"/>
      <c r="V14" s="33"/>
      <c r="W14" s="33"/>
      <c r="X14" s="33"/>
      <c r="Y14" s="33"/>
      <c r="Z14" s="34">
        <f t="shared" si="5"/>
        <v>1308636</v>
      </c>
      <c r="AA14" s="11"/>
      <c r="AB14" s="24">
        <v>60000000</v>
      </c>
    </row>
    <row r="15" spans="1:28" s="12" customFormat="1" ht="63.75" x14ac:dyDescent="0.25">
      <c r="A15" s="21">
        <v>13</v>
      </c>
      <c r="B15" s="49" t="s">
        <v>30</v>
      </c>
      <c r="C15" s="25" t="s">
        <v>15</v>
      </c>
      <c r="D15" s="22">
        <v>4</v>
      </c>
      <c r="E15" s="55">
        <f t="shared" si="6"/>
        <v>385560</v>
      </c>
      <c r="F15" s="29"/>
      <c r="G15" s="57">
        <f t="shared" si="7"/>
        <v>476000</v>
      </c>
      <c r="H15" s="9"/>
      <c r="I15" s="59">
        <f t="shared" si="10"/>
        <v>385560</v>
      </c>
      <c r="J15" s="59"/>
      <c r="K15" s="59"/>
      <c r="L15" s="59"/>
      <c r="M15" s="59"/>
      <c r="N15" s="59"/>
      <c r="O15" s="59"/>
      <c r="P15" s="60">
        <f t="shared" si="4"/>
        <v>385560</v>
      </c>
      <c r="Q15" s="10"/>
      <c r="R15" s="29"/>
      <c r="S15" s="35">
        <f>119000*D15</f>
        <v>476000</v>
      </c>
      <c r="T15" s="33"/>
      <c r="U15" s="33"/>
      <c r="V15" s="33"/>
      <c r="W15" s="33"/>
      <c r="X15" s="33"/>
      <c r="Y15" s="33"/>
      <c r="Z15" s="34">
        <f t="shared" si="5"/>
        <v>476000</v>
      </c>
      <c r="AA15" s="11"/>
      <c r="AB15" s="24">
        <v>53102204</v>
      </c>
    </row>
    <row r="16" spans="1:28" s="12" customFormat="1" x14ac:dyDescent="0.25">
      <c r="A16" s="21">
        <v>14</v>
      </c>
      <c r="B16" s="49" t="s">
        <v>31</v>
      </c>
      <c r="C16" s="25" t="s">
        <v>15</v>
      </c>
      <c r="D16" s="22">
        <v>4</v>
      </c>
      <c r="E16" s="55">
        <f t="shared" si="6"/>
        <v>166698</v>
      </c>
      <c r="F16" s="29"/>
      <c r="G16" s="57">
        <f t="shared" si="7"/>
        <v>205800</v>
      </c>
      <c r="H16" s="9"/>
      <c r="I16" s="59">
        <f t="shared" si="10"/>
        <v>155520</v>
      </c>
      <c r="J16" s="59">
        <f t="shared" ref="J16" si="14">T16-(T16*$R$3)</f>
        <v>177876</v>
      </c>
      <c r="K16" s="59"/>
      <c r="L16" s="59"/>
      <c r="M16" s="59"/>
      <c r="N16" s="59"/>
      <c r="O16" s="59"/>
      <c r="P16" s="60">
        <f t="shared" si="4"/>
        <v>166698</v>
      </c>
      <c r="Q16" s="10"/>
      <c r="R16" s="29"/>
      <c r="S16" s="35">
        <f>48000*D16</f>
        <v>192000</v>
      </c>
      <c r="T16" s="33">
        <f>54900*D16</f>
        <v>219600</v>
      </c>
      <c r="U16" s="33"/>
      <c r="V16" s="33"/>
      <c r="W16" s="33"/>
      <c r="X16" s="33"/>
      <c r="Y16" s="33"/>
      <c r="Z16" s="34">
        <f t="shared" si="5"/>
        <v>205800</v>
      </c>
      <c r="AA16" s="11"/>
      <c r="AB16" s="24">
        <v>49221510</v>
      </c>
    </row>
    <row r="17" spans="1:28" s="12" customFormat="1" ht="38.25" x14ac:dyDescent="0.25">
      <c r="A17" s="21">
        <v>15</v>
      </c>
      <c r="B17" s="49" t="s">
        <v>32</v>
      </c>
      <c r="C17" s="25" t="s">
        <v>15</v>
      </c>
      <c r="D17" s="22">
        <v>4</v>
      </c>
      <c r="E17" s="55">
        <f t="shared" si="6"/>
        <v>677707.56</v>
      </c>
      <c r="F17" s="29"/>
      <c r="G17" s="57">
        <f t="shared" si="7"/>
        <v>836676</v>
      </c>
      <c r="H17" s="9"/>
      <c r="I17" s="59">
        <f t="shared" si="10"/>
        <v>677707.56</v>
      </c>
      <c r="J17" s="59"/>
      <c r="K17" s="59"/>
      <c r="L17" s="59"/>
      <c r="M17" s="59"/>
      <c r="N17" s="59"/>
      <c r="O17" s="59"/>
      <c r="P17" s="60">
        <f t="shared" si="4"/>
        <v>677707.56</v>
      </c>
      <c r="Q17" s="10"/>
      <c r="R17" s="29"/>
      <c r="S17" s="35">
        <f>209169*D17</f>
        <v>836676</v>
      </c>
      <c r="T17" s="33"/>
      <c r="U17" s="33"/>
      <c r="V17" s="33"/>
      <c r="W17" s="33"/>
      <c r="X17" s="33"/>
      <c r="Y17" s="33"/>
      <c r="Z17" s="34">
        <f t="shared" si="5"/>
        <v>836676</v>
      </c>
      <c r="AA17" s="11"/>
      <c r="AB17" s="24">
        <v>53102204</v>
      </c>
    </row>
    <row r="18" spans="1:28" s="12" customFormat="1" ht="26.25" thickBot="1" x14ac:dyDescent="0.3">
      <c r="A18" s="21">
        <v>16</v>
      </c>
      <c r="B18" s="49" t="s">
        <v>33</v>
      </c>
      <c r="C18" s="25" t="s">
        <v>37</v>
      </c>
      <c r="D18" s="22">
        <v>11</v>
      </c>
      <c r="E18" s="55">
        <f t="shared" si="6"/>
        <v>204930</v>
      </c>
      <c r="F18" s="29"/>
      <c r="G18" s="57">
        <f t="shared" si="7"/>
        <v>253000</v>
      </c>
      <c r="H18" s="9"/>
      <c r="I18" s="59">
        <f t="shared" si="10"/>
        <v>204930</v>
      </c>
      <c r="J18" s="59"/>
      <c r="K18" s="59"/>
      <c r="L18" s="59"/>
      <c r="M18" s="59"/>
      <c r="N18" s="59"/>
      <c r="O18" s="59"/>
      <c r="P18" s="60">
        <f t="shared" si="4"/>
        <v>204930</v>
      </c>
      <c r="Q18" s="10"/>
      <c r="R18" s="29"/>
      <c r="S18" s="35">
        <f>23000*D18</f>
        <v>253000</v>
      </c>
      <c r="T18" s="33"/>
      <c r="U18" s="33"/>
      <c r="V18" s="33"/>
      <c r="W18" s="33"/>
      <c r="X18" s="33"/>
      <c r="Y18" s="33"/>
      <c r="Z18" s="34">
        <f t="shared" si="5"/>
        <v>253000</v>
      </c>
      <c r="AA18" s="11"/>
      <c r="AB18" s="24" t="s">
        <v>42</v>
      </c>
    </row>
    <row r="19" spans="1:28" s="12" customFormat="1" ht="15.75" thickBot="1" x14ac:dyDescent="0.3">
      <c r="A19" s="23" t="s">
        <v>1</v>
      </c>
      <c r="B19" s="13" t="s">
        <v>14</v>
      </c>
      <c r="C19" s="13" t="s">
        <v>15</v>
      </c>
      <c r="D19" s="14">
        <f>SUM(D3:D18)</f>
        <v>269</v>
      </c>
      <c r="E19" s="46">
        <f>SUM(E3:E18)</f>
        <v>10318271.67</v>
      </c>
      <c r="F19" s="13"/>
      <c r="G19" s="48">
        <f>SUM(G3:G18)</f>
        <v>12738607</v>
      </c>
      <c r="H19" s="30"/>
      <c r="I19" s="42">
        <f>SUM(I3:I18)</f>
        <v>9506469.4199999999</v>
      </c>
      <c r="J19" s="42">
        <f>SUM(J3:J18)</f>
        <v>2952774</v>
      </c>
      <c r="K19" s="42">
        <f t="shared" ref="K19:O19" si="15">SUM(K3:K18)</f>
        <v>826200</v>
      </c>
      <c r="L19" s="42">
        <f t="shared" si="15"/>
        <v>423403.2</v>
      </c>
      <c r="M19" s="42">
        <f t="shared" si="15"/>
        <v>283500</v>
      </c>
      <c r="N19" s="42">
        <f t="shared" si="15"/>
        <v>684450</v>
      </c>
      <c r="O19" s="42">
        <f t="shared" si="15"/>
        <v>805950</v>
      </c>
      <c r="P19" s="43">
        <f>SUM(P3:P18)</f>
        <v>10318271.67</v>
      </c>
      <c r="Q19" s="15"/>
      <c r="R19" s="16"/>
      <c r="S19" s="37">
        <f>SUM(S3:S18)</f>
        <v>11736382</v>
      </c>
      <c r="T19" s="38">
        <f>SUM(T3:T18)</f>
        <v>3645400</v>
      </c>
      <c r="U19" s="38"/>
      <c r="V19" s="38"/>
      <c r="W19" s="38"/>
      <c r="X19" s="38"/>
      <c r="Y19" s="38"/>
      <c r="Z19" s="39">
        <f>SUM(Z3:Z18)</f>
        <v>12738607</v>
      </c>
      <c r="AA19" s="11"/>
      <c r="AB19" s="17"/>
    </row>
  </sheetData>
  <mergeCells count="3">
    <mergeCell ref="A1:B1"/>
    <mergeCell ref="C1:G1"/>
    <mergeCell ref="I1:Z1"/>
  </mergeCells>
  <conditionalFormatting sqref="B19">
    <cfRule type="duplicateValues" dxfId="1" priority="30" stopIfTrue="1"/>
  </conditionalFormatting>
  <conditionalFormatting sqref="AB3:AB18">
    <cfRule type="cellIs" dxfId="0" priority="29" stopIfTrue="1" operator="equal">
      <formula>"-"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46F6A-6F5E-4E9F-BE55-B2DF59F2C89C}">
  <dimension ref="A1:K17"/>
  <sheetViews>
    <sheetView topLeftCell="A13" zoomScaleNormal="100" workbookViewId="0">
      <selection activeCell="E13" sqref="E13"/>
    </sheetView>
  </sheetViews>
  <sheetFormatPr baseColWidth="10" defaultRowHeight="15" x14ac:dyDescent="0.25"/>
  <cols>
    <col min="1" max="1" width="9" customWidth="1"/>
    <col min="2" max="2" width="39.7109375" customWidth="1"/>
    <col min="3" max="3" width="13.85546875" customWidth="1"/>
    <col min="4" max="4" width="16.85546875" customWidth="1"/>
    <col min="5" max="5" width="92" customWidth="1"/>
    <col min="6" max="6" width="50.85546875" customWidth="1"/>
    <col min="7" max="7" width="54.140625" customWidth="1"/>
    <col min="8" max="8" width="65" customWidth="1"/>
    <col min="9" max="9" width="70.5703125" customWidth="1"/>
    <col min="10" max="10" width="38.5703125" customWidth="1"/>
    <col min="11" max="11" width="21.7109375" customWidth="1"/>
  </cols>
  <sheetData>
    <row r="1" spans="1:11" ht="39" thickBot="1" x14ac:dyDescent="0.3">
      <c r="A1" s="3" t="s">
        <v>3</v>
      </c>
      <c r="B1" s="26" t="s">
        <v>4</v>
      </c>
      <c r="C1" s="27" t="s">
        <v>5</v>
      </c>
      <c r="D1" s="18" t="s">
        <v>6</v>
      </c>
      <c r="E1" s="31" t="s">
        <v>17</v>
      </c>
      <c r="F1" s="32" t="s">
        <v>38</v>
      </c>
      <c r="G1" s="32" t="s">
        <v>39</v>
      </c>
      <c r="H1" s="32" t="s">
        <v>40</v>
      </c>
      <c r="I1" s="32" t="s">
        <v>41</v>
      </c>
      <c r="J1" s="32" t="s">
        <v>44</v>
      </c>
      <c r="K1" s="32" t="s">
        <v>45</v>
      </c>
    </row>
    <row r="2" spans="1:11" ht="219.95" customHeight="1" x14ac:dyDescent="0.25">
      <c r="A2" s="21">
        <v>1</v>
      </c>
      <c r="B2" s="49" t="s">
        <v>18</v>
      </c>
      <c r="C2" s="25" t="s">
        <v>34</v>
      </c>
      <c r="D2" s="22">
        <v>80</v>
      </c>
    </row>
    <row r="3" spans="1:11" ht="219.95" customHeight="1" x14ac:dyDescent="0.25">
      <c r="A3" s="21">
        <v>2</v>
      </c>
      <c r="B3" s="50" t="s">
        <v>19</v>
      </c>
      <c r="C3" s="25" t="s">
        <v>35</v>
      </c>
      <c r="D3" s="22">
        <v>80</v>
      </c>
    </row>
    <row r="4" spans="1:11" ht="219.95" customHeight="1" x14ac:dyDescent="0.25">
      <c r="A4" s="21">
        <v>3</v>
      </c>
      <c r="B4" s="49" t="s">
        <v>20</v>
      </c>
      <c r="C4" s="25" t="s">
        <v>35</v>
      </c>
      <c r="D4" s="22">
        <v>80</v>
      </c>
    </row>
    <row r="5" spans="1:11" ht="219.95" customHeight="1" x14ac:dyDescent="0.25">
      <c r="A5" s="21">
        <v>4</v>
      </c>
      <c r="B5" s="49" t="s">
        <v>21</v>
      </c>
      <c r="C5" s="25" t="s">
        <v>35</v>
      </c>
      <c r="D5" s="22">
        <v>60</v>
      </c>
    </row>
    <row r="6" spans="1:11" ht="219.95" customHeight="1" x14ac:dyDescent="0.25">
      <c r="A6" s="21">
        <v>5</v>
      </c>
      <c r="B6" s="49" t="s">
        <v>22</v>
      </c>
      <c r="C6" s="25" t="s">
        <v>35</v>
      </c>
      <c r="D6" s="22">
        <v>5</v>
      </c>
    </row>
    <row r="7" spans="1:11" ht="219.95" customHeight="1" x14ac:dyDescent="0.25">
      <c r="A7" s="21">
        <v>6</v>
      </c>
      <c r="B7" s="49" t="s">
        <v>23</v>
      </c>
      <c r="C7" s="25" t="s">
        <v>35</v>
      </c>
      <c r="D7" s="22">
        <v>5</v>
      </c>
    </row>
    <row r="8" spans="1:11" ht="219.95" customHeight="1" x14ac:dyDescent="0.25">
      <c r="A8" s="21">
        <v>7</v>
      </c>
      <c r="B8" s="49" t="s">
        <v>24</v>
      </c>
      <c r="C8" s="25" t="s">
        <v>35</v>
      </c>
      <c r="D8" s="22">
        <v>3</v>
      </c>
    </row>
    <row r="9" spans="1:11" ht="219.95" customHeight="1" x14ac:dyDescent="0.25">
      <c r="A9" s="21">
        <v>8</v>
      </c>
      <c r="B9" s="49" t="s">
        <v>25</v>
      </c>
      <c r="C9" s="25" t="s">
        <v>35</v>
      </c>
      <c r="D9" s="22">
        <v>3</v>
      </c>
    </row>
    <row r="10" spans="1:11" ht="219.95" customHeight="1" x14ac:dyDescent="0.25">
      <c r="A10" s="21">
        <v>9</v>
      </c>
      <c r="B10" s="49" t="s">
        <v>26</v>
      </c>
      <c r="C10" s="25" t="s">
        <v>35</v>
      </c>
      <c r="D10" s="22">
        <v>12</v>
      </c>
    </row>
    <row r="11" spans="1:11" ht="219.95" customHeight="1" x14ac:dyDescent="0.25">
      <c r="A11" s="21">
        <v>10</v>
      </c>
      <c r="B11" s="49" t="s">
        <v>27</v>
      </c>
      <c r="C11" s="25" t="s">
        <v>35</v>
      </c>
      <c r="D11" s="22">
        <v>30</v>
      </c>
    </row>
    <row r="12" spans="1:11" ht="219.95" customHeight="1" x14ac:dyDescent="0.25">
      <c r="A12" s="21">
        <v>11</v>
      </c>
      <c r="B12" s="49" t="s">
        <v>28</v>
      </c>
      <c r="C12" s="25" t="s">
        <v>35</v>
      </c>
      <c r="D12" s="22">
        <v>1</v>
      </c>
    </row>
    <row r="13" spans="1:11" ht="409.5" customHeight="1" x14ac:dyDescent="0.25">
      <c r="A13" s="21">
        <v>12</v>
      </c>
      <c r="B13" s="49" t="s">
        <v>29</v>
      </c>
      <c r="C13" s="25" t="s">
        <v>36</v>
      </c>
      <c r="D13" s="22">
        <v>1</v>
      </c>
    </row>
    <row r="14" spans="1:11" ht="219.95" customHeight="1" x14ac:dyDescent="0.25">
      <c r="A14" s="21">
        <v>13</v>
      </c>
      <c r="B14" s="49" t="s">
        <v>30</v>
      </c>
      <c r="C14" s="25" t="s">
        <v>15</v>
      </c>
      <c r="D14" s="22">
        <v>4</v>
      </c>
    </row>
    <row r="15" spans="1:11" ht="219.95" customHeight="1" x14ac:dyDescent="0.25">
      <c r="A15" s="21">
        <v>14</v>
      </c>
      <c r="B15" s="49" t="s">
        <v>31</v>
      </c>
      <c r="C15" s="25" t="s">
        <v>15</v>
      </c>
      <c r="D15" s="22">
        <v>4</v>
      </c>
    </row>
    <row r="16" spans="1:11" ht="219.95" customHeight="1" x14ac:dyDescent="0.25">
      <c r="A16" s="21">
        <v>15</v>
      </c>
      <c r="B16" s="49" t="s">
        <v>32</v>
      </c>
      <c r="C16" s="25" t="s">
        <v>15</v>
      </c>
      <c r="D16" s="22">
        <v>4</v>
      </c>
    </row>
    <row r="17" spans="1:4" ht="219.95" customHeight="1" x14ac:dyDescent="0.25">
      <c r="A17" s="21">
        <v>16</v>
      </c>
      <c r="B17" s="49" t="s">
        <v>33</v>
      </c>
      <c r="C17" s="25" t="s">
        <v>37</v>
      </c>
      <c r="D17" s="22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COTIZACION CON TOTALES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 Lorena Rivera Bolanos</dc:creator>
  <cp:lastModifiedBy>Franci Lorena Rivera Bolanos</cp:lastModifiedBy>
  <dcterms:created xsi:type="dcterms:W3CDTF">2022-03-30T12:59:49Z</dcterms:created>
  <dcterms:modified xsi:type="dcterms:W3CDTF">2022-08-10T13:50:03Z</dcterms:modified>
</cp:coreProperties>
</file>