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8745" activeTab="3"/>
  </bookViews>
  <sheets>
    <sheet name="Experiencia" sheetId="1" r:id="rId1"/>
    <sheet name="CORRECCION ARIT" sheetId="3" r:id="rId2"/>
    <sheet name="RESUMEN" sheetId="2" r:id="rId3"/>
    <sheet name="PUNTAJE" sheetId="4"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0" i="4" l="1"/>
  <c r="H29" i="4"/>
  <c r="H31" i="4" l="1"/>
  <c r="H27" i="4"/>
  <c r="B31" i="4"/>
  <c r="B30" i="4"/>
  <c r="B29" i="4"/>
  <c r="C23" i="4"/>
  <c r="C24" i="4"/>
  <c r="C22" i="4"/>
  <c r="E7" i="4" l="1"/>
  <c r="H7" i="4" s="1"/>
  <c r="E6" i="4"/>
  <c r="H6" i="4" s="1"/>
  <c r="G5" i="4"/>
  <c r="F5" i="4"/>
  <c r="E5" i="4"/>
  <c r="L13" i="3"/>
  <c r="L14" i="3" s="1"/>
  <c r="C6" i="4" s="1"/>
  <c r="C7" i="4"/>
  <c r="C5" i="4"/>
  <c r="H5" i="4" l="1"/>
  <c r="O11" i="3"/>
  <c r="O10" i="3"/>
  <c r="O9" i="3"/>
  <c r="O8" i="3"/>
  <c r="O7" i="3"/>
  <c r="O6" i="3"/>
  <c r="O5" i="3"/>
  <c r="O4" i="3"/>
  <c r="O3" i="3"/>
  <c r="L11" i="3"/>
  <c r="L10" i="3"/>
  <c r="L9" i="3"/>
  <c r="L8" i="3"/>
  <c r="L7" i="3"/>
  <c r="L6" i="3"/>
  <c r="L5" i="3"/>
  <c r="L4" i="3"/>
  <c r="L3" i="3"/>
  <c r="I11" i="3"/>
  <c r="I10" i="3"/>
  <c r="I9" i="3"/>
  <c r="I8" i="3"/>
  <c r="I7" i="3"/>
  <c r="I6" i="3"/>
  <c r="I5" i="3"/>
  <c r="I4" i="3"/>
  <c r="I3" i="3"/>
  <c r="I12" i="3" s="1"/>
  <c r="I13" i="3" s="1"/>
  <c r="I14" i="3" s="1"/>
  <c r="F4" i="3"/>
  <c r="F5" i="3"/>
  <c r="F6" i="3"/>
  <c r="F7" i="3"/>
  <c r="F8" i="3"/>
  <c r="F9" i="3"/>
  <c r="F10" i="3"/>
  <c r="F11" i="3"/>
  <c r="F3" i="3"/>
  <c r="F12" i="3" s="1"/>
  <c r="F13" i="3" s="1"/>
  <c r="F14" i="3" s="1"/>
  <c r="O12" i="3" l="1"/>
  <c r="O13" i="3" s="1"/>
  <c r="O14" i="3" s="1"/>
  <c r="L12" i="3"/>
</calcChain>
</file>

<file path=xl/sharedStrings.xml><?xml version="1.0" encoding="utf-8"?>
<sst xmlns="http://schemas.openxmlformats.org/spreadsheetml/2006/main" count="170" uniqueCount="84">
  <si>
    <t>PROPONENTE</t>
  </si>
  <si>
    <t>Grupo Artinco SAS</t>
  </si>
  <si>
    <t>Union Temporal J&amp;M  001</t>
  </si>
  <si>
    <t>P&amp;C SAS</t>
  </si>
  <si>
    <t>Estructuras y Aguas IC SAS</t>
  </si>
  <si>
    <t>Cumple/No Cumple</t>
  </si>
  <si>
    <t>Contrato 1</t>
  </si>
  <si>
    <t>Contrato 2</t>
  </si>
  <si>
    <t>Contrato 3</t>
  </si>
  <si>
    <t>Objeto</t>
  </si>
  <si>
    <t>Valor RUP</t>
  </si>
  <si>
    <t xml:space="preserve">Cumple </t>
  </si>
  <si>
    <t>Consecutivo en el RUP</t>
  </si>
  <si>
    <t>Cumple</t>
  </si>
  <si>
    <t>Codigos (Cumple/No Cumple)</t>
  </si>
  <si>
    <t>CUMPLE</t>
  </si>
  <si>
    <t>Elaboraciòn de estudios y Diseños para la construcciòn de vìas terciarias en el municipio de San Pedro de los Milagros.</t>
  </si>
  <si>
    <t>Contvo.  en el RUP</t>
  </si>
  <si>
    <t>Realizar estudios y diseños para
la pavimentación de vías
urbanas del Municipio de Santa
Rosa de Osos.</t>
  </si>
  <si>
    <t>Elaboración de estudios y
diseños técnicos para mejoras
viales priorizadas de la ciudad –
lista III</t>
  </si>
  <si>
    <t>El contratista realizo los estudios,
diseños, y construcción de
sistemas de estabilidad y placas
huella para acceso a predios en
san pedro de los milagros</t>
  </si>
  <si>
    <t>ESTUDIOS Y DISEÑOS FASE III PARA
EL MEJORAMIENTO DE VIAS
TERCIARIAS MEDIANTE EL USO DE
PLACA HUELLA EN LOS MUNICIPIOS
DEL DEPARTAMENTO DEL QUINDIO</t>
  </si>
  <si>
    <t>OBSERVACIONES CONTRATOS</t>
  </si>
  <si>
    <t>EXPERIENCIA</t>
  </si>
  <si>
    <t>CUMPLE/NO CUMPLE</t>
  </si>
  <si>
    <t xml:space="preserve">Formato 8 ‒ Aceptación y cumplimiento de la formación y experiencia del Personal Clave Evaluable </t>
  </si>
  <si>
    <t xml:space="preserve"> Formato 8 ‒ Aceptación y cumplimiento de la formación y experiencia del Personal Clave Evaluable </t>
  </si>
  <si>
    <t>Observaciones formato 8</t>
  </si>
  <si>
    <t xml:space="preserve">CUMPLE </t>
  </si>
  <si>
    <t>ITEM</t>
  </si>
  <si>
    <t>UNIDAD</t>
  </si>
  <si>
    <t>CANTIDAD</t>
  </si>
  <si>
    <t>VALOR TOTAL</t>
  </si>
  <si>
    <t>DESCRIPCIÒN</t>
  </si>
  <si>
    <t>VL. UNITARIO</t>
  </si>
  <si>
    <t>Levantamiento topográfico: comprende el levantamiento vertical y horizontal de cada una de los tramos</t>
  </si>
  <si>
    <t>Unidad</t>
  </si>
  <si>
    <t>PRESUPUESTO  OFICIAL</t>
  </si>
  <si>
    <t>Estudio de tránsito. (incluye todos los tramos)</t>
  </si>
  <si>
    <t>Plan de manejo de tránsito (Ficha para cada tramo objeto de estudio)</t>
  </si>
  <si>
    <t>Diseño de pavimentos con alternativa en estructura flexible, incluye apiques para recuperación de muestras y ensayos de laboratorio (humedad natural, granulometría, límites de consistencia, CBR sobre muestra inalterada), incluye diseño geométrico.</t>
  </si>
  <si>
    <t>Diseño de pavimentos con alternativa en pavimento tipo placa huella, según manual de diseño INVIAS. incluye apiques para recuperación de muestras y ensayos de laboratorio (humedad natural, granulometría, límites de consistencia, CBR sobre muestra inalterada) incluye diseño geométrico de la vía.</t>
  </si>
  <si>
    <t>Elaboración de presupuesto, análisis de precios unitarios, memorias de cantidades y programación de obra (por cada tramo a intervenir)</t>
  </si>
  <si>
    <t>Ficha Metodología General Ajustada MGA, caracterización vial según Resoluciones 1860 de 2013 y 1067 de 2015 del Ministerio de Transporte y análisis de riesgo de desastres lo establecido en el artículo 38 de la ley 1523 de 2012, de acuerdo con la escala de diseño del proyecto. (Para cada Tramo)</t>
  </si>
  <si>
    <t>Estudio hidrológico e hidráulico</t>
  </si>
  <si>
    <t>Plan de manejo ambiental</t>
  </si>
  <si>
    <t>Km</t>
  </si>
  <si>
    <t>Glb</t>
  </si>
  <si>
    <t>GRUPO ARTINCO</t>
  </si>
  <si>
    <t>TOTAL</t>
  </si>
  <si>
    <t>IVA</t>
  </si>
  <si>
    <t>SUBTOTTAL</t>
  </si>
  <si>
    <t>NO CUMPLE JURIDICAMENTE, NO ES MYPME DOMICILIADA EN ANTIOQUIA</t>
  </si>
  <si>
    <t>VALOR OFERTA</t>
  </si>
  <si>
    <t>VALOR CORRECCIÒN ARITMETICA</t>
  </si>
  <si>
    <t>Presupuesto Oficial</t>
  </si>
  <si>
    <t>Cant Contratos aportados</t>
  </si>
  <si>
    <t>Promedio</t>
  </si>
  <si>
    <t>La TRM que la entidad utilizará para determinar el método de ponderación será la que rija el segundo día hábil después del cierre del proceso, aun cuando la fecha de la adjudicación se modifique posteriormente durante el Proceso de Contratación. Esto es, la que la Superintendencia publique en horas de la tarde del día hábil siguiente a la fecha efectiva del cierre del Proceso de Contratación (https://www.datos.gov.co/Econom-a-y-Finanzas/Tasa-de-Cambio-Representativa-del-Mercado-Historic/mcec-87by)</t>
  </si>
  <si>
    <t>Rango (inclusive)</t>
  </si>
  <si>
    <t>Número</t>
  </si>
  <si>
    <t>Método</t>
  </si>
  <si>
    <t>De 0.00 a 0.33</t>
  </si>
  <si>
    <t>Mediana con valor absoluto</t>
  </si>
  <si>
    <t>De 0.34 a 0.66</t>
  </si>
  <si>
    <t>Media geométrica</t>
  </si>
  <si>
    <t>De 0.67 a 0.99</t>
  </si>
  <si>
    <t>Media aritmética alta</t>
  </si>
  <si>
    <t>Valor Promedio expresado en SMMLV</t>
  </si>
  <si>
    <t>EVALUACIÒN PRELIMINAR</t>
  </si>
  <si>
    <r>
      <t xml:space="preserve">La Entidad calculará el valor de la mediana con el promedio de los contratos válidos aportados de las propuestas hábiles. En esta alternativa se entenderá por mediana de un grupo de valores el resultado del cálculo que se obtiene mediante la aplicación del siguiente proceso: 
-	La Entidad ordena los valores de las propuestas hábiles de manera descendente. 
-	</t>
    </r>
    <r>
      <rPr>
        <sz val="11"/>
        <color theme="9"/>
        <rFont val="Calibri"/>
        <family val="2"/>
        <scheme val="minor"/>
      </rPr>
      <t xml:space="preserve">Si el número de valores es impar, la mediana corresponde al valor central. </t>
    </r>
    <r>
      <rPr>
        <sz val="11"/>
        <color theme="1"/>
        <rFont val="Calibri"/>
        <family val="2"/>
        <scheme val="minor"/>
      </rPr>
      <t xml:space="preserve">
-	Si el número de valores es par, la mediana corresponde al promedio de los dos valores centrales</t>
    </r>
  </si>
  <si>
    <t>Valor Mediana</t>
  </si>
  <si>
    <t xml:space="preserve">Puntaje maximo </t>
  </si>
  <si>
    <t>Punteje asignado con correciones por valores negativos</t>
  </si>
  <si>
    <t>Experiencia</t>
  </si>
  <si>
    <t>Factor de Sostenibilidad</t>
  </si>
  <si>
    <t>Apoyo a la industria Nacional</t>
  </si>
  <si>
    <t>Puntaje Total</t>
  </si>
  <si>
    <t>Experiencia adicional del Personal Clave Evaluable</t>
  </si>
  <si>
    <t xml:space="preserve">Formación académica adicional del Personal Clave Evaluable </t>
  </si>
  <si>
    <t xml:space="preserve">Vinculaciòn Personas con discapacidad </t>
  </si>
  <si>
    <t>METODO SEGÚN TRM</t>
  </si>
  <si>
    <t>Puntaje asignado por Experiencia Formula</t>
  </si>
  <si>
    <t>Puntajes que otorga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</si>
</sst>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quot;$&quot;\ * #,##0.00_-;_-&quot;$&quot;\ * &quot;-&quot;??_-;_-@_-"/>
    <numFmt numFmtId="165" formatCode="0.000"/>
  </numFmts>
  <fonts count="7" x14ac:knownFonts="1">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b/>
      <sz val="11"/>
      <color rgb="FFFFFFFF"/>
      <name val="Arial Narrow"/>
      <family val="2"/>
    </font>
    <font>
      <sz val="11"/>
      <color theme="1"/>
      <name val="Arial Narrow"/>
      <family val="2"/>
    </font>
    <font>
      <sz val="11"/>
      <color theme="9"/>
      <name val="Calibri"/>
      <family val="2"/>
      <scheme val="minor"/>
    </font>
  </fonts>
  <fills count="9">
    <fill>
      <patternFill patternType="none"/>
    </fill>
    <fill>
      <patternFill patternType="gray125"/>
    </fill>
    <fill>
      <patternFill patternType="solid">
        <fgColor theme="6" tint="0.399975585192419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1" tint="0.34998626667073579"/>
        <bgColor indexed="64"/>
      </patternFill>
    </fill>
    <fill>
      <patternFill patternType="solid">
        <fgColor rgb="FF262626"/>
        <bgColor indexed="64"/>
      </patternFill>
    </fill>
    <fill>
      <patternFill patternType="solid">
        <fgColor theme="9" tint="0.59999389629810485"/>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double">
        <color indexed="64"/>
      </left>
      <right style="medium">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right style="double">
        <color indexed="64"/>
      </right>
      <top/>
      <bottom style="double">
        <color indexed="64"/>
      </bottom>
      <diagonal/>
    </border>
    <border>
      <left/>
      <right/>
      <top/>
      <bottom style="medium">
        <color indexed="64"/>
      </bottom>
      <diagonal/>
    </border>
    <border>
      <left style="medium">
        <color indexed="64"/>
      </left>
      <right style="medium">
        <color indexed="64"/>
      </right>
      <top/>
      <bottom/>
      <diagonal/>
    </border>
    <border>
      <left style="thin">
        <color indexed="64"/>
      </left>
      <right/>
      <top/>
      <bottom/>
      <diagonal/>
    </border>
    <border>
      <left style="thin">
        <color indexed="64"/>
      </left>
      <right/>
      <top style="medium">
        <color indexed="64"/>
      </top>
      <bottom/>
      <diagonal/>
    </border>
    <border>
      <left/>
      <right/>
      <top/>
      <bottom style="double">
        <color indexed="64"/>
      </bottom>
      <diagonal/>
    </border>
  </borders>
  <cellStyleXfs count="2">
    <xf numFmtId="0" fontId="0" fillId="0" borderId="0"/>
    <xf numFmtId="164" fontId="1" fillId="0" borderId="0" applyFont="0" applyFill="0" applyBorder="0" applyAlignment="0" applyProtection="0"/>
  </cellStyleXfs>
  <cellXfs count="134">
    <xf numFmtId="0" fontId="0" fillId="0" borderId="0" xfId="0"/>
    <xf numFmtId="0" fontId="0" fillId="0" borderId="1" xfId="0" applyBorder="1" applyAlignment="1">
      <alignment vertical="center"/>
    </xf>
    <xf numFmtId="0" fontId="0" fillId="0" borderId="1" xfId="0" applyBorder="1" applyAlignment="1">
      <alignment vertical="center" wrapText="1"/>
    </xf>
    <xf numFmtId="0" fontId="0" fillId="0" borderId="0" xfId="0"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8" xfId="0" applyBorder="1"/>
    <xf numFmtId="0" fontId="0" fillId="0" borderId="2" xfId="0" applyBorder="1" applyAlignment="1">
      <alignment vertical="center"/>
    </xf>
    <xf numFmtId="0" fontId="0" fillId="0" borderId="10" xfId="0" applyBorder="1" applyAlignment="1">
      <alignment vertical="center" wrapText="1"/>
    </xf>
    <xf numFmtId="0" fontId="0" fillId="0" borderId="11" xfId="0" applyBorder="1" applyAlignment="1">
      <alignment vertical="center"/>
    </xf>
    <xf numFmtId="0" fontId="0" fillId="0" borderId="12" xfId="0" applyBorder="1" applyAlignment="1">
      <alignment vertical="center"/>
    </xf>
    <xf numFmtId="0" fontId="0" fillId="0" borderId="10" xfId="0" applyBorder="1" applyAlignment="1">
      <alignment vertical="center"/>
    </xf>
    <xf numFmtId="0" fontId="0" fillId="0" borderId="13" xfId="0" applyBorder="1" applyAlignment="1">
      <alignment vertical="center"/>
    </xf>
    <xf numFmtId="0" fontId="0" fillId="0" borderId="14" xfId="0" applyBorder="1" applyAlignment="1">
      <alignment vertical="center" wrapText="1"/>
    </xf>
    <xf numFmtId="0" fontId="2" fillId="0" borderId="2" xfId="0" applyFont="1" applyBorder="1" applyAlignment="1">
      <alignment vertical="center" wrapText="1"/>
    </xf>
    <xf numFmtId="0" fontId="0" fillId="0" borderId="12" xfId="0" applyBorder="1" applyAlignment="1">
      <alignment vertical="center" wrapText="1"/>
    </xf>
    <xf numFmtId="0" fontId="0" fillId="2" borderId="19" xfId="0" applyFill="1" applyBorder="1"/>
    <xf numFmtId="0" fontId="2" fillId="0" borderId="2" xfId="0" applyFont="1" applyBorder="1"/>
    <xf numFmtId="0" fontId="0" fillId="0" borderId="14" xfId="0" applyBorder="1" applyAlignment="1">
      <alignment vertical="center"/>
    </xf>
    <xf numFmtId="0" fontId="2" fillId="0" borderId="21" xfId="0" applyFont="1" applyBorder="1"/>
    <xf numFmtId="0" fontId="0" fillId="2" borderId="15" xfId="0" applyFill="1" applyBorder="1"/>
    <xf numFmtId="0" fontId="0" fillId="2" borderId="16" xfId="0" applyFill="1" applyBorder="1"/>
    <xf numFmtId="0" fontId="0" fillId="2" borderId="17" xfId="0" applyFill="1" applyBorder="1"/>
    <xf numFmtId="0" fontId="0" fillId="2" borderId="18" xfId="0" applyFill="1" applyBorder="1"/>
    <xf numFmtId="0" fontId="2" fillId="0" borderId="10" xfId="0" applyFont="1" applyBorder="1" applyAlignment="1">
      <alignment vertical="center"/>
    </xf>
    <xf numFmtId="0" fontId="2" fillId="0" borderId="14" xfId="0" applyFont="1" applyBorder="1" applyAlignment="1">
      <alignment vertical="center" wrapText="1"/>
    </xf>
    <xf numFmtId="0" fontId="2" fillId="0" borderId="11" xfId="0" applyFont="1" applyBorder="1" applyAlignment="1">
      <alignment vertical="center"/>
    </xf>
    <xf numFmtId="0" fontId="2" fillId="0" borderId="13" xfId="0" applyFont="1" applyBorder="1" applyAlignment="1">
      <alignment vertical="center" wrapText="1"/>
    </xf>
    <xf numFmtId="0" fontId="2" fillId="0" borderId="12" xfId="0" applyFont="1" applyBorder="1" applyAlignment="1">
      <alignment vertical="center"/>
    </xf>
    <xf numFmtId="0" fontId="0" fillId="0" borderId="0" xfId="0" applyFill="1" applyBorder="1" applyAlignment="1">
      <alignment vertical="center"/>
    </xf>
    <xf numFmtId="0" fontId="0" fillId="0" borderId="25" xfId="0" applyBorder="1" applyAlignment="1">
      <alignment vertical="center"/>
    </xf>
    <xf numFmtId="0" fontId="0" fillId="0" borderId="0" xfId="0" applyAlignment="1">
      <alignment wrapText="1"/>
    </xf>
    <xf numFmtId="0" fontId="0" fillId="0" borderId="2" xfId="0" applyBorder="1" applyAlignment="1">
      <alignment vertical="center" wrapText="1"/>
    </xf>
    <xf numFmtId="0" fontId="0" fillId="0" borderId="21" xfId="0" applyBorder="1"/>
    <xf numFmtId="0" fontId="0" fillId="0" borderId="29" xfId="0" applyBorder="1" applyAlignment="1">
      <alignment vertical="center"/>
    </xf>
    <xf numFmtId="0" fontId="0" fillId="0" borderId="2" xfId="0" applyBorder="1"/>
    <xf numFmtId="0" fontId="0" fillId="0" borderId="21" xfId="0" applyBorder="1" applyAlignment="1">
      <alignment wrapText="1"/>
    </xf>
    <xf numFmtId="0" fontId="0" fillId="0" borderId="3" xfId="0" applyBorder="1" applyAlignment="1">
      <alignment vertical="center"/>
    </xf>
    <xf numFmtId="164" fontId="0" fillId="0" borderId="1" xfId="1" applyFont="1" applyBorder="1" applyAlignment="1">
      <alignment vertical="center"/>
    </xf>
    <xf numFmtId="164" fontId="0" fillId="0" borderId="4" xfId="1" applyFont="1" applyBorder="1" applyAlignment="1">
      <alignment vertical="center"/>
    </xf>
    <xf numFmtId="164" fontId="0" fillId="0" borderId="7" xfId="1" applyFont="1" applyBorder="1" applyAlignment="1">
      <alignment vertical="center"/>
    </xf>
    <xf numFmtId="0" fontId="0" fillId="0" borderId="15" xfId="0" applyBorder="1" applyAlignment="1">
      <alignment vertical="center"/>
    </xf>
    <xf numFmtId="0" fontId="0" fillId="0" borderId="17" xfId="0" applyBorder="1" applyAlignment="1">
      <alignment vertical="center" wrapText="1"/>
    </xf>
    <xf numFmtId="0" fontId="0" fillId="0" borderId="17" xfId="0" applyBorder="1" applyAlignment="1">
      <alignment vertical="center"/>
    </xf>
    <xf numFmtId="164" fontId="0" fillId="0" borderId="17" xfId="1" applyFont="1" applyBorder="1" applyAlignment="1">
      <alignment vertical="center"/>
    </xf>
    <xf numFmtId="164" fontId="0" fillId="0" borderId="19" xfId="1" applyFont="1" applyBorder="1" applyAlignment="1">
      <alignment vertical="center"/>
    </xf>
    <xf numFmtId="164" fontId="0" fillId="0" borderId="30" xfId="1" applyFont="1" applyBorder="1" applyAlignment="1">
      <alignment vertical="center"/>
    </xf>
    <xf numFmtId="164" fontId="0" fillId="0" borderId="6" xfId="1" applyFont="1" applyBorder="1" applyAlignment="1">
      <alignment vertical="center"/>
    </xf>
    <xf numFmtId="164" fontId="0" fillId="0" borderId="9" xfId="1" applyFont="1" applyBorder="1" applyAlignment="1">
      <alignment vertical="center"/>
    </xf>
    <xf numFmtId="164" fontId="0" fillId="0" borderId="31" xfId="1" applyFont="1" applyBorder="1" applyAlignment="1">
      <alignment vertical="center"/>
    </xf>
    <xf numFmtId="164" fontId="0" fillId="0" borderId="12" xfId="0" applyNumberFormat="1" applyBorder="1" applyAlignment="1">
      <alignment vertical="center"/>
    </xf>
    <xf numFmtId="0" fontId="0" fillId="6" borderId="10" xfId="0" applyFill="1" applyBorder="1" applyAlignment="1">
      <alignment vertical="center" wrapText="1"/>
    </xf>
    <xf numFmtId="0" fontId="0" fillId="6" borderId="14" xfId="0" applyFill="1" applyBorder="1" applyAlignment="1">
      <alignment vertical="center"/>
    </xf>
    <xf numFmtId="0" fontId="0" fillId="6" borderId="11" xfId="0" applyFill="1" applyBorder="1" applyAlignment="1">
      <alignment vertical="center"/>
    </xf>
    <xf numFmtId="0" fontId="0" fillId="6" borderId="13" xfId="0" applyFill="1" applyBorder="1" applyAlignment="1">
      <alignment vertical="center"/>
    </xf>
    <xf numFmtId="0" fontId="0" fillId="6" borderId="12" xfId="0" applyFill="1" applyBorder="1" applyAlignment="1">
      <alignment vertical="center"/>
    </xf>
    <xf numFmtId="0" fontId="0" fillId="6" borderId="10" xfId="0" applyFill="1" applyBorder="1" applyAlignment="1">
      <alignment vertical="center"/>
    </xf>
    <xf numFmtId="0" fontId="0" fillId="6" borderId="12" xfId="0" applyFill="1" applyBorder="1" applyAlignment="1">
      <alignment vertical="center" wrapText="1"/>
    </xf>
    <xf numFmtId="0" fontId="0" fillId="6" borderId="2" xfId="0" applyFill="1" applyBorder="1" applyAlignment="1">
      <alignment vertical="center" wrapText="1"/>
    </xf>
    <xf numFmtId="0" fontId="0" fillId="6" borderId="2" xfId="0" applyFill="1" applyBorder="1" applyAlignment="1">
      <alignment vertical="center"/>
    </xf>
    <xf numFmtId="0" fontId="0" fillId="0" borderId="0" xfId="0" applyAlignment="1">
      <alignment vertical="center" wrapText="1"/>
    </xf>
    <xf numFmtId="0" fontId="0" fillId="0" borderId="1" xfId="0" applyBorder="1"/>
    <xf numFmtId="0" fontId="3" fillId="0" borderId="1" xfId="0" applyFont="1" applyBorder="1" applyAlignment="1">
      <alignment vertical="center" wrapText="1"/>
    </xf>
    <xf numFmtId="164" fontId="0" fillId="0" borderId="1" xfId="0" applyNumberFormat="1" applyBorder="1"/>
    <xf numFmtId="0" fontId="3" fillId="0" borderId="1" xfId="0" applyFont="1" applyBorder="1" applyAlignment="1">
      <alignment horizontal="center" vertical="center" wrapText="1"/>
    </xf>
    <xf numFmtId="0" fontId="3" fillId="0" borderId="32" xfId="0" applyFont="1" applyBorder="1" applyAlignment="1">
      <alignment vertical="center" wrapText="1"/>
    </xf>
    <xf numFmtId="0" fontId="0" fillId="0" borderId="32" xfId="0" applyBorder="1"/>
    <xf numFmtId="0" fontId="3" fillId="0" borderId="32" xfId="0" applyFont="1" applyBorder="1" applyAlignment="1">
      <alignment horizontal="center" vertical="center" wrapText="1"/>
    </xf>
    <xf numFmtId="164" fontId="0" fillId="0" borderId="1" xfId="0" applyNumberFormat="1" applyBorder="1" applyAlignment="1">
      <alignment horizontal="center" vertical="center"/>
    </xf>
    <xf numFmtId="0" fontId="4" fillId="7" borderId="33" xfId="0" applyFont="1" applyFill="1" applyBorder="1" applyAlignment="1">
      <alignment horizontal="center" vertical="center" wrapText="1"/>
    </xf>
    <xf numFmtId="0" fontId="4" fillId="7" borderId="34" xfId="0" applyFont="1" applyFill="1" applyBorder="1" applyAlignment="1">
      <alignment horizontal="center" vertical="center" wrapText="1"/>
    </xf>
    <xf numFmtId="0" fontId="4" fillId="7" borderId="35" xfId="0" applyFont="1" applyFill="1" applyBorder="1" applyAlignment="1">
      <alignment horizontal="center" vertical="center" wrapText="1"/>
    </xf>
    <xf numFmtId="0" fontId="5" fillId="0" borderId="36"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37" xfId="0" applyFont="1" applyBorder="1" applyAlignment="1">
      <alignment horizontal="justify"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0" xfId="0" applyFont="1" applyBorder="1" applyAlignment="1">
      <alignment horizontal="justify" vertical="center" wrapText="1"/>
    </xf>
    <xf numFmtId="0" fontId="5" fillId="8" borderId="36" xfId="0" applyFont="1" applyFill="1" applyBorder="1" applyAlignment="1">
      <alignment horizontal="center" vertical="center" wrapText="1"/>
    </xf>
    <xf numFmtId="0" fontId="5" fillId="8" borderId="24" xfId="0" applyFont="1" applyFill="1" applyBorder="1" applyAlignment="1">
      <alignment horizontal="center" vertical="center" wrapText="1"/>
    </xf>
    <xf numFmtId="0" fontId="5" fillId="8" borderId="37" xfId="0" applyFont="1" applyFill="1" applyBorder="1" applyAlignment="1">
      <alignment horizontal="justify" vertical="center" wrapText="1"/>
    </xf>
    <xf numFmtId="0" fontId="2" fillId="0" borderId="1" xfId="0" applyFont="1" applyBorder="1" applyAlignment="1">
      <alignment wrapText="1"/>
    </xf>
    <xf numFmtId="0" fontId="3" fillId="0" borderId="9" xfId="0" applyFont="1" applyBorder="1" applyAlignment="1">
      <alignment vertical="center" wrapText="1"/>
    </xf>
    <xf numFmtId="164" fontId="0" fillId="0" borderId="9" xfId="0" applyNumberFormat="1" applyBorder="1"/>
    <xf numFmtId="0" fontId="3" fillId="0" borderId="1" xfId="0" applyFont="1" applyBorder="1" applyAlignment="1">
      <alignment horizontal="left" vertical="center" wrapText="1"/>
    </xf>
    <xf numFmtId="0" fontId="2" fillId="0" borderId="32" xfId="0" applyFont="1" applyBorder="1" applyAlignment="1">
      <alignment vertical="center" wrapText="1"/>
    </xf>
    <xf numFmtId="0" fontId="0" fillId="0" borderId="44" xfId="0" applyBorder="1" applyAlignment="1"/>
    <xf numFmtId="0" fontId="0" fillId="0" borderId="22" xfId="0" applyBorder="1" applyAlignment="1"/>
    <xf numFmtId="0" fontId="0" fillId="0" borderId="43" xfId="0" applyBorder="1" applyAlignment="1"/>
    <xf numFmtId="0" fontId="0" fillId="0" borderId="0" xfId="0" applyAlignment="1"/>
    <xf numFmtId="0" fontId="0" fillId="0" borderId="9" xfId="0" applyBorder="1" applyAlignment="1">
      <alignment vertical="center"/>
    </xf>
    <xf numFmtId="0" fontId="0" fillId="0" borderId="9" xfId="0" applyBorder="1"/>
    <xf numFmtId="0" fontId="0" fillId="0" borderId="17" xfId="0" applyBorder="1"/>
    <xf numFmtId="0" fontId="0" fillId="8" borderId="10" xfId="0" applyFill="1" applyBorder="1" applyAlignment="1">
      <alignment vertical="center"/>
    </xf>
    <xf numFmtId="0" fontId="0" fillId="8" borderId="11" xfId="0" applyFill="1" applyBorder="1"/>
    <xf numFmtId="0" fontId="0" fillId="8" borderId="12" xfId="0" applyFill="1" applyBorder="1" applyAlignment="1"/>
    <xf numFmtId="0" fontId="2" fillId="0" borderId="1" xfId="0" applyFont="1" applyBorder="1" applyAlignment="1">
      <alignment vertical="center" wrapText="1"/>
    </xf>
    <xf numFmtId="0" fontId="3" fillId="0" borderId="1" xfId="0" applyFont="1" applyBorder="1"/>
    <xf numFmtId="165" fontId="0" fillId="0" borderId="1" xfId="0" applyNumberFormat="1" applyBorder="1"/>
    <xf numFmtId="2" fontId="0" fillId="0" borderId="1" xfId="0" applyNumberFormat="1" applyBorder="1"/>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0" xfId="0" applyFont="1" applyBorder="1" applyAlignment="1">
      <alignment horizontal="center"/>
    </xf>
    <xf numFmtId="0" fontId="2" fillId="0" borderId="14" xfId="0" applyFont="1" applyBorder="1" applyAlignment="1">
      <alignment horizontal="center"/>
    </xf>
    <xf numFmtId="0" fontId="2" fillId="0" borderId="11" xfId="0" applyFont="1" applyBorder="1" applyAlignment="1">
      <alignment horizontal="center"/>
    </xf>
    <xf numFmtId="0" fontId="2" fillId="0" borderId="13" xfId="0" applyFont="1" applyBorder="1" applyAlignment="1">
      <alignment horizontal="center"/>
    </xf>
    <xf numFmtId="0" fontId="2" fillId="0" borderId="12" xfId="0" applyFont="1" applyBorder="1" applyAlignment="1">
      <alignment horizontal="center"/>
    </xf>
    <xf numFmtId="0" fontId="2" fillId="0" borderId="28"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27" xfId="0" applyFont="1" applyFill="1" applyBorder="1" applyAlignment="1">
      <alignment horizontal="center" vertical="center"/>
    </xf>
    <xf numFmtId="0" fontId="2" fillId="5" borderId="26" xfId="0" applyFont="1" applyFill="1" applyBorder="1" applyAlignment="1">
      <alignment horizontal="center" vertical="center"/>
    </xf>
    <xf numFmtId="0" fontId="2" fillId="5" borderId="27" xfId="0" applyFont="1" applyFill="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24" xfId="0" applyFont="1" applyBorder="1" applyAlignment="1">
      <alignment horizontal="center" vertical="center"/>
    </xf>
    <xf numFmtId="0" fontId="2" fillId="0" borderId="4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3" fillId="0" borderId="1" xfId="0" applyFont="1" applyBorder="1" applyAlignment="1">
      <alignment horizontal="left" vertical="center" wrapText="1"/>
    </xf>
    <xf numFmtId="0" fontId="3" fillId="0" borderId="1" xfId="0" applyFont="1" applyBorder="1" applyAlignment="1">
      <alignment horizontal="center"/>
    </xf>
    <xf numFmtId="0" fontId="0" fillId="0" borderId="45" xfId="0" applyBorder="1" applyAlignment="1">
      <alignment horizontal="center"/>
    </xf>
    <xf numFmtId="0" fontId="0" fillId="0" borderId="25" xfId="0" applyBorder="1" applyAlignment="1">
      <alignment horizontal="left" wrapText="1"/>
    </xf>
    <xf numFmtId="0" fontId="0" fillId="0" borderId="26" xfId="0" applyBorder="1" applyAlignment="1">
      <alignment horizontal="left" wrapText="1"/>
    </xf>
    <xf numFmtId="0" fontId="0" fillId="0" borderId="27" xfId="0" applyBorder="1" applyAlignment="1">
      <alignment horizontal="left" wrapText="1"/>
    </xf>
    <xf numFmtId="0" fontId="3" fillId="0" borderId="1" xfId="0" applyFont="1" applyFill="1" applyBorder="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66675</xdr:colOff>
      <xdr:row>15</xdr:row>
      <xdr:rowOff>3137</xdr:rowOff>
    </xdr:from>
    <xdr:to>
      <xdr:col>7</xdr:col>
      <xdr:colOff>390525</xdr:colOff>
      <xdr:row>25</xdr:row>
      <xdr:rowOff>112549</xdr:rowOff>
    </xdr:to>
    <xdr:pic>
      <xdr:nvPicPr>
        <xdr:cNvPr id="2" name="Imagen 1">
          <a:extLst>
            <a:ext uri="{FF2B5EF4-FFF2-40B4-BE49-F238E27FC236}">
              <a16:creationId xmlns:a16="http://schemas.microsoft.com/office/drawing/2014/main" id="{DDB64B43-1675-4094-8E46-3FAA5FA54420}"/>
            </a:ext>
          </a:extLst>
        </xdr:cNvPr>
        <xdr:cNvPicPr>
          <a:picLocks noChangeAspect="1"/>
        </xdr:cNvPicPr>
      </xdr:nvPicPr>
      <xdr:blipFill>
        <a:blip xmlns:r="http://schemas.openxmlformats.org/officeDocument/2006/relationships" r:embed="rId1"/>
        <a:stretch>
          <a:fillRect/>
        </a:stretch>
      </xdr:blipFill>
      <xdr:spPr>
        <a:xfrm>
          <a:off x="6086475" y="5956262"/>
          <a:ext cx="3771900" cy="241446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workbookViewId="0">
      <pane xSplit="1" ySplit="2" topLeftCell="G3" activePane="bottomRight" state="frozen"/>
      <selection pane="topRight" activeCell="B1" sqref="B1"/>
      <selection pane="bottomLeft" activeCell="A3" sqref="A3"/>
      <selection pane="bottomRight" activeCell="G12" sqref="G12"/>
    </sheetView>
  </sheetViews>
  <sheetFormatPr baseColWidth="10" defaultColWidth="9.140625" defaultRowHeight="15" x14ac:dyDescent="0.25"/>
  <cols>
    <col min="1" max="1" width="27.85546875" customWidth="1"/>
    <col min="2" max="2" width="50.28515625" customWidth="1"/>
    <col min="3" max="3" width="11.85546875" customWidth="1"/>
    <col min="4" max="4" width="9.7109375" bestFit="1" customWidth="1"/>
    <col min="5" max="5" width="12" customWidth="1"/>
    <col min="6" max="6" width="18.7109375" bestFit="1" customWidth="1"/>
    <col min="7" max="7" width="30.85546875" bestFit="1" customWidth="1"/>
    <col min="8" max="8" width="11.7109375" customWidth="1"/>
    <col min="9" max="10" width="12.140625" customWidth="1"/>
    <col min="11" max="11" width="18.7109375" bestFit="1" customWidth="1"/>
    <col min="12" max="12" width="32.140625" bestFit="1" customWidth="1"/>
    <col min="13" max="13" width="15.85546875" customWidth="1"/>
    <col min="14" max="14" width="9.7109375" bestFit="1" customWidth="1"/>
    <col min="15" max="15" width="12.5703125" customWidth="1"/>
    <col min="16" max="16" width="18.7109375" bestFit="1" customWidth="1"/>
    <col min="17" max="17" width="36.5703125" customWidth="1"/>
    <col min="18" max="19" width="32.140625" customWidth="1"/>
  </cols>
  <sheetData>
    <row r="1" spans="1:19" ht="15.75" thickBot="1" x14ac:dyDescent="0.3">
      <c r="A1" s="6"/>
      <c r="B1" s="103" t="s">
        <v>6</v>
      </c>
      <c r="C1" s="104"/>
      <c r="D1" s="105"/>
      <c r="E1" s="106"/>
      <c r="F1" s="107"/>
      <c r="G1" s="103" t="s">
        <v>7</v>
      </c>
      <c r="H1" s="104"/>
      <c r="I1" s="105"/>
      <c r="J1" s="106"/>
      <c r="K1" s="107"/>
      <c r="L1" s="103" t="s">
        <v>8</v>
      </c>
      <c r="M1" s="104"/>
      <c r="N1" s="105"/>
      <c r="O1" s="106"/>
      <c r="P1" s="107"/>
    </row>
    <row r="2" spans="1:19" s="3" customFormat="1" ht="44.25" customHeight="1" thickBot="1" x14ac:dyDescent="0.3">
      <c r="A2" s="7"/>
      <c r="B2" s="24" t="s">
        <v>9</v>
      </c>
      <c r="C2" s="25" t="s">
        <v>17</v>
      </c>
      <c r="D2" s="26" t="s">
        <v>10</v>
      </c>
      <c r="E2" s="27" t="s">
        <v>14</v>
      </c>
      <c r="F2" s="28" t="s">
        <v>5</v>
      </c>
      <c r="G2" s="24" t="s">
        <v>9</v>
      </c>
      <c r="H2" s="25" t="s">
        <v>17</v>
      </c>
      <c r="I2" s="26" t="s">
        <v>10</v>
      </c>
      <c r="J2" s="27" t="s">
        <v>14</v>
      </c>
      <c r="K2" s="28" t="s">
        <v>5</v>
      </c>
      <c r="L2" s="24" t="s">
        <v>9</v>
      </c>
      <c r="M2" s="25" t="s">
        <v>12</v>
      </c>
      <c r="N2" s="26" t="s">
        <v>10</v>
      </c>
      <c r="O2" s="27" t="s">
        <v>14</v>
      </c>
      <c r="P2" s="28" t="s">
        <v>5</v>
      </c>
      <c r="Q2" s="14" t="s">
        <v>22</v>
      </c>
      <c r="R2" s="14" t="s">
        <v>26</v>
      </c>
      <c r="S2" s="14" t="s">
        <v>27</v>
      </c>
    </row>
    <row r="3" spans="1:19" ht="15.75" thickBot="1" x14ac:dyDescent="0.3">
      <c r="A3" s="19" t="s">
        <v>0</v>
      </c>
      <c r="B3" s="20"/>
      <c r="C3" s="21"/>
      <c r="D3" s="22"/>
      <c r="E3" s="23"/>
      <c r="F3" s="16"/>
      <c r="G3" s="20"/>
      <c r="H3" s="21"/>
      <c r="I3" s="22"/>
      <c r="J3" s="23"/>
      <c r="K3" s="16"/>
      <c r="L3" s="20"/>
      <c r="M3" s="21"/>
      <c r="N3" s="22"/>
      <c r="O3" s="23"/>
      <c r="P3" s="16"/>
      <c r="Q3" s="16"/>
      <c r="R3" s="16"/>
      <c r="S3" s="16"/>
    </row>
    <row r="4" spans="1:19" s="3" customFormat="1" ht="75.75" thickBot="1" x14ac:dyDescent="0.3">
      <c r="A4" s="7" t="s">
        <v>1</v>
      </c>
      <c r="B4" s="8" t="s">
        <v>19</v>
      </c>
      <c r="C4" s="13">
        <v>45</v>
      </c>
      <c r="D4" s="9">
        <v>615.02</v>
      </c>
      <c r="E4" s="12" t="s">
        <v>13</v>
      </c>
      <c r="F4" s="10" t="s">
        <v>13</v>
      </c>
      <c r="G4" s="8" t="s">
        <v>20</v>
      </c>
      <c r="H4" s="13">
        <v>33</v>
      </c>
      <c r="I4" s="9">
        <v>597.74</v>
      </c>
      <c r="J4" s="12" t="s">
        <v>13</v>
      </c>
      <c r="K4" s="10" t="s">
        <v>11</v>
      </c>
      <c r="L4" s="8" t="s">
        <v>21</v>
      </c>
      <c r="M4" s="13">
        <v>47</v>
      </c>
      <c r="N4" s="9">
        <v>396.82</v>
      </c>
      <c r="O4" s="12" t="s">
        <v>13</v>
      </c>
      <c r="P4" s="10" t="s">
        <v>13</v>
      </c>
      <c r="Q4" s="10"/>
      <c r="R4" s="10" t="s">
        <v>15</v>
      </c>
      <c r="S4" s="15"/>
    </row>
    <row r="5" spans="1:19" s="3" customFormat="1" ht="15.75" thickBot="1" x14ac:dyDescent="0.3">
      <c r="A5" s="7" t="s">
        <v>2</v>
      </c>
      <c r="B5" s="8"/>
      <c r="C5" s="13"/>
      <c r="D5" s="9"/>
      <c r="E5" s="12"/>
      <c r="F5" s="10"/>
      <c r="G5" s="51"/>
      <c r="H5" s="52"/>
      <c r="I5" s="53"/>
      <c r="J5" s="54"/>
      <c r="K5" s="55"/>
      <c r="L5" s="56"/>
      <c r="M5" s="52"/>
      <c r="N5" s="53"/>
      <c r="O5" s="54"/>
      <c r="P5" s="55"/>
      <c r="Q5" s="57"/>
      <c r="R5" s="55"/>
      <c r="S5" s="57"/>
    </row>
    <row r="6" spans="1:19" s="3" customFormat="1" ht="60.75" thickBot="1" x14ac:dyDescent="0.3">
      <c r="A6" s="7" t="s">
        <v>3</v>
      </c>
      <c r="B6" s="8" t="s">
        <v>18</v>
      </c>
      <c r="C6" s="13">
        <v>9</v>
      </c>
      <c r="D6" s="9">
        <v>100.85</v>
      </c>
      <c r="E6" s="12" t="s">
        <v>13</v>
      </c>
      <c r="F6" s="10" t="s">
        <v>13</v>
      </c>
      <c r="G6" s="11"/>
      <c r="H6" s="18"/>
      <c r="I6" s="9"/>
      <c r="J6" s="12"/>
      <c r="K6" s="10"/>
      <c r="L6" s="11"/>
      <c r="M6" s="18"/>
      <c r="N6" s="9"/>
      <c r="O6" s="12"/>
      <c r="P6" s="10"/>
      <c r="Q6" s="10"/>
      <c r="R6" s="10" t="s">
        <v>15</v>
      </c>
      <c r="S6" s="10"/>
    </row>
    <row r="7" spans="1:19" s="3" customFormat="1" ht="45.75" thickBot="1" x14ac:dyDescent="0.3">
      <c r="A7" s="7" t="s">
        <v>4</v>
      </c>
      <c r="B7" s="8" t="s">
        <v>16</v>
      </c>
      <c r="C7" s="13">
        <v>67</v>
      </c>
      <c r="D7" s="9">
        <v>105.94</v>
      </c>
      <c r="E7" s="12" t="s">
        <v>13</v>
      </c>
      <c r="F7" s="10" t="s">
        <v>11</v>
      </c>
      <c r="G7" s="11"/>
      <c r="H7" s="18"/>
      <c r="I7" s="9"/>
      <c r="J7" s="12"/>
      <c r="K7" s="10"/>
      <c r="L7" s="11"/>
      <c r="M7" s="18"/>
      <c r="N7" s="9"/>
      <c r="O7" s="12"/>
      <c r="P7" s="10"/>
      <c r="Q7" s="15"/>
      <c r="R7" s="10" t="s">
        <v>15</v>
      </c>
      <c r="S7" s="15"/>
    </row>
    <row r="10" spans="1:19" x14ac:dyDescent="0.25">
      <c r="A10" s="29"/>
    </row>
  </sheetData>
  <mergeCells count="3">
    <mergeCell ref="B1:F1"/>
    <mergeCell ref="G1:K1"/>
    <mergeCell ref="L1:P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
  <sheetViews>
    <sheetView workbookViewId="0">
      <pane xSplit="3" ySplit="2" topLeftCell="J3" activePane="bottomRight" state="frozen"/>
      <selection pane="topRight" activeCell="D1" sqref="D1"/>
      <selection pane="bottomLeft" activeCell="A3" sqref="A3"/>
      <selection pane="bottomRight" activeCell="L14" sqref="L14"/>
    </sheetView>
  </sheetViews>
  <sheetFormatPr baseColWidth="10" defaultRowHeight="15" x14ac:dyDescent="0.25"/>
  <cols>
    <col min="1" max="1" width="11.42578125" style="3"/>
    <col min="2" max="2" width="61.28515625" style="3" customWidth="1"/>
    <col min="3" max="4" width="11.42578125" style="3"/>
    <col min="5" max="6" width="15.5703125" style="3" bestFit="1" customWidth="1"/>
    <col min="7" max="7" width="11.42578125" style="3"/>
    <col min="8" max="9" width="15.5703125" style="3" bestFit="1" customWidth="1"/>
    <col min="10" max="10" width="11.42578125" style="3"/>
    <col min="11" max="12" width="15.5703125" style="3" bestFit="1" customWidth="1"/>
    <col min="13" max="13" width="11.42578125" style="3"/>
    <col min="14" max="15" width="15.5703125" style="3" bestFit="1" customWidth="1"/>
    <col min="16" max="16384" width="11.42578125" style="3"/>
  </cols>
  <sheetData>
    <row r="1" spans="1:15" ht="15.75" thickBot="1" x14ac:dyDescent="0.3">
      <c r="A1" s="108" t="s">
        <v>37</v>
      </c>
      <c r="B1" s="109"/>
      <c r="C1" s="109"/>
      <c r="D1" s="109"/>
      <c r="E1" s="109"/>
      <c r="F1" s="110"/>
      <c r="G1" s="111" t="s">
        <v>48</v>
      </c>
      <c r="H1" s="111"/>
      <c r="I1" s="112"/>
      <c r="J1" s="113" t="s">
        <v>3</v>
      </c>
      <c r="K1" s="113"/>
      <c r="L1" s="114"/>
      <c r="M1" s="115" t="s">
        <v>4</v>
      </c>
      <c r="N1" s="115"/>
      <c r="O1" s="116"/>
    </row>
    <row r="2" spans="1:15" ht="15.75" thickBot="1" x14ac:dyDescent="0.3">
      <c r="A2" s="24" t="s">
        <v>29</v>
      </c>
      <c r="B2" s="26" t="s">
        <v>33</v>
      </c>
      <c r="C2" s="26" t="s">
        <v>30</v>
      </c>
      <c r="D2" s="26" t="s">
        <v>31</v>
      </c>
      <c r="E2" s="26" t="s">
        <v>34</v>
      </c>
      <c r="F2" s="28" t="s">
        <v>32</v>
      </c>
      <c r="G2" s="24" t="s">
        <v>31</v>
      </c>
      <c r="H2" s="26" t="s">
        <v>34</v>
      </c>
      <c r="I2" s="28" t="s">
        <v>32</v>
      </c>
      <c r="J2" s="26" t="s">
        <v>31</v>
      </c>
      <c r="K2" s="26" t="s">
        <v>34</v>
      </c>
      <c r="L2" s="28" t="s">
        <v>32</v>
      </c>
      <c r="M2" s="26" t="s">
        <v>31</v>
      </c>
      <c r="N2" s="26" t="s">
        <v>34</v>
      </c>
      <c r="O2" s="28" t="s">
        <v>32</v>
      </c>
    </row>
    <row r="3" spans="1:15" ht="30" x14ac:dyDescent="0.25">
      <c r="A3" s="41">
        <v>1</v>
      </c>
      <c r="B3" s="42" t="s">
        <v>35</v>
      </c>
      <c r="C3" s="43" t="s">
        <v>36</v>
      </c>
      <c r="D3" s="43">
        <v>12</v>
      </c>
      <c r="E3" s="44">
        <v>1065000</v>
      </c>
      <c r="F3" s="45">
        <f>+E3*D3</f>
        <v>12780000</v>
      </c>
      <c r="G3" s="41">
        <v>12</v>
      </c>
      <c r="H3" s="45">
        <v>1060000</v>
      </c>
      <c r="I3" s="45">
        <f>+H3*G3</f>
        <v>12720000</v>
      </c>
      <c r="J3" s="43">
        <v>12</v>
      </c>
      <c r="K3" s="44">
        <v>1065000</v>
      </c>
      <c r="L3" s="45">
        <f>+K3*J3</f>
        <v>12780000</v>
      </c>
      <c r="M3" s="43">
        <v>12</v>
      </c>
      <c r="N3" s="44">
        <v>1065000</v>
      </c>
      <c r="O3" s="45">
        <f>+N3*M3</f>
        <v>12780000</v>
      </c>
    </row>
    <row r="4" spans="1:15" x14ac:dyDescent="0.25">
      <c r="A4" s="37">
        <v>2</v>
      </c>
      <c r="B4" s="1" t="s">
        <v>38</v>
      </c>
      <c r="C4" s="1" t="s">
        <v>36</v>
      </c>
      <c r="D4" s="1">
        <v>1</v>
      </c>
      <c r="E4" s="38">
        <v>4470000</v>
      </c>
      <c r="F4" s="45">
        <f t="shared" ref="F4:F11" si="0">+E4*D4</f>
        <v>4470000</v>
      </c>
      <c r="G4" s="37">
        <v>1</v>
      </c>
      <c r="H4" s="38">
        <v>4470000</v>
      </c>
      <c r="I4" s="45">
        <f t="shared" ref="I4:I11" si="1">+H4*G4</f>
        <v>4470000</v>
      </c>
      <c r="J4" s="1">
        <v>1</v>
      </c>
      <c r="K4" s="38">
        <v>4470000</v>
      </c>
      <c r="L4" s="39">
        <f t="shared" ref="L4:L11" si="2">+K4*J4</f>
        <v>4470000</v>
      </c>
      <c r="M4" s="1">
        <v>1</v>
      </c>
      <c r="N4" s="38">
        <v>4470000</v>
      </c>
      <c r="O4" s="39">
        <f t="shared" ref="O4:O11" si="3">+N4*M4</f>
        <v>4470000</v>
      </c>
    </row>
    <row r="5" spans="1:15" x14ac:dyDescent="0.25">
      <c r="A5" s="37">
        <v>3</v>
      </c>
      <c r="B5" s="1" t="s">
        <v>39</v>
      </c>
      <c r="C5" s="1" t="s">
        <v>36</v>
      </c>
      <c r="D5" s="1">
        <v>12</v>
      </c>
      <c r="E5" s="38">
        <v>410000</v>
      </c>
      <c r="F5" s="45">
        <f t="shared" si="0"/>
        <v>4920000</v>
      </c>
      <c r="G5" s="37">
        <v>12</v>
      </c>
      <c r="H5" s="38">
        <v>410000</v>
      </c>
      <c r="I5" s="45">
        <f t="shared" si="1"/>
        <v>4920000</v>
      </c>
      <c r="J5" s="1">
        <v>12</v>
      </c>
      <c r="K5" s="38">
        <v>410000</v>
      </c>
      <c r="L5" s="39">
        <f t="shared" si="2"/>
        <v>4920000</v>
      </c>
      <c r="M5" s="1">
        <v>12</v>
      </c>
      <c r="N5" s="38">
        <v>410000</v>
      </c>
      <c r="O5" s="39">
        <f t="shared" si="3"/>
        <v>4920000</v>
      </c>
    </row>
    <row r="6" spans="1:15" ht="63.75" customHeight="1" x14ac:dyDescent="0.25">
      <c r="A6" s="37">
        <v>4</v>
      </c>
      <c r="B6" s="2" t="s">
        <v>40</v>
      </c>
      <c r="C6" s="1" t="s">
        <v>46</v>
      </c>
      <c r="D6" s="1">
        <v>1.94</v>
      </c>
      <c r="E6" s="38">
        <v>4995000</v>
      </c>
      <c r="F6" s="45">
        <f t="shared" si="0"/>
        <v>9690300</v>
      </c>
      <c r="G6" s="37">
        <v>1.94</v>
      </c>
      <c r="H6" s="38">
        <v>4990000</v>
      </c>
      <c r="I6" s="45">
        <f t="shared" si="1"/>
        <v>9680600</v>
      </c>
      <c r="J6" s="1">
        <v>1.94</v>
      </c>
      <c r="K6" s="38">
        <v>4995000</v>
      </c>
      <c r="L6" s="39">
        <f t="shared" si="2"/>
        <v>9690300</v>
      </c>
      <c r="M6" s="1">
        <v>1.94</v>
      </c>
      <c r="N6" s="38">
        <v>4995000</v>
      </c>
      <c r="O6" s="39">
        <f t="shared" si="3"/>
        <v>9690300</v>
      </c>
    </row>
    <row r="7" spans="1:15" ht="75" x14ac:dyDescent="0.25">
      <c r="A7" s="37">
        <v>5</v>
      </c>
      <c r="B7" s="2" t="s">
        <v>41</v>
      </c>
      <c r="C7" s="1" t="s">
        <v>46</v>
      </c>
      <c r="D7" s="1">
        <v>3.87</v>
      </c>
      <c r="E7" s="38">
        <v>3115000</v>
      </c>
      <c r="F7" s="45">
        <f t="shared" si="0"/>
        <v>12055050</v>
      </c>
      <c r="G7" s="37">
        <v>3.87</v>
      </c>
      <c r="H7" s="38">
        <v>3110000</v>
      </c>
      <c r="I7" s="45">
        <f t="shared" si="1"/>
        <v>12035700</v>
      </c>
      <c r="J7" s="1">
        <v>3.87</v>
      </c>
      <c r="K7" s="38">
        <v>3115000</v>
      </c>
      <c r="L7" s="39">
        <f t="shared" si="2"/>
        <v>12055050</v>
      </c>
      <c r="M7" s="1">
        <v>3.87</v>
      </c>
      <c r="N7" s="38">
        <v>3115000</v>
      </c>
      <c r="O7" s="39">
        <f t="shared" si="3"/>
        <v>12055050</v>
      </c>
    </row>
    <row r="8" spans="1:15" ht="33" customHeight="1" x14ac:dyDescent="0.25">
      <c r="A8" s="37">
        <v>6</v>
      </c>
      <c r="B8" s="2" t="s">
        <v>42</v>
      </c>
      <c r="C8" s="1" t="s">
        <v>36</v>
      </c>
      <c r="D8" s="1">
        <v>12</v>
      </c>
      <c r="E8" s="38">
        <v>695000</v>
      </c>
      <c r="F8" s="45">
        <f t="shared" si="0"/>
        <v>8340000</v>
      </c>
      <c r="G8" s="37">
        <v>12</v>
      </c>
      <c r="H8" s="38">
        <v>690000</v>
      </c>
      <c r="I8" s="45">
        <f t="shared" si="1"/>
        <v>8280000</v>
      </c>
      <c r="J8" s="1">
        <v>12</v>
      </c>
      <c r="K8" s="38">
        <v>695000</v>
      </c>
      <c r="L8" s="39">
        <f t="shared" si="2"/>
        <v>8340000</v>
      </c>
      <c r="M8" s="1">
        <v>12</v>
      </c>
      <c r="N8" s="38">
        <v>695000</v>
      </c>
      <c r="O8" s="39">
        <f t="shared" si="3"/>
        <v>8340000</v>
      </c>
    </row>
    <row r="9" spans="1:15" ht="75" x14ac:dyDescent="0.25">
      <c r="A9" s="37">
        <v>7</v>
      </c>
      <c r="B9" s="2" t="s">
        <v>43</v>
      </c>
      <c r="C9" s="1" t="s">
        <v>47</v>
      </c>
      <c r="D9" s="1">
        <v>1</v>
      </c>
      <c r="E9" s="38">
        <v>5225000</v>
      </c>
      <c r="F9" s="45">
        <f t="shared" si="0"/>
        <v>5225000</v>
      </c>
      <c r="G9" s="37">
        <v>1</v>
      </c>
      <c r="H9" s="38">
        <v>5220000</v>
      </c>
      <c r="I9" s="45">
        <f t="shared" si="1"/>
        <v>5220000</v>
      </c>
      <c r="J9" s="1">
        <v>1</v>
      </c>
      <c r="K9" s="38">
        <v>5225000</v>
      </c>
      <c r="L9" s="39">
        <f t="shared" si="2"/>
        <v>5225000</v>
      </c>
      <c r="M9" s="1">
        <v>1</v>
      </c>
      <c r="N9" s="38">
        <v>5225000</v>
      </c>
      <c r="O9" s="39">
        <f t="shared" si="3"/>
        <v>5225000</v>
      </c>
    </row>
    <row r="10" spans="1:15" x14ac:dyDescent="0.25">
      <c r="A10" s="37">
        <v>8</v>
      </c>
      <c r="B10" s="1" t="s">
        <v>44</v>
      </c>
      <c r="C10" s="1" t="s">
        <v>47</v>
      </c>
      <c r="D10" s="1">
        <v>1</v>
      </c>
      <c r="E10" s="38">
        <v>10225000</v>
      </c>
      <c r="F10" s="45">
        <f t="shared" si="0"/>
        <v>10225000</v>
      </c>
      <c r="G10" s="37">
        <v>1</v>
      </c>
      <c r="H10" s="38">
        <v>10220000</v>
      </c>
      <c r="I10" s="45">
        <f t="shared" si="1"/>
        <v>10220000</v>
      </c>
      <c r="J10" s="1">
        <v>1</v>
      </c>
      <c r="K10" s="38">
        <v>10225000</v>
      </c>
      <c r="L10" s="39">
        <f t="shared" si="2"/>
        <v>10225000</v>
      </c>
      <c r="M10" s="1">
        <v>1</v>
      </c>
      <c r="N10" s="38">
        <v>10225000</v>
      </c>
      <c r="O10" s="39">
        <f t="shared" si="3"/>
        <v>10225000</v>
      </c>
    </row>
    <row r="11" spans="1:15" ht="15.75" thickBot="1" x14ac:dyDescent="0.3">
      <c r="A11" s="5">
        <v>9</v>
      </c>
      <c r="B11" s="4" t="s">
        <v>45</v>
      </c>
      <c r="C11" s="4" t="s">
        <v>47</v>
      </c>
      <c r="D11" s="4">
        <v>1</v>
      </c>
      <c r="E11" s="48">
        <v>4225000</v>
      </c>
      <c r="F11" s="49">
        <f t="shared" si="0"/>
        <v>4225000</v>
      </c>
      <c r="G11" s="5">
        <v>1</v>
      </c>
      <c r="H11" s="47">
        <v>4220000</v>
      </c>
      <c r="I11" s="46">
        <f t="shared" si="1"/>
        <v>4220000</v>
      </c>
      <c r="J11" s="4">
        <v>1</v>
      </c>
      <c r="K11" s="47">
        <v>4225000</v>
      </c>
      <c r="L11" s="40">
        <f t="shared" si="2"/>
        <v>4225000</v>
      </c>
      <c r="M11" s="4">
        <v>1</v>
      </c>
      <c r="N11" s="47">
        <v>4225000</v>
      </c>
      <c r="O11" s="40">
        <f t="shared" si="3"/>
        <v>4225000</v>
      </c>
    </row>
    <row r="12" spans="1:15" ht="15.75" thickBot="1" x14ac:dyDescent="0.3">
      <c r="E12" s="11" t="s">
        <v>51</v>
      </c>
      <c r="F12" s="50">
        <f>SUM(F3:F11)</f>
        <v>71930350</v>
      </c>
      <c r="H12" s="11" t="s">
        <v>51</v>
      </c>
      <c r="I12" s="50">
        <f>SUM(I3:I11)</f>
        <v>71766300</v>
      </c>
      <c r="K12" s="11" t="s">
        <v>51</v>
      </c>
      <c r="L12" s="50">
        <f>SUM(L3:L11)</f>
        <v>71930350</v>
      </c>
      <c r="N12" s="11" t="s">
        <v>51</v>
      </c>
      <c r="O12" s="50">
        <f>SUM(O3:O11)</f>
        <v>71930350</v>
      </c>
    </row>
    <row r="13" spans="1:15" ht="15.75" thickBot="1" x14ac:dyDescent="0.3">
      <c r="E13" s="11" t="s">
        <v>50</v>
      </c>
      <c r="F13" s="50">
        <f>+ROUND(F12*0.19,0)</f>
        <v>13666767</v>
      </c>
      <c r="H13" s="11" t="s">
        <v>50</v>
      </c>
      <c r="I13" s="50">
        <f>+ROUND(I12*0.19,0)</f>
        <v>13635597</v>
      </c>
      <c r="K13" s="11" t="s">
        <v>50</v>
      </c>
      <c r="L13" s="50">
        <f>+ROUND(L12*0.19,0)</f>
        <v>13666767</v>
      </c>
      <c r="N13" s="11" t="s">
        <v>50</v>
      </c>
      <c r="O13" s="50">
        <f>+ROUND(O12*0.19,0)</f>
        <v>13666767</v>
      </c>
    </row>
    <row r="14" spans="1:15" ht="15.75" thickBot="1" x14ac:dyDescent="0.3">
      <c r="E14" s="11" t="s">
        <v>49</v>
      </c>
      <c r="F14" s="50">
        <f>+F13+F12</f>
        <v>85597117</v>
      </c>
      <c r="H14" s="11" t="s">
        <v>49</v>
      </c>
      <c r="I14" s="50">
        <f>+I13+I12</f>
        <v>85401897</v>
      </c>
      <c r="K14" s="11" t="s">
        <v>49</v>
      </c>
      <c r="L14" s="50">
        <f>+L13+L12</f>
        <v>85597117</v>
      </c>
      <c r="N14" s="11" t="s">
        <v>49</v>
      </c>
      <c r="O14" s="50">
        <f>+O13+O12</f>
        <v>85597117</v>
      </c>
    </row>
  </sheetData>
  <mergeCells count="4">
    <mergeCell ref="A1:F1"/>
    <mergeCell ref="G1:I1"/>
    <mergeCell ref="J1:L1"/>
    <mergeCell ref="M1:O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9" sqref="A9:XFD15"/>
    </sheetView>
  </sheetViews>
  <sheetFormatPr baseColWidth="10" defaultRowHeight="15" x14ac:dyDescent="0.25"/>
  <cols>
    <col min="1" max="1" width="24" bestFit="1" customWidth="1"/>
    <col min="2" max="2" width="37" customWidth="1"/>
    <col min="5" max="5" width="37.85546875" customWidth="1"/>
    <col min="6" max="6" width="43" customWidth="1"/>
  </cols>
  <sheetData>
    <row r="1" spans="1:8" ht="15.75" thickBot="1" x14ac:dyDescent="0.3">
      <c r="A1" s="124" t="s">
        <v>69</v>
      </c>
      <c r="B1" s="125"/>
      <c r="C1" s="125"/>
      <c r="D1" s="125"/>
      <c r="E1" s="125"/>
      <c r="F1" s="126"/>
    </row>
    <row r="2" spans="1:8" s="3" customFormat="1" ht="30.75" customHeight="1" thickBot="1" x14ac:dyDescent="0.3">
      <c r="A2" s="122" t="s">
        <v>0</v>
      </c>
      <c r="B2" s="117" t="s">
        <v>23</v>
      </c>
      <c r="C2" s="118"/>
      <c r="D2" s="119"/>
      <c r="E2" s="120" t="s">
        <v>25</v>
      </c>
      <c r="F2" s="120" t="s">
        <v>24</v>
      </c>
      <c r="G2"/>
      <c r="H2"/>
    </row>
    <row r="3" spans="1:8" ht="15.75" thickBot="1" x14ac:dyDescent="0.3">
      <c r="A3" s="123"/>
      <c r="B3" s="17" t="s">
        <v>6</v>
      </c>
      <c r="C3" s="17" t="s">
        <v>7</v>
      </c>
      <c r="D3" s="17" t="s">
        <v>8</v>
      </c>
      <c r="E3" s="121"/>
      <c r="F3" s="121"/>
    </row>
    <row r="4" spans="1:8" ht="15.75" thickBot="1" x14ac:dyDescent="0.3">
      <c r="A4" s="30" t="s">
        <v>1</v>
      </c>
      <c r="B4" s="35" t="s">
        <v>15</v>
      </c>
      <c r="C4" s="35" t="s">
        <v>15</v>
      </c>
      <c r="D4" s="35" t="s">
        <v>15</v>
      </c>
      <c r="E4" s="35" t="s">
        <v>15</v>
      </c>
      <c r="F4" s="35" t="s">
        <v>28</v>
      </c>
    </row>
    <row r="5" spans="1:8" s="3" customFormat="1" ht="30.75" thickBot="1" x14ac:dyDescent="0.3">
      <c r="A5" s="30" t="s">
        <v>2</v>
      </c>
      <c r="B5" s="58"/>
      <c r="C5" s="59"/>
      <c r="D5" s="59"/>
      <c r="E5" s="59"/>
      <c r="F5" s="32" t="s">
        <v>52</v>
      </c>
    </row>
    <row r="6" spans="1:8" ht="15.75" thickBot="1" x14ac:dyDescent="0.3">
      <c r="A6" s="30" t="s">
        <v>3</v>
      </c>
      <c r="B6" s="35" t="s">
        <v>15</v>
      </c>
      <c r="C6" s="35"/>
      <c r="D6" s="35"/>
      <c r="E6" s="35" t="s">
        <v>15</v>
      </c>
      <c r="F6" s="35" t="s">
        <v>15</v>
      </c>
    </row>
    <row r="7" spans="1:8" ht="15.75" thickBot="1" x14ac:dyDescent="0.3">
      <c r="A7" s="34" t="s">
        <v>4</v>
      </c>
      <c r="B7" s="36" t="s">
        <v>15</v>
      </c>
      <c r="C7" s="33"/>
      <c r="D7" s="33"/>
      <c r="E7" s="33" t="s">
        <v>15</v>
      </c>
      <c r="F7" s="33" t="s">
        <v>15</v>
      </c>
    </row>
    <row r="8" spans="1:8" x14ac:dyDescent="0.25">
      <c r="E8" s="31"/>
      <c r="F8" s="31"/>
    </row>
  </sheetData>
  <mergeCells count="5">
    <mergeCell ref="B2:D2"/>
    <mergeCell ref="E2:E3"/>
    <mergeCell ref="A2:A3"/>
    <mergeCell ref="F2:F3"/>
    <mergeCell ref="A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topLeftCell="A16" workbookViewId="0">
      <selection activeCell="A27" sqref="A27"/>
    </sheetView>
  </sheetViews>
  <sheetFormatPr baseColWidth="10" defaultRowHeight="15" x14ac:dyDescent="0.25"/>
  <cols>
    <col min="1" max="1" width="24" bestFit="1" customWidth="1"/>
    <col min="2" max="2" width="17.85546875" customWidth="1"/>
    <col min="3" max="3" width="27" customWidth="1"/>
    <col min="4" max="4" width="21.42578125" customWidth="1"/>
    <col min="5" max="5" width="17.140625" customWidth="1"/>
    <col min="6" max="6" width="19.42578125" customWidth="1"/>
    <col min="7" max="7" width="15.140625" customWidth="1"/>
    <col min="8" max="8" width="10.28515625" customWidth="1"/>
  </cols>
  <sheetData>
    <row r="1" spans="1:9" x14ac:dyDescent="0.25">
      <c r="A1" s="82" t="s">
        <v>55</v>
      </c>
      <c r="B1" s="83">
        <v>85597117</v>
      </c>
    </row>
    <row r="2" spans="1:9" ht="142.5" customHeight="1" x14ac:dyDescent="0.25">
      <c r="A2" s="127" t="s">
        <v>58</v>
      </c>
      <c r="B2" s="127"/>
      <c r="C2" s="127"/>
      <c r="D2" s="68">
        <v>4400.25</v>
      </c>
    </row>
    <row r="3" spans="1:9" s="60" customFormat="1" x14ac:dyDescent="0.25">
      <c r="A3" s="62"/>
      <c r="B3" s="62"/>
      <c r="C3" s="62"/>
      <c r="D3" s="65"/>
      <c r="E3" s="67" t="s">
        <v>6</v>
      </c>
      <c r="F3" s="67" t="s">
        <v>7</v>
      </c>
      <c r="G3" s="64" t="s">
        <v>8</v>
      </c>
      <c r="H3" s="62"/>
    </row>
    <row r="4" spans="1:9" s="60" customFormat="1" ht="30" x14ac:dyDescent="0.25">
      <c r="A4" s="62" t="s">
        <v>0</v>
      </c>
      <c r="B4" s="62" t="s">
        <v>53</v>
      </c>
      <c r="C4" s="62" t="s">
        <v>54</v>
      </c>
      <c r="D4" s="65" t="s">
        <v>56</v>
      </c>
      <c r="E4" s="62" t="s">
        <v>10</v>
      </c>
      <c r="F4" s="84" t="s">
        <v>10</v>
      </c>
      <c r="G4" s="62" t="s">
        <v>10</v>
      </c>
      <c r="H4" s="62" t="s">
        <v>57</v>
      </c>
    </row>
    <row r="5" spans="1:9" x14ac:dyDescent="0.25">
      <c r="A5" s="1" t="s">
        <v>1</v>
      </c>
      <c r="B5" s="63">
        <v>85401897</v>
      </c>
      <c r="C5" s="63">
        <f>+'CORRECCION ARIT'!I14</f>
        <v>85401897</v>
      </c>
      <c r="D5" s="66">
        <v>3</v>
      </c>
      <c r="E5" s="61">
        <f>+Experiencia!D4</f>
        <v>615.02</v>
      </c>
      <c r="F5" s="61">
        <f>+Experiencia!I4</f>
        <v>597.74</v>
      </c>
      <c r="G5" s="61">
        <f>+Experiencia!N4</f>
        <v>396.82</v>
      </c>
      <c r="H5" s="61">
        <f>ROUND(AVERAGE(E5:G5),2)</f>
        <v>536.53</v>
      </c>
    </row>
    <row r="6" spans="1:9" x14ac:dyDescent="0.25">
      <c r="A6" s="1" t="s">
        <v>3</v>
      </c>
      <c r="B6" s="63">
        <v>85597117</v>
      </c>
      <c r="C6" s="63">
        <f>+'CORRECCION ARIT'!L14</f>
        <v>85597117</v>
      </c>
      <c r="D6" s="66">
        <v>1</v>
      </c>
      <c r="E6" s="61">
        <f>+Experiencia!D6</f>
        <v>100.85</v>
      </c>
      <c r="F6" s="61"/>
      <c r="G6" s="61"/>
      <c r="H6" s="61">
        <f t="shared" ref="H6:H7" si="0">ROUND(AVERAGE(E6:G6),2)</f>
        <v>100.85</v>
      </c>
    </row>
    <row r="7" spans="1:9" x14ac:dyDescent="0.25">
      <c r="A7" s="1" t="s">
        <v>4</v>
      </c>
      <c r="B7" s="63">
        <v>85597117</v>
      </c>
      <c r="C7" s="63">
        <f>+'CORRECCION ARIT'!O14</f>
        <v>85597117</v>
      </c>
      <c r="D7" s="66">
        <v>1</v>
      </c>
      <c r="E7" s="61">
        <f>+Experiencia!D7</f>
        <v>105.94</v>
      </c>
      <c r="F7" s="61"/>
      <c r="G7" s="61"/>
      <c r="H7" s="61">
        <f t="shared" si="0"/>
        <v>105.94</v>
      </c>
    </row>
    <row r="9" spans="1:9" ht="15.75" thickBot="1" x14ac:dyDescent="0.3">
      <c r="A9" s="129" t="s">
        <v>81</v>
      </c>
      <c r="B9" s="129"/>
      <c r="C9" s="129"/>
    </row>
    <row r="10" spans="1:9" ht="18" thickTop="1" thickBot="1" x14ac:dyDescent="0.3">
      <c r="A10" s="69" t="s">
        <v>59</v>
      </c>
      <c r="B10" s="70" t="s">
        <v>60</v>
      </c>
      <c r="C10" s="71" t="s">
        <v>61</v>
      </c>
    </row>
    <row r="11" spans="1:9" ht="17.25" thickBot="1" x14ac:dyDescent="0.3">
      <c r="A11" s="78" t="s">
        <v>62</v>
      </c>
      <c r="B11" s="79">
        <v>1</v>
      </c>
      <c r="C11" s="80" t="s">
        <v>63</v>
      </c>
    </row>
    <row r="12" spans="1:9" ht="17.25" thickBot="1" x14ac:dyDescent="0.3">
      <c r="A12" s="72" t="s">
        <v>64</v>
      </c>
      <c r="B12" s="73">
        <v>2</v>
      </c>
      <c r="C12" s="74" t="s">
        <v>65</v>
      </c>
    </row>
    <row r="13" spans="1:9" ht="17.25" thickBot="1" x14ac:dyDescent="0.3">
      <c r="A13" s="75" t="s">
        <v>66</v>
      </c>
      <c r="B13" s="76">
        <v>3</v>
      </c>
      <c r="C13" s="77" t="s">
        <v>67</v>
      </c>
    </row>
    <row r="14" spans="1:9" ht="16.5" thickTop="1" thickBot="1" x14ac:dyDescent="0.3"/>
    <row r="15" spans="1:9" ht="104.25" customHeight="1" thickBot="1" x14ac:dyDescent="0.3">
      <c r="A15" s="62" t="s">
        <v>0</v>
      </c>
      <c r="B15" s="85" t="s">
        <v>68</v>
      </c>
      <c r="C15" s="130" t="s">
        <v>70</v>
      </c>
      <c r="D15" s="131"/>
      <c r="E15" s="131"/>
      <c r="F15" s="131"/>
      <c r="G15" s="131"/>
      <c r="H15" s="131"/>
      <c r="I15" s="132"/>
    </row>
    <row r="16" spans="1:9" ht="15.75" thickBot="1" x14ac:dyDescent="0.3">
      <c r="A16" s="90" t="s">
        <v>1</v>
      </c>
      <c r="B16" s="91">
        <v>536.53</v>
      </c>
      <c r="C16" s="86"/>
      <c r="D16" s="87"/>
      <c r="E16" s="87"/>
      <c r="F16" s="87"/>
      <c r="G16" s="87"/>
      <c r="H16" s="87"/>
      <c r="I16" s="87"/>
    </row>
    <row r="17" spans="1:9" ht="15.75" thickBot="1" x14ac:dyDescent="0.3">
      <c r="A17" s="93" t="s">
        <v>4</v>
      </c>
      <c r="B17" s="94">
        <v>105.94</v>
      </c>
      <c r="C17" s="95" t="s">
        <v>71</v>
      </c>
      <c r="D17" s="89"/>
      <c r="E17" s="89"/>
      <c r="F17" s="89"/>
      <c r="G17" s="89"/>
      <c r="H17" s="89"/>
      <c r="I17" s="89"/>
    </row>
    <row r="18" spans="1:9" x14ac:dyDescent="0.25">
      <c r="A18" s="43" t="s">
        <v>3</v>
      </c>
      <c r="B18" s="92">
        <v>100.85</v>
      </c>
      <c r="C18" s="88"/>
      <c r="D18" s="89"/>
      <c r="E18" s="89"/>
      <c r="F18" s="89"/>
      <c r="G18" s="89"/>
      <c r="H18" s="89"/>
      <c r="I18" s="89"/>
    </row>
    <row r="20" spans="1:9" x14ac:dyDescent="0.25">
      <c r="B20" s="97" t="s">
        <v>72</v>
      </c>
      <c r="C20" s="97">
        <v>68</v>
      </c>
    </row>
    <row r="21" spans="1:9" ht="45" x14ac:dyDescent="0.25">
      <c r="A21" s="62" t="s">
        <v>0</v>
      </c>
      <c r="B21" s="96" t="s">
        <v>68</v>
      </c>
      <c r="C21" s="96" t="s">
        <v>82</v>
      </c>
      <c r="D21" s="81" t="s">
        <v>73</v>
      </c>
    </row>
    <row r="22" spans="1:9" x14ac:dyDescent="0.25">
      <c r="A22" s="1" t="s">
        <v>1</v>
      </c>
      <c r="B22" s="61">
        <v>536.53</v>
      </c>
      <c r="C22" s="98">
        <f>((1-ABS(($B$17-B22)/($B$17)))*$C$20)</f>
        <v>-208.38399093826695</v>
      </c>
      <c r="D22" s="61">
        <v>0</v>
      </c>
    </row>
    <row r="23" spans="1:9" x14ac:dyDescent="0.25">
      <c r="A23" s="1" t="s">
        <v>4</v>
      </c>
      <c r="B23" s="61">
        <v>105.94</v>
      </c>
      <c r="C23" s="98">
        <f>((1-ABS(($B$17-B23)/($B$17)))*$C$20)</f>
        <v>68</v>
      </c>
      <c r="D23" s="61">
        <v>68</v>
      </c>
    </row>
    <row r="24" spans="1:9" x14ac:dyDescent="0.25">
      <c r="A24" s="1" t="s">
        <v>3</v>
      </c>
      <c r="B24" s="61">
        <v>100.85</v>
      </c>
      <c r="C24" s="98">
        <f t="shared" ref="C24" si="1">((1-ABS(($B$17-B24)/($B$17)))*$C$20)</f>
        <v>64.732867660940144</v>
      </c>
      <c r="D24" s="61">
        <v>64.733000000000004</v>
      </c>
    </row>
    <row r="27" spans="1:9" x14ac:dyDescent="0.25">
      <c r="A27" s="133" t="s">
        <v>83</v>
      </c>
      <c r="B27" s="97">
        <v>68</v>
      </c>
      <c r="C27" s="128">
        <v>10</v>
      </c>
      <c r="D27" s="128"/>
      <c r="E27" s="97">
        <v>1</v>
      </c>
      <c r="F27" s="97">
        <v>20</v>
      </c>
      <c r="G27" s="97">
        <v>1</v>
      </c>
      <c r="H27" s="97">
        <f>+SUM(B27:G27)</f>
        <v>100</v>
      </c>
    </row>
    <row r="28" spans="1:9" s="100" customFormat="1" ht="45" customHeight="1" x14ac:dyDescent="0.25">
      <c r="A28" s="64" t="s">
        <v>0</v>
      </c>
      <c r="B28" s="101" t="s">
        <v>74</v>
      </c>
      <c r="C28" s="102" t="s">
        <v>78</v>
      </c>
      <c r="D28" s="101" t="s">
        <v>79</v>
      </c>
      <c r="E28" s="101" t="s">
        <v>75</v>
      </c>
      <c r="F28" s="101" t="s">
        <v>76</v>
      </c>
      <c r="G28" s="101" t="s">
        <v>80</v>
      </c>
      <c r="H28" s="101" t="s">
        <v>77</v>
      </c>
    </row>
    <row r="29" spans="1:9" x14ac:dyDescent="0.25">
      <c r="A29" s="1" t="s">
        <v>1</v>
      </c>
      <c r="B29" s="99">
        <f>+D22</f>
        <v>0</v>
      </c>
      <c r="C29" s="99">
        <v>5</v>
      </c>
      <c r="D29" s="99">
        <v>5</v>
      </c>
      <c r="E29" s="99">
        <v>1</v>
      </c>
      <c r="F29" s="99">
        <v>20</v>
      </c>
      <c r="G29" s="99">
        <v>0</v>
      </c>
      <c r="H29" s="99">
        <f>+B29+C29+D29+E29+F29+G29</f>
        <v>31</v>
      </c>
    </row>
    <row r="30" spans="1:9" x14ac:dyDescent="0.25">
      <c r="A30" s="1" t="s">
        <v>4</v>
      </c>
      <c r="B30" s="99">
        <f>+D23</f>
        <v>68</v>
      </c>
      <c r="C30" s="99">
        <v>5</v>
      </c>
      <c r="D30" s="99">
        <v>5</v>
      </c>
      <c r="E30" s="99">
        <v>1</v>
      </c>
      <c r="F30" s="99">
        <v>20</v>
      </c>
      <c r="G30" s="99">
        <v>0</v>
      </c>
      <c r="H30" s="99">
        <f>+B30+C30+D30+E30+F30+G30</f>
        <v>99</v>
      </c>
    </row>
    <row r="31" spans="1:9" x14ac:dyDescent="0.25">
      <c r="A31" s="1" t="s">
        <v>3</v>
      </c>
      <c r="B31" s="99">
        <f>+D24</f>
        <v>64.733000000000004</v>
      </c>
      <c r="C31" s="99">
        <v>5</v>
      </c>
      <c r="D31" s="99">
        <v>5</v>
      </c>
      <c r="E31" s="99">
        <v>1</v>
      </c>
      <c r="F31" s="99">
        <v>20</v>
      </c>
      <c r="G31" s="99">
        <v>0</v>
      </c>
      <c r="H31" s="99">
        <f t="shared" ref="H30:H31" si="2">+B31+C31+D31+E31+F31+G31</f>
        <v>95.733000000000004</v>
      </c>
    </row>
  </sheetData>
  <sortState ref="A15:B17">
    <sortCondition descending="1" ref="B15"/>
  </sortState>
  <mergeCells count="4">
    <mergeCell ref="A2:C2"/>
    <mergeCell ref="C15:I15"/>
    <mergeCell ref="C27:D27"/>
    <mergeCell ref="A9:C9"/>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Experiencia</vt:lpstr>
      <vt:lpstr>CORRECCION ARIT</vt:lpstr>
      <vt:lpstr>RESUMEN</vt:lpstr>
      <vt:lpstr>PUNTAJE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2022-08-29T22:44:58Z</dcterms:modified>
</cp:coreProperties>
</file>