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ny.miranda.FCENTRAL\Desktop\LICITACION POR GRUPOS\PLIEGO DEFINITIVO\"/>
    </mc:Choice>
  </mc:AlternateContent>
  <xr:revisionPtr revIDLastSave="0" documentId="8_{E313E0CB-216C-4C1F-8529-F858723DC882}" xr6:coauthVersionLast="47" xr6:coauthVersionMax="47" xr10:uidLastSave="{00000000-0000-0000-0000-000000000000}"/>
  <bookViews>
    <workbookView xWindow="-120" yWindow="-120" windowWidth="29040" windowHeight="15840" activeTab="1" xr2:uid="{F51EEF23-BAD8-4CF1-B0FC-7B3B6190E351}"/>
  </bookViews>
  <sheets>
    <sheet name="GRUPO 1" sheetId="1" r:id="rId1"/>
    <sheet name="GRUPO 2 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3" l="1"/>
  <c r="E16" i="3"/>
  <c r="E17" i="3"/>
  <c r="H7" i="3"/>
  <c r="D14" i="3"/>
  <c r="G57" i="1"/>
  <c r="H57" i="1" s="1"/>
  <c r="J57" i="1" s="1"/>
  <c r="G56" i="1"/>
  <c r="H56" i="1" s="1"/>
  <c r="J56" i="1" s="1"/>
  <c r="G55" i="1"/>
  <c r="H55" i="1" s="1"/>
  <c r="J55" i="1" s="1"/>
  <c r="G54" i="1"/>
  <c r="H54" i="1" s="1"/>
  <c r="G23" i="1"/>
  <c r="H23" i="1" s="1"/>
  <c r="J23" i="1" s="1"/>
  <c r="G22" i="1"/>
  <c r="H22" i="1" s="1"/>
  <c r="J22" i="1" s="1"/>
  <c r="G21" i="1"/>
  <c r="H21" i="1" s="1"/>
  <c r="J21" i="1" s="1"/>
  <c r="G20" i="1"/>
  <c r="H20" i="1" s="1"/>
  <c r="J20" i="1" s="1"/>
  <c r="G19" i="1"/>
  <c r="H19" i="1" s="1"/>
  <c r="J19" i="1" s="1"/>
  <c r="G18" i="1"/>
  <c r="H18" i="1" s="1"/>
  <c r="G42" i="1"/>
  <c r="H42" i="1" s="1"/>
  <c r="G43" i="1"/>
  <c r="H43" i="1" s="1"/>
  <c r="J43" i="1" s="1"/>
  <c r="G44" i="1"/>
  <c r="H44" i="1" s="1"/>
  <c r="J44" i="1" s="1"/>
  <c r="G45" i="1"/>
  <c r="H45" i="1" s="1"/>
  <c r="J45" i="1" s="1"/>
  <c r="G7" i="1"/>
  <c r="G8" i="1"/>
  <c r="G9" i="1"/>
  <c r="G10" i="1"/>
  <c r="G11" i="1"/>
  <c r="G12" i="1"/>
  <c r="E18" i="3" l="1"/>
  <c r="H58" i="1"/>
  <c r="J54" i="1"/>
  <c r="H24" i="1"/>
  <c r="J18" i="1"/>
  <c r="K19" i="1"/>
  <c r="H46" i="1"/>
  <c r="J42" i="1"/>
  <c r="J46" i="1" s="1"/>
  <c r="J58" i="1" l="1"/>
  <c r="J24" i="1"/>
  <c r="K18" i="1"/>
  <c r="K25" i="1" s="1"/>
  <c r="J61" i="1" l="1"/>
  <c r="J25" i="1"/>
  <c r="H64" i="1" s="1"/>
  <c r="H12" i="1"/>
  <c r="J12" i="1" s="1"/>
  <c r="H11" i="1"/>
  <c r="J11" i="1" s="1"/>
  <c r="H10" i="1"/>
  <c r="J10" i="1" s="1"/>
  <c r="H9" i="1"/>
  <c r="J9" i="1" s="1"/>
  <c r="H8" i="1"/>
  <c r="J8" i="1" s="1"/>
  <c r="H7" i="1"/>
  <c r="J7" i="1" l="1"/>
  <c r="H13" i="1"/>
  <c r="K8" i="1"/>
  <c r="J13" i="1" l="1"/>
  <c r="K7" i="1"/>
  <c r="K14" i="1" s="1"/>
  <c r="J14" i="1" l="1"/>
  <c r="H63" i="1" s="1"/>
  <c r="H65" i="1" s="1"/>
</calcChain>
</file>

<file path=xl/sharedStrings.xml><?xml version="1.0" encoding="utf-8"?>
<sst xmlns="http://schemas.openxmlformats.org/spreadsheetml/2006/main" count="123" uniqueCount="64">
  <si>
    <t xml:space="preserve">ITEM  </t>
  </si>
  <si>
    <t>DESCRIPCIÓN DEL ITEM</t>
  </si>
  <si>
    <t>UNIDAD DE MEDIDA</t>
  </si>
  <si>
    <t>IVA</t>
  </si>
  <si>
    <t>CANTIDAD APROXIMADA</t>
  </si>
  <si>
    <t>VALOR TOTAL 4 MESES POR KIT</t>
  </si>
  <si>
    <t>KIT EQUIPO DE COMPUTO</t>
  </si>
  <si>
    <t>EQUIPO DE COMPUTO DE
ESCRITORIO CON
LICENCIAMIENTO</t>
  </si>
  <si>
    <t>UN (1)
EQUIPO DE COMPUTO DE
ESCRITORIO</t>
  </si>
  <si>
    <t>KITS DE ELEMENTOS PERIFERICOS</t>
  </si>
  <si>
    <t>CAMARA WEB DE ALTA
RESOLUCION</t>
  </si>
  <si>
    <t>UNA (1)
CAMARA WEB</t>
  </si>
  <si>
    <t>DIADEMA O MICROFONO</t>
  </si>
  <si>
    <t>UNA (1)
DIADEMA O
MICROFONO</t>
  </si>
  <si>
    <t>T.V Auxiliar</t>
  </si>
  <si>
    <t>Parlantes</t>
  </si>
  <si>
    <t>UPS
NOTA: 1 KVA</t>
  </si>
  <si>
    <t>TOTAL</t>
  </si>
  <si>
    <t>TOTAL MENSUAL</t>
  </si>
  <si>
    <t>INTERVENCION EN INFRAESTRUCTURA TECNOLOGICA</t>
  </si>
  <si>
    <t>INSTALACION A TODO COSTO DE UN PUNTO DE RED CON CABLEADO UTP CATEGORIA 6 ESTRUCTURADOS ENTREGANDO LOS CERTIFICADOS CORRESPONDIENTES (VOZ, DATOS Y ELECTRICIDAD)</t>
  </si>
  <si>
    <t>UN (1)
PUNTO DE
RED</t>
  </si>
  <si>
    <t xml:space="preserve">TUBERIA GALVANIZADA </t>
  </si>
  <si>
    <t>METRO</t>
  </si>
  <si>
    <t>CABLE UTP CATEGORIA 6</t>
  </si>
  <si>
    <t>SWICHT PARA DERIVACIÓN DE</t>
  </si>
  <si>
    <t>UN (1) SWICHT 8 PUERTOS</t>
  </si>
  <si>
    <t>Sistema de Información - Modalidad NUBE PÚBLICA</t>
  </si>
  <si>
    <t xml:space="preserve">CONCEPTO </t>
  </si>
  <si>
    <t xml:space="preserve">PROMEDIO </t>
  </si>
  <si>
    <t>Estimado por establecimiento</t>
  </si>
  <si>
    <t>Licencia a perpetuidad del sistema de información con los módulos mencionados e infraestructura, usuarios ilimitados</t>
  </si>
  <si>
    <t>PRESENTACION DE PROPUESTA ECONOMICA GRUPO 1</t>
  </si>
  <si>
    <t>VALOR UNITARIO DE REFERENCIA</t>
  </si>
  <si>
    <t>VALOR MENSUAL DE REFERENCIA</t>
  </si>
  <si>
    <t>VALOR TOTAL DE REFERENCIA PARA  INTERVENCION DE INFRAESTRUCTURA TECNOLOGICA</t>
  </si>
  <si>
    <t xml:space="preserve">KIT  </t>
  </si>
  <si>
    <t>CANTIDAD ESTIMADA</t>
  </si>
  <si>
    <t>ARRENDAMIENTO DE EQUIPOS TECNOLOGICOS</t>
  </si>
  <si>
    <t>VALOR TOTAL DE REFERENCIA MENSUAL</t>
  </si>
  <si>
    <t>VALOR UNITARIO OFERTADO</t>
  </si>
  <si>
    <t>VALOR MENSUAL OFERTADO</t>
  </si>
  <si>
    <t>VALOR TOTAL  MENSUAL OFERTADO</t>
  </si>
  <si>
    <t>VALOR TOTAL DE REFERENCIA ARRIENDO 4 MESES</t>
  </si>
  <si>
    <t>VALOR TOTAL OFERTADO ARRIENDO 4 MESES</t>
  </si>
  <si>
    <t>VALOR  DE REFERENCIA UNIDAD</t>
  </si>
  <si>
    <t>VALOR DE REFERENCIA</t>
  </si>
  <si>
    <t>VALOR TOTAL DE REFERENCIA</t>
  </si>
  <si>
    <t>VALOR OFERTADO UNIDAD</t>
  </si>
  <si>
    <t>VALOR TOTAL OFERTADO</t>
  </si>
  <si>
    <t xml:space="preserve">VALOR TOTAL DE REFERENCIA GRUPO 1 </t>
  </si>
  <si>
    <t xml:space="preserve">VALOR TOTAL OFERTADO GRUPO 1 </t>
  </si>
  <si>
    <t>DIFERENCIA</t>
  </si>
  <si>
    <t>OFERTA</t>
  </si>
  <si>
    <t>COTIZANTE 1</t>
  </si>
  <si>
    <t>COTIZANTE 2</t>
  </si>
  <si>
    <t>COTIZANTE 3</t>
  </si>
  <si>
    <t>COTIZANTE 4</t>
  </si>
  <si>
    <t>Presupuesto para FASE 1 del proyecto</t>
  </si>
  <si>
    <t>Estimado de ERON  a Intervenir en FASE 1</t>
  </si>
  <si>
    <t>INTERVENCION DE INFRAESTRUCTURA FISICA Y DE COMUNICACIONES</t>
  </si>
  <si>
    <t>PRESENTACION DE PROPUESTA ECONOMICA GRUPO 2</t>
  </si>
  <si>
    <t>VALOR  OFERTADO GRUPO 2 FASE A</t>
  </si>
  <si>
    <t>VALOR TOTAL DE REFERENCIA GRUPO 2 FASE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</si>
</sst>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2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44" fontId="0" fillId="3" borderId="6" xfId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44" fontId="0" fillId="3" borderId="7" xfId="1" applyFont="1" applyFill="1" applyBorder="1" applyAlignment="1">
      <alignment horizontal="center" vertical="center" wrapText="1"/>
    </xf>
    <xf numFmtId="44" fontId="2" fillId="3" borderId="4" xfId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44" fontId="0" fillId="4" borderId="6" xfId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44" fontId="0" fillId="4" borderId="7" xfId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44" fontId="0" fillId="4" borderId="12" xfId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44" fontId="2" fillId="5" borderId="4" xfId="1" applyFont="1" applyFill="1" applyBorder="1"/>
    <xf numFmtId="0" fontId="2" fillId="6" borderId="4" xfId="0" applyFont="1" applyFill="1" applyBorder="1" applyAlignment="1">
      <alignment horizontal="center" wrapText="1"/>
    </xf>
    <xf numFmtId="44" fontId="2" fillId="6" borderId="4" xfId="1" applyFont="1" applyFill="1" applyBorder="1" applyAlignment="1">
      <alignment horizontal="center" vertical="center" wrapText="1"/>
    </xf>
    <xf numFmtId="9" fontId="0" fillId="0" borderId="0" xfId="2" applyFont="1"/>
    <xf numFmtId="0" fontId="3" fillId="2" borderId="16" xfId="0" applyFont="1" applyFill="1" applyBorder="1" applyAlignment="1">
      <alignment horizontal="center" vertical="center" wrapText="1"/>
    </xf>
    <xf numFmtId="0" fontId="0" fillId="7" borderId="0" xfId="0" applyFill="1"/>
    <xf numFmtId="0" fontId="2" fillId="7" borderId="0" xfId="0" applyFont="1" applyFill="1"/>
    <xf numFmtId="44" fontId="2" fillId="7" borderId="0" xfId="0" applyNumberFormat="1" applyFont="1" applyFill="1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44" fontId="0" fillId="0" borderId="14" xfId="1" applyFont="1" applyBorder="1" applyAlignment="1">
      <alignment horizontal="center" vertical="center"/>
    </xf>
    <xf numFmtId="44" fontId="0" fillId="0" borderId="14" xfId="0" applyNumberFormat="1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44" fontId="0" fillId="4" borderId="11" xfId="1" applyFont="1" applyFill="1" applyBorder="1" applyAlignment="1">
      <alignment horizontal="center" vertical="center"/>
    </xf>
    <xf numFmtId="44" fontId="2" fillId="5" borderId="4" xfId="0" applyNumberFormat="1" applyFont="1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4" borderId="6" xfId="0" applyFill="1" applyBorder="1" applyAlignment="1">
      <alignment horizontal="left"/>
    </xf>
    <xf numFmtId="0" fontId="0" fillId="4" borderId="6" xfId="0" applyFill="1" applyBorder="1" applyAlignment="1">
      <alignment wrapText="1"/>
    </xf>
    <xf numFmtId="0" fontId="0" fillId="4" borderId="6" xfId="0" applyFill="1" applyBorder="1" applyAlignment="1">
      <alignment horizontal="left" wrapText="1"/>
    </xf>
    <xf numFmtId="44" fontId="0" fillId="4" borderId="6" xfId="1" applyFont="1" applyFill="1" applyBorder="1"/>
    <xf numFmtId="0" fontId="0" fillId="4" borderId="6" xfId="0" applyFill="1" applyBorder="1"/>
    <xf numFmtId="0" fontId="0" fillId="4" borderId="0" xfId="0" applyFill="1"/>
    <xf numFmtId="0" fontId="5" fillId="7" borderId="0" xfId="0" applyFont="1" applyFill="1" applyAlignment="1">
      <alignment vertical="center" wrapText="1"/>
    </xf>
    <xf numFmtId="0" fontId="2" fillId="7" borderId="0" xfId="0" applyFont="1" applyFill="1" applyBorder="1" applyAlignment="1">
      <alignment horizontal="center" wrapText="1"/>
    </xf>
    <xf numFmtId="44" fontId="2" fillId="7" borderId="0" xfId="1" applyFont="1" applyFill="1" applyBorder="1" applyAlignment="1">
      <alignment horizontal="center" vertical="center" wrapText="1"/>
    </xf>
    <xf numFmtId="44" fontId="2" fillId="7" borderId="4" xfId="0" applyNumberFormat="1" applyFont="1" applyFill="1" applyBorder="1"/>
    <xf numFmtId="0" fontId="2" fillId="8" borderId="6" xfId="0" applyFont="1" applyFill="1" applyBorder="1"/>
    <xf numFmtId="44" fontId="2" fillId="8" borderId="6" xfId="0" applyNumberFormat="1" applyFont="1" applyFill="1" applyBorder="1"/>
    <xf numFmtId="44" fontId="2" fillId="8" borderId="6" xfId="1" applyFont="1" applyFill="1" applyBorder="1"/>
    <xf numFmtId="0" fontId="3" fillId="2" borderId="28" xfId="0" applyFont="1" applyFill="1" applyBorder="1" applyAlignment="1">
      <alignment horizontal="center" vertical="center" wrapText="1"/>
    </xf>
    <xf numFmtId="0" fontId="0" fillId="7" borderId="0" xfId="0" applyFill="1" applyBorder="1" applyAlignment="1">
      <alignment horizontal="left" vertical="center" wrapText="1"/>
    </xf>
    <xf numFmtId="44" fontId="0" fillId="7" borderId="0" xfId="1" applyFont="1" applyFill="1" applyBorder="1" applyAlignment="1">
      <alignment horizontal="center" vertical="center"/>
    </xf>
    <xf numFmtId="44" fontId="0" fillId="7" borderId="0" xfId="0" applyNumberFormat="1" applyFill="1" applyBorder="1" applyAlignment="1">
      <alignment horizontal="center" vertical="center"/>
    </xf>
    <xf numFmtId="1" fontId="0" fillId="7" borderId="0" xfId="0" applyNumberFormat="1" applyFill="1" applyBorder="1" applyAlignment="1">
      <alignment horizontal="center" vertical="center"/>
    </xf>
    <xf numFmtId="0" fontId="8" fillId="7" borderId="0" xfId="0" applyFont="1" applyFill="1" applyBorder="1" applyAlignment="1">
      <alignment vertical="center" wrapText="1"/>
    </xf>
    <xf numFmtId="0" fontId="8" fillId="7" borderId="29" xfId="0" applyFont="1" applyFill="1" applyBorder="1" applyAlignment="1">
      <alignment vertical="center" wrapText="1"/>
    </xf>
    <xf numFmtId="0" fontId="8" fillId="7" borderId="30" xfId="0" applyFont="1" applyFill="1" applyBorder="1" applyAlignment="1">
      <alignment vertical="center" wrapText="1"/>
    </xf>
    <xf numFmtId="0" fontId="8" fillId="7" borderId="31" xfId="0" applyFont="1" applyFill="1" applyBorder="1" applyAlignment="1">
      <alignment vertical="center" wrapText="1"/>
    </xf>
    <xf numFmtId="0" fontId="8" fillId="7" borderId="32" xfId="0" applyFont="1" applyFill="1" applyBorder="1" applyAlignment="1">
      <alignment vertical="center" wrapText="1"/>
    </xf>
    <xf numFmtId="0" fontId="0" fillId="7" borderId="33" xfId="0" applyFill="1" applyBorder="1"/>
    <xf numFmtId="0" fontId="8" fillId="7" borderId="34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0" fontId="0" fillId="7" borderId="35" xfId="0" applyFill="1" applyBorder="1"/>
    <xf numFmtId="164" fontId="0" fillId="0" borderId="14" xfId="1" applyNumberFormat="1" applyFont="1" applyBorder="1" applyAlignment="1">
      <alignment horizontal="center" vertical="center"/>
    </xf>
    <xf numFmtId="0" fontId="9" fillId="7" borderId="0" xfId="0" applyFont="1" applyFill="1" applyBorder="1" applyAlignment="1">
      <alignment vertical="center" wrapText="1"/>
    </xf>
    <xf numFmtId="0" fontId="5" fillId="7" borderId="0" xfId="0" applyFont="1" applyFill="1" applyAlignment="1">
      <alignment horizontal="center" vertical="center" wrapText="1"/>
    </xf>
    <xf numFmtId="44" fontId="2" fillId="4" borderId="8" xfId="1" applyFont="1" applyFill="1" applyBorder="1" applyAlignment="1">
      <alignment horizontal="center" vertical="center"/>
    </xf>
    <xf numFmtId="44" fontId="2" fillId="4" borderId="9" xfId="1" applyFont="1" applyFill="1" applyBorder="1" applyAlignment="1">
      <alignment horizontal="center" vertical="center"/>
    </xf>
    <xf numFmtId="44" fontId="2" fillId="4" borderId="10" xfId="1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/>
    </xf>
    <xf numFmtId="0" fontId="2" fillId="7" borderId="18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44" fontId="2" fillId="3" borderId="12" xfId="0" applyNumberFormat="1" applyFont="1" applyFill="1" applyBorder="1" applyAlignment="1">
      <alignment horizontal="center"/>
    </xf>
    <xf numFmtId="44" fontId="2" fillId="3" borderId="26" xfId="0" applyNumberFormat="1" applyFont="1" applyFill="1" applyBorder="1" applyAlignment="1">
      <alignment horizontal="center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44" fontId="2" fillId="4" borderId="7" xfId="0" applyNumberFormat="1" applyFont="1" applyFill="1" applyBorder="1" applyAlignment="1">
      <alignment horizontal="center"/>
    </xf>
    <xf numFmtId="44" fontId="2" fillId="4" borderId="24" xfId="0" applyNumberFormat="1" applyFont="1" applyFill="1" applyBorder="1" applyAlignment="1">
      <alignment horizontal="center"/>
    </xf>
    <xf numFmtId="44" fontId="2" fillId="4" borderId="25" xfId="0" applyNumberFormat="1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10" fillId="7" borderId="0" xfId="0" applyFont="1" applyFill="1" applyAlignment="1">
      <alignment horizontal="center" vertical="center"/>
    </xf>
    <xf numFmtId="0" fontId="2" fillId="8" borderId="7" xfId="0" applyFont="1" applyFill="1" applyBorder="1" applyAlignment="1">
      <alignment horizontal="center"/>
    </xf>
    <xf numFmtId="0" fontId="2" fillId="8" borderId="24" xfId="0" applyFont="1" applyFill="1" applyBorder="1" applyAlignment="1">
      <alignment horizontal="center"/>
    </xf>
    <xf numFmtId="0" fontId="2" fillId="8" borderId="25" xfId="0" applyFont="1" applyFill="1" applyBorder="1" applyAlignment="1">
      <alignment horizontal="center"/>
    </xf>
    <xf numFmtId="44" fontId="2" fillId="8" borderId="7" xfId="0" applyNumberFormat="1" applyFont="1" applyFill="1" applyBorder="1" applyAlignment="1">
      <alignment horizontal="center"/>
    </xf>
    <xf numFmtId="44" fontId="2" fillId="8" borderId="24" xfId="0" applyNumberFormat="1" applyFont="1" applyFill="1" applyBorder="1" applyAlignment="1">
      <alignment horizontal="center"/>
    </xf>
    <xf numFmtId="44" fontId="2" fillId="8" borderId="25" xfId="0" applyNumberFormat="1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9" fillId="7" borderId="2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C2DD0-1AE6-4F68-A995-C8191F3AE678}">
  <sheetPr>
    <tabColor theme="0"/>
    <pageSetUpPr fitToPage="1"/>
  </sheetPr>
  <dimension ref="A1:M68"/>
  <sheetViews>
    <sheetView showGridLines="0" view="pageBreakPreview" topLeftCell="A46" zoomScale="90" zoomScaleNormal="98" zoomScaleSheetLayoutView="90" workbookViewId="0">
      <selection activeCell="E65" sqref="E65:G65"/>
    </sheetView>
  </sheetViews>
  <sheetFormatPr baseColWidth="10" defaultRowHeight="15" x14ac:dyDescent="0.25"/>
  <cols>
    <col min="2" max="2" width="14.7109375" customWidth="1"/>
    <col min="3" max="3" width="7.28515625" customWidth="1"/>
    <col min="4" max="4" width="28.42578125" customWidth="1"/>
    <col min="5" max="5" width="22.85546875" customWidth="1"/>
    <col min="6" max="6" width="23.28515625" customWidth="1"/>
    <col min="7" max="7" width="13.85546875" bestFit="1" customWidth="1"/>
    <col min="8" max="8" width="21.140625" bestFit="1" customWidth="1"/>
    <col min="9" max="9" width="16.28515625" customWidth="1"/>
    <col min="10" max="10" width="20.28515625" customWidth="1"/>
    <col min="11" max="11" width="19.28515625" customWidth="1"/>
    <col min="12" max="13" width="16.7109375" customWidth="1"/>
  </cols>
  <sheetData>
    <row r="1" spans="1:12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6.25" x14ac:dyDescent="0.4">
      <c r="A2" s="24"/>
      <c r="B2" s="72" t="s">
        <v>32</v>
      </c>
      <c r="C2" s="72"/>
      <c r="D2" s="72"/>
      <c r="E2" s="72"/>
      <c r="F2" s="72"/>
      <c r="G2" s="72"/>
      <c r="H2" s="72"/>
      <c r="I2" s="72"/>
      <c r="J2" s="72"/>
      <c r="K2" s="72"/>
      <c r="L2" s="24"/>
    </row>
    <row r="3" spans="1:12" ht="15" customHeight="1" x14ac:dyDescent="0.25">
      <c r="A3" s="24"/>
      <c r="B3" s="24"/>
      <c r="C3" s="45"/>
      <c r="D3" s="45"/>
      <c r="E3" s="45"/>
      <c r="F3" s="45"/>
      <c r="G3" s="45"/>
      <c r="H3" s="45"/>
      <c r="I3" s="45"/>
      <c r="J3" s="45"/>
      <c r="K3" s="45"/>
      <c r="L3" s="24"/>
    </row>
    <row r="4" spans="1:12" ht="15" customHeight="1" x14ac:dyDescent="0.25">
      <c r="A4" s="24"/>
      <c r="B4" s="24"/>
      <c r="C4" s="45"/>
      <c r="D4" s="68" t="s">
        <v>38</v>
      </c>
      <c r="E4" s="68"/>
      <c r="F4" s="68"/>
      <c r="G4" s="68"/>
      <c r="H4" s="68"/>
      <c r="I4" s="68"/>
      <c r="J4" s="68"/>
      <c r="K4" s="45"/>
      <c r="L4" s="24"/>
    </row>
    <row r="5" spans="1:12" ht="15.75" thickBot="1" x14ac:dyDescent="0.3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45.75" thickBot="1" x14ac:dyDescent="0.3">
      <c r="A6" s="24"/>
      <c r="B6" s="1" t="s">
        <v>36</v>
      </c>
      <c r="C6" s="1" t="s">
        <v>0</v>
      </c>
      <c r="D6" s="2" t="s">
        <v>1</v>
      </c>
      <c r="E6" s="2" t="s">
        <v>2</v>
      </c>
      <c r="F6" s="2" t="s">
        <v>33</v>
      </c>
      <c r="G6" s="2" t="s">
        <v>3</v>
      </c>
      <c r="H6" s="2" t="s">
        <v>34</v>
      </c>
      <c r="I6" s="2" t="s">
        <v>37</v>
      </c>
      <c r="J6" s="3" t="s">
        <v>39</v>
      </c>
      <c r="K6" s="3" t="s">
        <v>5</v>
      </c>
      <c r="L6" s="24"/>
    </row>
    <row r="7" spans="1:12" ht="50.25" customHeight="1" thickBot="1" x14ac:dyDescent="0.3">
      <c r="A7" s="24"/>
      <c r="B7" s="4" t="s">
        <v>6</v>
      </c>
      <c r="C7" s="5">
        <v>1</v>
      </c>
      <c r="D7" s="6" t="s">
        <v>7</v>
      </c>
      <c r="E7" s="6" t="s">
        <v>8</v>
      </c>
      <c r="F7" s="7">
        <v>130000</v>
      </c>
      <c r="G7" s="7">
        <f t="shared" ref="G7:G12" si="0">F7*19%</f>
        <v>24700</v>
      </c>
      <c r="H7" s="7">
        <f t="shared" ref="H7:H12" si="1">+F7+G7</f>
        <v>154700</v>
      </c>
      <c r="I7" s="8">
        <v>126</v>
      </c>
      <c r="J7" s="9">
        <f>+I7*H7</f>
        <v>19492200</v>
      </c>
      <c r="K7" s="10">
        <f>+J7*4</f>
        <v>77968800</v>
      </c>
      <c r="L7" s="24"/>
    </row>
    <row r="8" spans="1:12" ht="30" x14ac:dyDescent="0.25">
      <c r="A8" s="24"/>
      <c r="B8" s="82" t="s">
        <v>9</v>
      </c>
      <c r="C8" s="11">
        <v>2</v>
      </c>
      <c r="D8" s="12" t="s">
        <v>10</v>
      </c>
      <c r="E8" s="12" t="s">
        <v>11</v>
      </c>
      <c r="F8" s="13">
        <v>5500</v>
      </c>
      <c r="G8" s="13">
        <f t="shared" si="0"/>
        <v>1045</v>
      </c>
      <c r="H8" s="13">
        <f t="shared" si="1"/>
        <v>6545</v>
      </c>
      <c r="I8" s="14">
        <v>126</v>
      </c>
      <c r="J8" s="15">
        <f t="shared" ref="J8:J12" si="2">+H8*I8</f>
        <v>824670</v>
      </c>
      <c r="K8" s="69">
        <f>+(J8+J9+J10+J11+J12)*4</f>
        <v>87564960</v>
      </c>
      <c r="L8" s="24"/>
    </row>
    <row r="9" spans="1:12" ht="45" x14ac:dyDescent="0.25">
      <c r="A9" s="24"/>
      <c r="B9" s="83"/>
      <c r="C9" s="11">
        <v>3</v>
      </c>
      <c r="D9" s="14" t="s">
        <v>12</v>
      </c>
      <c r="E9" s="12" t="s">
        <v>13</v>
      </c>
      <c r="F9" s="13">
        <v>4500</v>
      </c>
      <c r="G9" s="13">
        <f t="shared" si="0"/>
        <v>855</v>
      </c>
      <c r="H9" s="13">
        <f t="shared" si="1"/>
        <v>5355</v>
      </c>
      <c r="I9" s="14">
        <v>126</v>
      </c>
      <c r="J9" s="15">
        <f t="shared" si="2"/>
        <v>674730</v>
      </c>
      <c r="K9" s="70"/>
      <c r="L9" s="24"/>
    </row>
    <row r="10" spans="1:12" x14ac:dyDescent="0.25">
      <c r="A10" s="24"/>
      <c r="B10" s="83"/>
      <c r="C10" s="11">
        <v>4</v>
      </c>
      <c r="D10" s="14" t="s">
        <v>14</v>
      </c>
      <c r="E10" s="14" t="s">
        <v>14</v>
      </c>
      <c r="F10" s="13">
        <v>91000</v>
      </c>
      <c r="G10" s="13">
        <f t="shared" si="0"/>
        <v>17290</v>
      </c>
      <c r="H10" s="13">
        <f t="shared" si="1"/>
        <v>108290</v>
      </c>
      <c r="I10" s="14">
        <v>126</v>
      </c>
      <c r="J10" s="15">
        <f t="shared" si="2"/>
        <v>13644540</v>
      </c>
      <c r="K10" s="70"/>
      <c r="L10" s="24"/>
    </row>
    <row r="11" spans="1:12" x14ac:dyDescent="0.25">
      <c r="A11" s="24"/>
      <c r="B11" s="83"/>
      <c r="C11" s="11">
        <v>5</v>
      </c>
      <c r="D11" s="14" t="s">
        <v>15</v>
      </c>
      <c r="E11" s="14" t="s">
        <v>15</v>
      </c>
      <c r="F11" s="13">
        <v>18000</v>
      </c>
      <c r="G11" s="13">
        <f t="shared" si="0"/>
        <v>3420</v>
      </c>
      <c r="H11" s="13">
        <f t="shared" si="1"/>
        <v>21420</v>
      </c>
      <c r="I11" s="14">
        <v>126</v>
      </c>
      <c r="J11" s="15">
        <f t="shared" si="2"/>
        <v>2698920</v>
      </c>
      <c r="K11" s="70"/>
      <c r="L11" s="24"/>
    </row>
    <row r="12" spans="1:12" ht="30.75" thickBot="1" x14ac:dyDescent="0.3">
      <c r="A12" s="24"/>
      <c r="B12" s="84"/>
      <c r="C12" s="11">
        <v>6</v>
      </c>
      <c r="D12" s="12" t="s">
        <v>16</v>
      </c>
      <c r="E12" s="12" t="s">
        <v>16</v>
      </c>
      <c r="F12" s="13">
        <v>27000</v>
      </c>
      <c r="G12" s="36">
        <f t="shared" si="0"/>
        <v>5130</v>
      </c>
      <c r="H12" s="36">
        <f t="shared" si="1"/>
        <v>32130</v>
      </c>
      <c r="I12" s="16">
        <v>126</v>
      </c>
      <c r="J12" s="17">
        <f t="shared" si="2"/>
        <v>4048380</v>
      </c>
      <c r="K12" s="71"/>
      <c r="L12" s="24"/>
    </row>
    <row r="13" spans="1:12" ht="15.75" thickBot="1" x14ac:dyDescent="0.3">
      <c r="A13" s="24"/>
      <c r="B13" s="24"/>
      <c r="C13" s="34"/>
      <c r="D13" s="35"/>
      <c r="E13" s="35"/>
      <c r="F13" s="38"/>
      <c r="G13" s="18" t="s">
        <v>17</v>
      </c>
      <c r="H13" s="37">
        <f>SUM(H7:H12)</f>
        <v>328440</v>
      </c>
      <c r="I13" s="18" t="s">
        <v>18</v>
      </c>
      <c r="J13" s="19">
        <f>+J7+J8+J9+J10+J11+J12</f>
        <v>41383440</v>
      </c>
      <c r="K13" s="24"/>
      <c r="L13" s="24"/>
    </row>
    <row r="14" spans="1:12" ht="60.75" thickBot="1" x14ac:dyDescent="0.3">
      <c r="A14" s="24"/>
      <c r="B14" s="24"/>
      <c r="C14" s="24"/>
      <c r="D14" s="24"/>
      <c r="E14" s="24"/>
      <c r="F14" s="24"/>
      <c r="G14" s="25"/>
      <c r="H14" s="26"/>
      <c r="I14" s="20" t="s">
        <v>43</v>
      </c>
      <c r="J14" s="21">
        <f>+J13*4</f>
        <v>165533760</v>
      </c>
      <c r="K14" s="21">
        <f>+K7+K8</f>
        <v>165533760</v>
      </c>
      <c r="L14" s="24"/>
    </row>
    <row r="15" spans="1:12" x14ac:dyDescent="0.25">
      <c r="A15" s="24"/>
      <c r="B15" s="24"/>
      <c r="C15" s="24"/>
      <c r="D15" s="24"/>
      <c r="E15" s="24"/>
      <c r="F15" s="24"/>
      <c r="G15" s="25"/>
      <c r="H15" s="26"/>
      <c r="I15" s="46"/>
      <c r="J15" s="47"/>
      <c r="K15" s="47"/>
      <c r="L15" s="24"/>
    </row>
    <row r="16" spans="1:12" ht="24" thickBot="1" x14ac:dyDescent="0.4">
      <c r="A16" s="24"/>
      <c r="B16" s="91" t="s">
        <v>53</v>
      </c>
      <c r="C16" s="91"/>
      <c r="D16" s="91"/>
      <c r="E16" s="91"/>
      <c r="F16" s="91"/>
      <c r="G16" s="91"/>
      <c r="H16" s="91"/>
      <c r="I16" s="91"/>
      <c r="J16" s="91"/>
      <c r="K16" s="91"/>
      <c r="L16" s="24"/>
    </row>
    <row r="17" spans="1:12" ht="45.75" thickBot="1" x14ac:dyDescent="0.3">
      <c r="A17" s="24"/>
      <c r="B17" s="1" t="s">
        <v>36</v>
      </c>
      <c r="C17" s="1" t="s">
        <v>0</v>
      </c>
      <c r="D17" s="2" t="s">
        <v>1</v>
      </c>
      <c r="E17" s="2" t="s">
        <v>2</v>
      </c>
      <c r="F17" s="2" t="s">
        <v>40</v>
      </c>
      <c r="G17" s="2" t="s">
        <v>3</v>
      </c>
      <c r="H17" s="2" t="s">
        <v>41</v>
      </c>
      <c r="I17" s="2" t="s">
        <v>37</v>
      </c>
      <c r="J17" s="3" t="s">
        <v>42</v>
      </c>
      <c r="K17" s="3" t="s">
        <v>5</v>
      </c>
      <c r="L17" s="24"/>
    </row>
    <row r="18" spans="1:12" ht="60.75" thickBot="1" x14ac:dyDescent="0.3">
      <c r="A18" s="24"/>
      <c r="B18" s="4" t="s">
        <v>6</v>
      </c>
      <c r="C18" s="5">
        <v>1</v>
      </c>
      <c r="D18" s="6" t="s">
        <v>7</v>
      </c>
      <c r="E18" s="6" t="s">
        <v>8</v>
      </c>
      <c r="F18" s="7"/>
      <c r="G18" s="7">
        <f t="shared" ref="G18:G23" si="3">F18*19%</f>
        <v>0</v>
      </c>
      <c r="H18" s="7">
        <f t="shared" ref="H18:H23" si="4">+F18+G18</f>
        <v>0</v>
      </c>
      <c r="I18" s="8">
        <v>126</v>
      </c>
      <c r="J18" s="9">
        <f>+I18*H18</f>
        <v>0</v>
      </c>
      <c r="K18" s="10">
        <f>+J18*4</f>
        <v>0</v>
      </c>
      <c r="L18" s="24"/>
    </row>
    <row r="19" spans="1:12" ht="30" x14ac:dyDescent="0.25">
      <c r="A19" s="24"/>
      <c r="B19" s="82" t="s">
        <v>9</v>
      </c>
      <c r="C19" s="11">
        <v>2</v>
      </c>
      <c r="D19" s="12" t="s">
        <v>10</v>
      </c>
      <c r="E19" s="12" t="s">
        <v>11</v>
      </c>
      <c r="F19" s="13"/>
      <c r="G19" s="13">
        <f t="shared" si="3"/>
        <v>0</v>
      </c>
      <c r="H19" s="13">
        <f t="shared" si="4"/>
        <v>0</v>
      </c>
      <c r="I19" s="14">
        <v>126</v>
      </c>
      <c r="J19" s="15">
        <f t="shared" ref="J19:J23" si="5">+H19*I19</f>
        <v>0</v>
      </c>
      <c r="K19" s="69">
        <f>+(J19+J20+J21+J22+J23)*4</f>
        <v>0</v>
      </c>
      <c r="L19" s="24"/>
    </row>
    <row r="20" spans="1:12" ht="45" x14ac:dyDescent="0.25">
      <c r="A20" s="24"/>
      <c r="B20" s="83"/>
      <c r="C20" s="11">
        <v>3</v>
      </c>
      <c r="D20" s="14" t="s">
        <v>12</v>
      </c>
      <c r="E20" s="12" t="s">
        <v>13</v>
      </c>
      <c r="F20" s="13"/>
      <c r="G20" s="13">
        <f t="shared" si="3"/>
        <v>0</v>
      </c>
      <c r="H20" s="13">
        <f t="shared" si="4"/>
        <v>0</v>
      </c>
      <c r="I20" s="14">
        <v>126</v>
      </c>
      <c r="J20" s="15">
        <f t="shared" si="5"/>
        <v>0</v>
      </c>
      <c r="K20" s="70"/>
      <c r="L20" s="24"/>
    </row>
    <row r="21" spans="1:12" x14ac:dyDescent="0.25">
      <c r="A21" s="24"/>
      <c r="B21" s="83"/>
      <c r="C21" s="11">
        <v>4</v>
      </c>
      <c r="D21" s="14" t="s">
        <v>14</v>
      </c>
      <c r="E21" s="14" t="s">
        <v>14</v>
      </c>
      <c r="F21" s="13"/>
      <c r="G21" s="13">
        <f t="shared" si="3"/>
        <v>0</v>
      </c>
      <c r="H21" s="13">
        <f t="shared" si="4"/>
        <v>0</v>
      </c>
      <c r="I21" s="14">
        <v>126</v>
      </c>
      <c r="J21" s="15">
        <f t="shared" si="5"/>
        <v>0</v>
      </c>
      <c r="K21" s="70"/>
      <c r="L21" s="24"/>
    </row>
    <row r="22" spans="1:12" x14ac:dyDescent="0.25">
      <c r="A22" s="24"/>
      <c r="B22" s="83"/>
      <c r="C22" s="11">
        <v>5</v>
      </c>
      <c r="D22" s="14" t="s">
        <v>15</v>
      </c>
      <c r="E22" s="14" t="s">
        <v>15</v>
      </c>
      <c r="F22" s="13"/>
      <c r="G22" s="13">
        <f t="shared" si="3"/>
        <v>0</v>
      </c>
      <c r="H22" s="13">
        <f t="shared" si="4"/>
        <v>0</v>
      </c>
      <c r="I22" s="14">
        <v>126</v>
      </c>
      <c r="J22" s="15">
        <f t="shared" si="5"/>
        <v>0</v>
      </c>
      <c r="K22" s="70"/>
      <c r="L22" s="24"/>
    </row>
    <row r="23" spans="1:12" ht="30.75" thickBot="1" x14ac:dyDescent="0.3">
      <c r="A23" s="24"/>
      <c r="B23" s="84"/>
      <c r="C23" s="11">
        <v>6</v>
      </c>
      <c r="D23" s="12" t="s">
        <v>16</v>
      </c>
      <c r="E23" s="12" t="s">
        <v>16</v>
      </c>
      <c r="F23" s="13"/>
      <c r="G23" s="36">
        <f t="shared" si="3"/>
        <v>0</v>
      </c>
      <c r="H23" s="36">
        <f t="shared" si="4"/>
        <v>0</v>
      </c>
      <c r="I23" s="16">
        <v>126</v>
      </c>
      <c r="J23" s="17">
        <f t="shared" si="5"/>
        <v>0</v>
      </c>
      <c r="K23" s="71"/>
      <c r="L23" s="24"/>
    </row>
    <row r="24" spans="1:12" ht="15.75" thickBot="1" x14ac:dyDescent="0.3">
      <c r="A24" s="24"/>
      <c r="B24" s="24"/>
      <c r="C24" s="34"/>
      <c r="D24" s="35"/>
      <c r="E24" s="35"/>
      <c r="F24" s="38"/>
      <c r="G24" s="18" t="s">
        <v>17</v>
      </c>
      <c r="H24" s="37">
        <f>SUM(H18:H23)</f>
        <v>0</v>
      </c>
      <c r="I24" s="18" t="s">
        <v>18</v>
      </c>
      <c r="J24" s="19">
        <f>+J18+J19+J20+J21+J22+J23</f>
        <v>0</v>
      </c>
      <c r="K24" s="24"/>
      <c r="L24" s="24"/>
    </row>
    <row r="25" spans="1:12" ht="60.75" thickBot="1" x14ac:dyDescent="0.3">
      <c r="A25" s="24"/>
      <c r="B25" s="24"/>
      <c r="C25" s="24"/>
      <c r="D25" s="24"/>
      <c r="E25" s="24"/>
      <c r="F25" s="24"/>
      <c r="G25" s="25"/>
      <c r="H25" s="26"/>
      <c r="I25" s="20" t="s">
        <v>44</v>
      </c>
      <c r="J25" s="21">
        <f>+J24*4</f>
        <v>0</v>
      </c>
      <c r="K25" s="21">
        <f>+K18+K19</f>
        <v>0</v>
      </c>
      <c r="L25" s="24"/>
    </row>
    <row r="26" spans="1:12" x14ac:dyDescent="0.25">
      <c r="A26" s="24"/>
      <c r="B26" s="24"/>
      <c r="C26" s="24"/>
      <c r="D26" s="24"/>
      <c r="E26" s="24"/>
      <c r="F26" s="24"/>
      <c r="G26" s="25"/>
      <c r="H26" s="26"/>
      <c r="I26" s="46"/>
      <c r="J26" s="47"/>
      <c r="K26" s="47"/>
      <c r="L26" s="24"/>
    </row>
    <row r="27" spans="1:12" x14ac:dyDescent="0.25">
      <c r="A27" s="24"/>
      <c r="B27" s="24"/>
      <c r="C27" s="24"/>
      <c r="D27" s="24"/>
      <c r="E27" s="24"/>
      <c r="F27" s="24"/>
      <c r="G27" s="25"/>
      <c r="H27" s="26"/>
      <c r="I27" s="46"/>
      <c r="J27" s="47"/>
      <c r="K27" s="47"/>
      <c r="L27" s="24"/>
    </row>
    <row r="28" spans="1:12" x14ac:dyDescent="0.25">
      <c r="A28" s="24"/>
      <c r="B28" s="24"/>
      <c r="C28" s="24"/>
      <c r="D28" s="24"/>
      <c r="E28" s="24"/>
      <c r="F28" s="24"/>
      <c r="G28" s="25"/>
      <c r="H28" s="26"/>
      <c r="I28" s="46"/>
      <c r="J28" s="47"/>
      <c r="K28" s="47"/>
      <c r="L28" s="24"/>
    </row>
    <row r="29" spans="1:12" x14ac:dyDescent="0.25">
      <c r="A29" s="24"/>
      <c r="B29" s="24"/>
      <c r="C29" s="24"/>
      <c r="D29" s="24"/>
      <c r="E29" s="24"/>
      <c r="F29" s="24"/>
      <c r="G29" s="25"/>
      <c r="H29" s="26"/>
      <c r="I29" s="46"/>
      <c r="J29" s="47"/>
      <c r="K29" s="47"/>
      <c r="L29" s="24"/>
    </row>
    <row r="30" spans="1:12" x14ac:dyDescent="0.25">
      <c r="A30" s="24"/>
      <c r="B30" s="24"/>
      <c r="C30" s="24"/>
      <c r="D30" s="24"/>
      <c r="E30" s="24"/>
      <c r="F30" s="24"/>
      <c r="G30" s="25"/>
      <c r="H30" s="26"/>
      <c r="I30" s="46"/>
      <c r="J30" s="47"/>
      <c r="K30" s="47"/>
      <c r="L30" s="24"/>
    </row>
    <row r="31" spans="1:12" x14ac:dyDescent="0.25">
      <c r="A31" s="24"/>
      <c r="B31" s="24"/>
      <c r="C31" s="24"/>
      <c r="D31" s="24"/>
      <c r="E31" s="24"/>
      <c r="F31" s="24"/>
      <c r="G31" s="25"/>
      <c r="H31" s="26"/>
      <c r="I31" s="46"/>
      <c r="J31" s="47"/>
      <c r="K31" s="47"/>
      <c r="L31" s="24"/>
    </row>
    <row r="32" spans="1:12" x14ac:dyDescent="0.25">
      <c r="A32" s="24"/>
      <c r="B32" s="24"/>
      <c r="C32" s="24"/>
      <c r="D32" s="24"/>
      <c r="E32" s="24"/>
      <c r="F32" s="24"/>
      <c r="G32" s="25"/>
      <c r="H32" s="26"/>
      <c r="I32" s="46"/>
      <c r="J32" s="47"/>
      <c r="K32" s="47"/>
      <c r="L32" s="24"/>
    </row>
    <row r="33" spans="1:13" x14ac:dyDescent="0.25">
      <c r="A33" s="24"/>
      <c r="B33" s="24"/>
      <c r="C33" s="24"/>
      <c r="D33" s="24"/>
      <c r="E33" s="24"/>
      <c r="F33" s="24"/>
      <c r="G33" s="25"/>
      <c r="H33" s="26"/>
      <c r="I33" s="46"/>
      <c r="J33" s="47"/>
      <c r="K33" s="47"/>
      <c r="L33" s="24"/>
    </row>
    <row r="34" spans="1:13" x14ac:dyDescent="0.25">
      <c r="A34" s="24"/>
      <c r="B34" s="24"/>
      <c r="C34" s="24"/>
      <c r="D34" s="24"/>
      <c r="E34" s="24"/>
      <c r="F34" s="24"/>
      <c r="G34" s="25"/>
      <c r="H34" s="26"/>
      <c r="I34" s="46"/>
      <c r="J34" s="47"/>
      <c r="K34" s="47"/>
      <c r="L34" s="24"/>
    </row>
    <row r="35" spans="1:13" x14ac:dyDescent="0.25">
      <c r="A35" s="24"/>
      <c r="B35" s="24"/>
      <c r="C35" s="92" t="s">
        <v>60</v>
      </c>
      <c r="D35" s="92"/>
      <c r="E35" s="92"/>
      <c r="F35" s="92"/>
      <c r="G35" s="92"/>
      <c r="H35" s="92"/>
      <c r="I35" s="92"/>
      <c r="J35" s="92"/>
      <c r="K35" s="47"/>
      <c r="L35" s="24"/>
    </row>
    <row r="36" spans="1:13" x14ac:dyDescent="0.25">
      <c r="A36" s="24"/>
      <c r="B36" s="24"/>
      <c r="C36" s="92"/>
      <c r="D36" s="92"/>
      <c r="E36" s="92"/>
      <c r="F36" s="92"/>
      <c r="G36" s="92"/>
      <c r="H36" s="92"/>
      <c r="I36" s="92"/>
      <c r="J36" s="92"/>
      <c r="K36" s="47"/>
      <c r="L36" s="24"/>
    </row>
    <row r="37" spans="1:13" x14ac:dyDescent="0.25">
      <c r="A37" s="24"/>
      <c r="B37" s="24"/>
      <c r="C37" s="92"/>
      <c r="D37" s="92"/>
      <c r="E37" s="92"/>
      <c r="F37" s="92"/>
      <c r="G37" s="92"/>
      <c r="H37" s="92"/>
      <c r="I37" s="92"/>
      <c r="J37" s="92"/>
      <c r="K37" s="47"/>
      <c r="L37" s="24"/>
    </row>
    <row r="38" spans="1:13" x14ac:dyDescent="0.25">
      <c r="A38" s="24"/>
      <c r="B38" s="24"/>
      <c r="C38" s="24"/>
      <c r="D38" s="24"/>
      <c r="E38" s="24"/>
      <c r="F38" s="24"/>
      <c r="G38" s="25"/>
      <c r="H38" s="26"/>
      <c r="I38" s="46"/>
      <c r="J38" s="47"/>
      <c r="K38" s="47"/>
      <c r="L38" s="24"/>
    </row>
    <row r="39" spans="1:13" x14ac:dyDescent="0.25">
      <c r="A39" s="24"/>
      <c r="B39" s="24"/>
      <c r="C39" s="24"/>
      <c r="D39" s="24"/>
      <c r="E39" s="24"/>
      <c r="F39" s="24"/>
      <c r="G39" s="25"/>
      <c r="H39" s="26"/>
      <c r="I39" s="46"/>
      <c r="J39" s="47"/>
      <c r="K39" s="47"/>
      <c r="L39" s="24"/>
    </row>
    <row r="40" spans="1:13" ht="15.75" customHeight="1" x14ac:dyDescent="0.25">
      <c r="A40" s="24"/>
      <c r="B40" s="24"/>
      <c r="C40" s="73" t="s">
        <v>19</v>
      </c>
      <c r="D40" s="74"/>
      <c r="E40" s="74"/>
      <c r="F40" s="74"/>
      <c r="G40" s="74"/>
      <c r="H40" s="74"/>
      <c r="I40" s="74"/>
      <c r="J40" s="75"/>
      <c r="K40" s="24"/>
      <c r="L40" s="24"/>
      <c r="M40" s="22"/>
    </row>
    <row r="41" spans="1:13" ht="45" x14ac:dyDescent="0.25">
      <c r="A41" s="24"/>
      <c r="B41" s="24"/>
      <c r="C41" s="23" t="s">
        <v>0</v>
      </c>
      <c r="D41" s="23" t="s">
        <v>1</v>
      </c>
      <c r="E41" s="23" t="s">
        <v>2</v>
      </c>
      <c r="F41" s="23" t="s">
        <v>46</v>
      </c>
      <c r="G41" s="23" t="s">
        <v>3</v>
      </c>
      <c r="H41" s="23" t="s">
        <v>45</v>
      </c>
      <c r="I41" s="23" t="s">
        <v>4</v>
      </c>
      <c r="J41" s="23" t="s">
        <v>47</v>
      </c>
      <c r="K41" s="24"/>
      <c r="L41" s="24"/>
    </row>
    <row r="42" spans="1:13" ht="91.5" customHeight="1" x14ac:dyDescent="0.25">
      <c r="A42" s="24"/>
      <c r="B42" s="24"/>
      <c r="C42" s="39">
        <v>1</v>
      </c>
      <c r="D42" s="40" t="s">
        <v>20</v>
      </c>
      <c r="E42" s="41" t="s">
        <v>21</v>
      </c>
      <c r="F42" s="42">
        <v>2100000</v>
      </c>
      <c r="G42" s="42">
        <f>F42*19%</f>
        <v>399000</v>
      </c>
      <c r="H42" s="42">
        <f>+F42+G42</f>
        <v>2499000</v>
      </c>
      <c r="I42" s="43">
        <v>66</v>
      </c>
      <c r="J42" s="42">
        <f>+H42*I42</f>
        <v>164934000</v>
      </c>
      <c r="K42" s="24"/>
      <c r="L42" s="24"/>
    </row>
    <row r="43" spans="1:13" x14ac:dyDescent="0.25">
      <c r="A43" s="24"/>
      <c r="B43" s="24"/>
      <c r="C43" s="39">
        <v>2</v>
      </c>
      <c r="D43" s="43" t="s">
        <v>22</v>
      </c>
      <c r="E43" s="39" t="s">
        <v>23</v>
      </c>
      <c r="F43" s="42">
        <v>80000</v>
      </c>
      <c r="G43" s="42">
        <f t="shared" ref="G43:G45" si="6">F43*19%</f>
        <v>15200</v>
      </c>
      <c r="H43" s="42">
        <f t="shared" ref="H43:H45" si="7">+F43+G43</f>
        <v>95200</v>
      </c>
      <c r="I43" s="43">
        <v>2450</v>
      </c>
      <c r="J43" s="42">
        <f t="shared" ref="J43:J45" si="8">+H43*I43</f>
        <v>233240000</v>
      </c>
      <c r="K43" s="24"/>
      <c r="L43" s="24"/>
    </row>
    <row r="44" spans="1:13" x14ac:dyDescent="0.25">
      <c r="A44" s="24"/>
      <c r="B44" s="24"/>
      <c r="C44" s="39">
        <v>3</v>
      </c>
      <c r="D44" s="43" t="s">
        <v>24</v>
      </c>
      <c r="E44" s="39" t="s">
        <v>23</v>
      </c>
      <c r="F44" s="42">
        <v>4200</v>
      </c>
      <c r="G44" s="42">
        <f t="shared" si="6"/>
        <v>798</v>
      </c>
      <c r="H44" s="42">
        <f t="shared" si="7"/>
        <v>4998</v>
      </c>
      <c r="I44" s="44">
        <v>2500</v>
      </c>
      <c r="J44" s="42">
        <f t="shared" si="8"/>
        <v>12495000</v>
      </c>
      <c r="K44" s="24"/>
      <c r="L44" s="24"/>
    </row>
    <row r="45" spans="1:13" x14ac:dyDescent="0.25">
      <c r="A45" s="24"/>
      <c r="B45" s="24"/>
      <c r="C45" s="39">
        <v>4</v>
      </c>
      <c r="D45" s="43" t="s">
        <v>25</v>
      </c>
      <c r="E45" s="43" t="s">
        <v>26</v>
      </c>
      <c r="F45" s="42">
        <v>120000</v>
      </c>
      <c r="G45" s="42">
        <f t="shared" si="6"/>
        <v>22800</v>
      </c>
      <c r="H45" s="42">
        <f t="shared" si="7"/>
        <v>142800</v>
      </c>
      <c r="I45" s="43">
        <v>40</v>
      </c>
      <c r="J45" s="42">
        <f t="shared" si="8"/>
        <v>5712000</v>
      </c>
      <c r="K45" s="24"/>
      <c r="L45" s="24"/>
    </row>
    <row r="46" spans="1:13" ht="15.75" thickBot="1" x14ac:dyDescent="0.3">
      <c r="A46" s="24"/>
      <c r="B46" s="24"/>
      <c r="C46" s="43"/>
      <c r="D46" s="43"/>
      <c r="E46" s="43"/>
      <c r="F46" s="43"/>
      <c r="G46" s="49" t="s">
        <v>17</v>
      </c>
      <c r="H46" s="50">
        <f>SUM(H42:H45)</f>
        <v>2741998</v>
      </c>
      <c r="I46" s="49" t="s">
        <v>17</v>
      </c>
      <c r="J46" s="51">
        <f>SUM(J42:J45)</f>
        <v>416381000</v>
      </c>
      <c r="K46" s="24"/>
      <c r="L46" s="24"/>
    </row>
    <row r="47" spans="1:13" x14ac:dyDescent="0.25">
      <c r="A47" s="24"/>
      <c r="B47" s="24"/>
      <c r="C47" s="24"/>
      <c r="D47" s="24"/>
      <c r="E47" s="24"/>
      <c r="F47" s="24"/>
      <c r="G47" s="25"/>
      <c r="H47" s="26"/>
      <c r="I47" s="25"/>
      <c r="J47" s="24"/>
      <c r="K47" s="24"/>
      <c r="L47" s="24"/>
    </row>
    <row r="48" spans="1:13" ht="15.75" thickBot="1" x14ac:dyDescent="0.3">
      <c r="A48" s="24"/>
      <c r="B48" s="24"/>
      <c r="C48" s="24"/>
      <c r="D48" s="24"/>
      <c r="E48" s="24"/>
      <c r="F48" s="24"/>
      <c r="G48" s="25"/>
      <c r="H48" s="26"/>
      <c r="I48" s="25"/>
      <c r="J48" s="24"/>
      <c r="K48" s="24"/>
      <c r="L48" s="24"/>
    </row>
    <row r="49" spans="1:12" ht="15.75" thickBot="1" x14ac:dyDescent="0.3">
      <c r="A49" s="24"/>
      <c r="B49" s="24"/>
      <c r="C49" s="24"/>
      <c r="D49" s="24"/>
      <c r="E49" s="76"/>
      <c r="F49" s="77"/>
      <c r="G49" s="77"/>
      <c r="H49" s="77"/>
      <c r="I49" s="78"/>
      <c r="J49" s="48"/>
      <c r="K49" s="24"/>
      <c r="L49" s="24"/>
    </row>
    <row r="50" spans="1:12" x14ac:dyDescent="0.25">
      <c r="A50" s="24"/>
      <c r="B50" s="24"/>
      <c r="C50" s="24"/>
      <c r="D50" s="24"/>
      <c r="E50" s="24"/>
      <c r="F50" s="24"/>
      <c r="G50" s="25"/>
      <c r="H50" s="26"/>
      <c r="I50" s="25"/>
      <c r="J50" s="24"/>
      <c r="K50" s="24"/>
      <c r="L50" s="24"/>
    </row>
    <row r="51" spans="1:12" x14ac:dyDescent="0.25">
      <c r="A51" s="24"/>
      <c r="B51" s="24"/>
      <c r="C51" s="24"/>
      <c r="D51" s="24"/>
      <c r="E51" s="24"/>
      <c r="F51" s="24"/>
      <c r="G51" s="25"/>
      <c r="H51" s="26"/>
      <c r="I51" s="25"/>
      <c r="J51" s="24"/>
      <c r="K51" s="24"/>
      <c r="L51" s="24"/>
    </row>
    <row r="52" spans="1:12" ht="15" customHeight="1" x14ac:dyDescent="0.25">
      <c r="A52" s="24"/>
      <c r="B52" s="24"/>
      <c r="C52" s="73" t="s">
        <v>19</v>
      </c>
      <c r="D52" s="74"/>
      <c r="E52" s="74"/>
      <c r="F52" s="74"/>
      <c r="G52" s="74"/>
      <c r="H52" s="74"/>
      <c r="I52" s="74"/>
      <c r="J52" s="75"/>
      <c r="K52" s="24"/>
      <c r="L52" s="24"/>
    </row>
    <row r="53" spans="1:12" ht="30" x14ac:dyDescent="0.25">
      <c r="A53" s="24"/>
      <c r="B53" s="24"/>
      <c r="C53" s="23" t="s">
        <v>0</v>
      </c>
      <c r="D53" s="23" t="s">
        <v>1</v>
      </c>
      <c r="E53" s="23" t="s">
        <v>2</v>
      </c>
      <c r="F53" s="23" t="s">
        <v>40</v>
      </c>
      <c r="G53" s="23" t="s">
        <v>3</v>
      </c>
      <c r="H53" s="23" t="s">
        <v>48</v>
      </c>
      <c r="I53" s="23" t="s">
        <v>4</v>
      </c>
      <c r="J53" s="23" t="s">
        <v>49</v>
      </c>
      <c r="K53" s="24"/>
      <c r="L53" s="24"/>
    </row>
    <row r="54" spans="1:12" ht="120" x14ac:dyDescent="0.25">
      <c r="A54" s="24"/>
      <c r="B54" s="24"/>
      <c r="C54" s="39">
        <v>1</v>
      </c>
      <c r="D54" s="40" t="s">
        <v>20</v>
      </c>
      <c r="E54" s="41" t="s">
        <v>21</v>
      </c>
      <c r="F54" s="42"/>
      <c r="G54" s="42">
        <f>F54*19%</f>
        <v>0</v>
      </c>
      <c r="H54" s="42">
        <f>+F54+G54</f>
        <v>0</v>
      </c>
      <c r="I54" s="43">
        <v>66</v>
      </c>
      <c r="J54" s="42">
        <f>+H54*I54</f>
        <v>0</v>
      </c>
      <c r="K54" s="24"/>
      <c r="L54" s="24"/>
    </row>
    <row r="55" spans="1:12" x14ac:dyDescent="0.25">
      <c r="A55" s="24"/>
      <c r="B55" s="24"/>
      <c r="C55" s="39">
        <v>2</v>
      </c>
      <c r="D55" s="43" t="s">
        <v>22</v>
      </c>
      <c r="E55" s="39" t="s">
        <v>23</v>
      </c>
      <c r="F55" s="42"/>
      <c r="G55" s="42">
        <f t="shared" ref="G55:G57" si="9">F55*19%</f>
        <v>0</v>
      </c>
      <c r="H55" s="42">
        <f t="shared" ref="H55:H57" si="10">+F55+G55</f>
        <v>0</v>
      </c>
      <c r="I55" s="43">
        <v>2450</v>
      </c>
      <c r="J55" s="42">
        <f t="shared" ref="J55:J57" si="11">+H55*I55</f>
        <v>0</v>
      </c>
      <c r="K55" s="24"/>
      <c r="L55" s="24"/>
    </row>
    <row r="56" spans="1:12" x14ac:dyDescent="0.25">
      <c r="A56" s="24"/>
      <c r="B56" s="24"/>
      <c r="C56" s="39">
        <v>3</v>
      </c>
      <c r="D56" s="43" t="s">
        <v>24</v>
      </c>
      <c r="E56" s="39" t="s">
        <v>23</v>
      </c>
      <c r="F56" s="42"/>
      <c r="G56" s="42">
        <f t="shared" si="9"/>
        <v>0</v>
      </c>
      <c r="H56" s="42">
        <f t="shared" si="10"/>
        <v>0</v>
      </c>
      <c r="I56" s="44">
        <v>2500</v>
      </c>
      <c r="J56" s="42">
        <f t="shared" si="11"/>
        <v>0</v>
      </c>
      <c r="K56" s="24"/>
      <c r="L56" s="24"/>
    </row>
    <row r="57" spans="1:12" x14ac:dyDescent="0.25">
      <c r="A57" s="24"/>
      <c r="B57" s="24"/>
      <c r="C57" s="39">
        <v>4</v>
      </c>
      <c r="D57" s="43" t="s">
        <v>25</v>
      </c>
      <c r="E57" s="43" t="s">
        <v>26</v>
      </c>
      <c r="F57" s="42"/>
      <c r="G57" s="42">
        <f t="shared" si="9"/>
        <v>0</v>
      </c>
      <c r="H57" s="42">
        <f t="shared" si="10"/>
        <v>0</v>
      </c>
      <c r="I57" s="43">
        <v>40</v>
      </c>
      <c r="J57" s="42">
        <f t="shared" si="11"/>
        <v>0</v>
      </c>
      <c r="K57" s="24"/>
      <c r="L57" s="24"/>
    </row>
    <row r="58" spans="1:12" x14ac:dyDescent="0.25">
      <c r="A58" s="24"/>
      <c r="B58" s="24"/>
      <c r="C58" s="43"/>
      <c r="D58" s="43"/>
      <c r="E58" s="43"/>
      <c r="F58" s="43"/>
      <c r="G58" s="49" t="s">
        <v>17</v>
      </c>
      <c r="H58" s="50">
        <f>SUM(H54:H57)</f>
        <v>0</v>
      </c>
      <c r="I58" s="49" t="s">
        <v>17</v>
      </c>
      <c r="J58" s="51">
        <f>SUM(J54:J57)</f>
        <v>0</v>
      </c>
      <c r="K58" s="24"/>
      <c r="L58" s="24"/>
    </row>
    <row r="59" spans="1:12" x14ac:dyDescent="0.25">
      <c r="A59" s="24"/>
      <c r="B59" s="24"/>
      <c r="C59" s="24"/>
      <c r="D59" s="24"/>
      <c r="E59" s="24"/>
      <c r="F59" s="24"/>
      <c r="G59" s="25"/>
      <c r="H59" s="26"/>
      <c r="I59" s="25"/>
      <c r="J59" s="24"/>
      <c r="K59" s="24"/>
      <c r="L59" s="24"/>
    </row>
    <row r="60" spans="1:12" ht="15.75" thickBot="1" x14ac:dyDescent="0.3">
      <c r="A60" s="24"/>
      <c r="B60" s="24"/>
      <c r="C60" s="24"/>
      <c r="D60" s="24"/>
      <c r="E60" s="24"/>
      <c r="F60" s="24"/>
      <c r="G60" s="25"/>
      <c r="H60" s="26"/>
      <c r="I60" s="25"/>
      <c r="J60" s="24"/>
      <c r="K60" s="24"/>
      <c r="L60" s="24"/>
    </row>
    <row r="61" spans="1:12" ht="15.75" thickBot="1" x14ac:dyDescent="0.3">
      <c r="A61" s="24"/>
      <c r="B61" s="24"/>
      <c r="C61" s="24"/>
      <c r="D61" s="24"/>
      <c r="E61" s="76" t="s">
        <v>35</v>
      </c>
      <c r="F61" s="77"/>
      <c r="G61" s="77"/>
      <c r="H61" s="77"/>
      <c r="I61" s="78"/>
      <c r="J61" s="48">
        <f>+J26+J58</f>
        <v>0</v>
      </c>
      <c r="K61" s="24"/>
      <c r="L61" s="24"/>
    </row>
    <row r="62" spans="1:12" x14ac:dyDescent="0.25">
      <c r="A62" s="24"/>
      <c r="B62" s="24"/>
      <c r="C62" s="24"/>
      <c r="D62" s="24"/>
      <c r="E62" s="24"/>
      <c r="F62" s="24"/>
      <c r="G62" s="25"/>
      <c r="H62" s="26"/>
      <c r="I62" s="25"/>
      <c r="J62" s="24"/>
      <c r="K62" s="24"/>
      <c r="L62" s="24"/>
    </row>
    <row r="63" spans="1:12" x14ac:dyDescent="0.25">
      <c r="A63" s="24"/>
      <c r="B63" s="24"/>
      <c r="C63" s="24"/>
      <c r="D63" s="24"/>
      <c r="E63" s="93" t="s">
        <v>50</v>
      </c>
      <c r="F63" s="94"/>
      <c r="G63" s="95"/>
      <c r="H63" s="96">
        <f>+J14+J46</f>
        <v>581914760</v>
      </c>
      <c r="I63" s="97"/>
      <c r="J63" s="98"/>
      <c r="K63" s="24"/>
      <c r="L63" s="24"/>
    </row>
    <row r="64" spans="1:12" x14ac:dyDescent="0.25">
      <c r="A64" s="24"/>
      <c r="B64" s="24"/>
      <c r="C64" s="24"/>
      <c r="D64" s="24"/>
      <c r="E64" s="88" t="s">
        <v>51</v>
      </c>
      <c r="F64" s="89"/>
      <c r="G64" s="90"/>
      <c r="H64" s="85">
        <f>+J58+J25</f>
        <v>0</v>
      </c>
      <c r="I64" s="86"/>
      <c r="J64" s="87"/>
      <c r="K64" s="24"/>
      <c r="L64" s="24"/>
    </row>
    <row r="65" spans="1:12" x14ac:dyDescent="0.25">
      <c r="A65" s="24"/>
      <c r="B65" s="24"/>
      <c r="C65" s="24"/>
      <c r="D65" s="24"/>
      <c r="E65" s="79" t="s">
        <v>52</v>
      </c>
      <c r="F65" s="79"/>
      <c r="G65" s="79"/>
      <c r="H65" s="80">
        <f>+H63-H64</f>
        <v>581914760</v>
      </c>
      <c r="I65" s="81"/>
      <c r="J65" s="81"/>
      <c r="K65" s="24"/>
      <c r="L65" s="24"/>
    </row>
    <row r="66" spans="1:12" x14ac:dyDescent="0.25">
      <c r="A66" s="24"/>
      <c r="B66" s="24"/>
      <c r="C66" s="24"/>
      <c r="D66" s="24"/>
      <c r="E66" s="24"/>
      <c r="F66" s="24"/>
      <c r="G66" s="25"/>
      <c r="H66" s="26"/>
      <c r="I66" s="25"/>
      <c r="J66" s="24"/>
      <c r="K66" s="24"/>
      <c r="L66" s="24"/>
    </row>
    <row r="67" spans="1:12" s="24" customFormat="1" x14ac:dyDescent="0.25">
      <c r="G67" s="25"/>
      <c r="H67" s="26"/>
      <c r="I67" s="25"/>
    </row>
    <row r="68" spans="1:12" s="24" customFormat="1" x14ac:dyDescent="0.25">
      <c r="G68" s="25"/>
      <c r="H68" s="26"/>
      <c r="I68" s="25"/>
    </row>
  </sheetData>
  <mergeCells count="18">
    <mergeCell ref="E65:G65"/>
    <mergeCell ref="H65:J65"/>
    <mergeCell ref="B8:B12"/>
    <mergeCell ref="K8:K12"/>
    <mergeCell ref="C40:J40"/>
    <mergeCell ref="E49:I49"/>
    <mergeCell ref="B19:B23"/>
    <mergeCell ref="H64:J64"/>
    <mergeCell ref="E64:G64"/>
    <mergeCell ref="B16:K16"/>
    <mergeCell ref="C35:J37"/>
    <mergeCell ref="E63:G63"/>
    <mergeCell ref="H63:J63"/>
    <mergeCell ref="D4:J4"/>
    <mergeCell ref="K19:K23"/>
    <mergeCell ref="B2:K2"/>
    <mergeCell ref="C52:J52"/>
    <mergeCell ref="E61:I61"/>
  </mergeCells>
  <pageMargins left="0.25" right="0.25" top="0.75" bottom="0.75" header="0.3" footer="0.3"/>
  <pageSetup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3E59B-A56B-4C31-B4AF-6170A4F3DD0D}">
  <sheetPr>
    <tabColor theme="0"/>
    <pageSetUpPr fitToPage="1"/>
  </sheetPr>
  <dimension ref="A1:K19"/>
  <sheetViews>
    <sheetView tabSelected="1" view="pageBreakPreview" zoomScaleNormal="100" zoomScaleSheetLayoutView="100" workbookViewId="0">
      <selection activeCell="M8" sqref="M8"/>
    </sheetView>
  </sheetViews>
  <sheetFormatPr baseColWidth="10" defaultRowHeight="15" x14ac:dyDescent="0.25"/>
  <cols>
    <col min="1" max="1" width="14.7109375" customWidth="1"/>
    <col min="2" max="2" width="17.42578125" customWidth="1"/>
    <col min="3" max="3" width="23" bestFit="1" customWidth="1"/>
    <col min="4" max="4" width="18.28515625" bestFit="1" customWidth="1"/>
    <col min="5" max="5" width="17.42578125" bestFit="1" customWidth="1"/>
    <col min="6" max="6" width="16.140625" customWidth="1"/>
    <col min="7" max="7" width="18.28515625" customWidth="1"/>
    <col min="8" max="8" width="17.140625" bestFit="1" customWidth="1"/>
    <col min="9" max="9" width="19.7109375" bestFit="1" customWidth="1"/>
    <col min="10" max="10" width="25.42578125" customWidth="1"/>
    <col min="11" max="12" width="16.7109375" customWidth="1"/>
  </cols>
  <sheetData>
    <row r="1" spans="1:11" ht="26.25" x14ac:dyDescent="0.4">
      <c r="A1" s="24"/>
      <c r="B1" s="72" t="s">
        <v>61</v>
      </c>
      <c r="C1" s="72"/>
      <c r="D1" s="72"/>
      <c r="E1" s="72"/>
      <c r="F1" s="72"/>
      <c r="G1" s="72"/>
      <c r="H1" s="72"/>
      <c r="I1" s="72"/>
      <c r="J1" s="72"/>
      <c r="K1" s="72"/>
    </row>
    <row r="2" spans="1:11" ht="23.25" x14ac:dyDescent="0.25">
      <c r="A2" s="24"/>
      <c r="B2" s="24"/>
      <c r="C2" s="45"/>
      <c r="D2" s="45"/>
      <c r="E2" s="45"/>
      <c r="F2" s="45"/>
      <c r="G2" s="45"/>
      <c r="H2" s="45"/>
      <c r="I2" s="45"/>
      <c r="J2" s="45"/>
      <c r="K2" s="45"/>
    </row>
    <row r="3" spans="1:11" ht="23.25" customHeight="1" x14ac:dyDescent="0.25">
      <c r="A3" s="24"/>
      <c r="B3" s="24"/>
      <c r="C3" s="45"/>
      <c r="D3" s="68"/>
      <c r="E3" s="68"/>
      <c r="F3" s="68"/>
      <c r="G3" s="68"/>
      <c r="H3" s="68"/>
      <c r="I3" s="68"/>
      <c r="J3" s="68"/>
      <c r="K3" s="45"/>
    </row>
    <row r="4" spans="1:11" ht="15.75" thickBot="1" x14ac:dyDescent="0.3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ht="18" customHeight="1" x14ac:dyDescent="0.25">
      <c r="A5" s="24"/>
      <c r="B5" s="104" t="s">
        <v>27</v>
      </c>
      <c r="C5" s="105"/>
      <c r="D5" s="105"/>
      <c r="E5" s="105"/>
      <c r="F5" s="105"/>
      <c r="G5" s="105"/>
      <c r="H5" s="105"/>
      <c r="I5" s="105"/>
      <c r="J5" s="106"/>
      <c r="K5" s="24"/>
    </row>
    <row r="6" spans="1:11" ht="45" x14ac:dyDescent="0.25">
      <c r="A6" s="24"/>
      <c r="B6" s="27" t="s">
        <v>28</v>
      </c>
      <c r="C6" s="28" t="s">
        <v>54</v>
      </c>
      <c r="D6" s="28" t="s">
        <v>55</v>
      </c>
      <c r="E6" s="28" t="s">
        <v>56</v>
      </c>
      <c r="F6" s="28" t="s">
        <v>57</v>
      </c>
      <c r="G6" s="28" t="s">
        <v>29</v>
      </c>
      <c r="H6" s="28" t="s">
        <v>30</v>
      </c>
      <c r="I6" s="28" t="s">
        <v>58</v>
      </c>
      <c r="J6" s="29" t="s">
        <v>59</v>
      </c>
      <c r="K6" s="24"/>
    </row>
    <row r="7" spans="1:11" ht="135.75" thickBot="1" x14ac:dyDescent="0.3">
      <c r="A7" s="24"/>
      <c r="B7" s="30" t="s">
        <v>31</v>
      </c>
      <c r="C7" s="31">
        <v>3671866666.6666665</v>
      </c>
      <c r="D7" s="31">
        <v>3050227040</v>
      </c>
      <c r="E7" s="31">
        <v>835058630.23333335</v>
      </c>
      <c r="F7" s="66">
        <v>2600150000</v>
      </c>
      <c r="G7" s="32">
        <v>2539325584.2249999</v>
      </c>
      <c r="H7" s="32">
        <f>G7/126</f>
        <v>20153377.652579363</v>
      </c>
      <c r="I7" s="32">
        <v>850000000</v>
      </c>
      <c r="J7" s="33">
        <v>40</v>
      </c>
      <c r="K7" s="24"/>
    </row>
    <row r="8" spans="1:11" x14ac:dyDescent="0.25">
      <c r="A8" s="24"/>
      <c r="B8" s="53"/>
      <c r="C8" s="54"/>
      <c r="D8" s="54"/>
      <c r="E8" s="54"/>
      <c r="F8" s="54"/>
      <c r="G8" s="55"/>
      <c r="H8" s="55"/>
      <c r="I8" s="55"/>
      <c r="J8" s="56"/>
      <c r="K8" s="24"/>
    </row>
    <row r="9" spans="1:11" x14ac:dyDescent="0.25">
      <c r="A9" s="24"/>
      <c r="B9" s="53"/>
      <c r="C9" s="54"/>
      <c r="D9" s="54"/>
      <c r="E9" s="54"/>
      <c r="F9" s="54"/>
      <c r="G9" s="55"/>
      <c r="H9" s="55"/>
      <c r="I9" s="55"/>
      <c r="J9" s="56"/>
      <c r="K9" s="24"/>
    </row>
    <row r="10" spans="1:11" ht="15" customHeight="1" x14ac:dyDescent="0.25">
      <c r="A10" s="24"/>
      <c r="B10" s="102" t="s">
        <v>53</v>
      </c>
      <c r="C10" s="102"/>
      <c r="D10" s="102"/>
      <c r="E10" s="102"/>
      <c r="F10" s="102"/>
      <c r="G10" s="67"/>
      <c r="H10" s="57"/>
      <c r="I10" s="57"/>
      <c r="J10" s="57"/>
      <c r="K10" s="24"/>
    </row>
    <row r="11" spans="1:11" ht="15.75" customHeight="1" thickBot="1" x14ac:dyDescent="0.3">
      <c r="A11" s="24"/>
      <c r="B11" s="103"/>
      <c r="C11" s="103"/>
      <c r="D11" s="103"/>
      <c r="E11" s="103"/>
      <c r="F11" s="103"/>
      <c r="G11" s="67"/>
      <c r="H11" s="57"/>
      <c r="I11" s="57"/>
      <c r="J11" s="57"/>
      <c r="K11" s="24"/>
    </row>
    <row r="12" spans="1:11" ht="18" customHeight="1" thickBot="1" x14ac:dyDescent="0.3">
      <c r="A12" s="24"/>
      <c r="B12" s="99" t="s">
        <v>27</v>
      </c>
      <c r="C12" s="100"/>
      <c r="D12" s="100"/>
      <c r="E12" s="100"/>
      <c r="F12" s="101"/>
      <c r="G12" s="58"/>
      <c r="H12" s="59"/>
      <c r="I12" s="59"/>
      <c r="J12" s="60"/>
      <c r="K12" s="24"/>
    </row>
    <row r="13" spans="1:11" ht="60" x14ac:dyDescent="0.25">
      <c r="A13" s="24"/>
      <c r="B13" s="52" t="s">
        <v>28</v>
      </c>
      <c r="C13" s="23" t="s">
        <v>53</v>
      </c>
      <c r="D13" s="23" t="s">
        <v>30</v>
      </c>
      <c r="E13" s="28" t="s">
        <v>58</v>
      </c>
      <c r="F13" s="29" t="s">
        <v>59</v>
      </c>
      <c r="G13" s="61"/>
      <c r="H13" s="57"/>
      <c r="I13" s="57"/>
      <c r="J13" s="62"/>
      <c r="K13" s="24"/>
    </row>
    <row r="14" spans="1:11" ht="135.75" thickBot="1" x14ac:dyDescent="0.3">
      <c r="A14" s="24"/>
      <c r="B14" s="30" t="s">
        <v>31</v>
      </c>
      <c r="C14" s="31">
        <v>0</v>
      </c>
      <c r="D14" s="32">
        <f>C14/126</f>
        <v>0</v>
      </c>
      <c r="E14" s="32">
        <v>850000000</v>
      </c>
      <c r="F14" s="33" t="e">
        <f>+E14/D14</f>
        <v>#DIV/0!</v>
      </c>
      <c r="G14" s="63"/>
      <c r="H14" s="64"/>
      <c r="I14" s="64"/>
      <c r="J14" s="65"/>
      <c r="K14" s="24"/>
    </row>
    <row r="15" spans="1:11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 x14ac:dyDescent="0.25">
      <c r="A16" s="24"/>
      <c r="B16" s="93" t="s">
        <v>63</v>
      </c>
      <c r="C16" s="94"/>
      <c r="D16" s="95"/>
      <c r="E16" s="96">
        <f>+I7</f>
        <v>850000000</v>
      </c>
      <c r="F16" s="97"/>
      <c r="G16" s="98"/>
      <c r="H16" s="24"/>
      <c r="I16" s="24"/>
      <c r="J16" s="24"/>
      <c r="K16" s="24"/>
    </row>
    <row r="17" spans="1:11" x14ac:dyDescent="0.25">
      <c r="A17" s="24"/>
      <c r="B17" s="88" t="s">
        <v>62</v>
      </c>
      <c r="C17" s="89"/>
      <c r="D17" s="90"/>
      <c r="E17" s="85">
        <f>+C14</f>
        <v>0</v>
      </c>
      <c r="F17" s="86"/>
      <c r="G17" s="87"/>
      <c r="H17" s="24"/>
      <c r="I17" s="24"/>
      <c r="J17" s="24"/>
      <c r="K17" s="24"/>
    </row>
    <row r="18" spans="1:11" x14ac:dyDescent="0.25">
      <c r="A18" s="24"/>
      <c r="B18" s="79" t="s">
        <v>52</v>
      </c>
      <c r="C18" s="79"/>
      <c r="D18" s="79"/>
      <c r="E18" s="80">
        <f>+E16-E17</f>
        <v>850000000</v>
      </c>
      <c r="F18" s="81"/>
      <c r="G18" s="81"/>
      <c r="H18" s="24"/>
      <c r="I18" s="24"/>
      <c r="J18" s="24"/>
      <c r="K18" s="24"/>
    </row>
    <row r="19" spans="1:11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</sheetData>
  <mergeCells count="11">
    <mergeCell ref="B18:D18"/>
    <mergeCell ref="E18:G18"/>
    <mergeCell ref="B1:K1"/>
    <mergeCell ref="D3:J3"/>
    <mergeCell ref="B12:F12"/>
    <mergeCell ref="B10:F11"/>
    <mergeCell ref="B16:D16"/>
    <mergeCell ref="E16:G16"/>
    <mergeCell ref="B17:D17"/>
    <mergeCell ref="E17:G17"/>
    <mergeCell ref="B5:J5"/>
  </mergeCells>
  <pageMargins left="0.25" right="0.25" top="0.75" bottom="0.75" header="0.3" footer="0.3"/>
  <pageSetup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GRUPO 1</vt:lpstr>
      <vt:lpstr>GRUPO 2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Betancur</dc:creator>
  <cp:lastModifiedBy>Yenny Milena Miranda Sanguino</cp:lastModifiedBy>
  <dcterms:created xsi:type="dcterms:W3CDTF">2022-08-11T20:46:45Z</dcterms:created>
  <dcterms:modified xsi:type="dcterms:W3CDTF">2022-08-31T21:52:54Z</dcterms:modified>
</cp:coreProperties>
</file>