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Usuario\Downloads\"/>
    </mc:Choice>
  </mc:AlternateContent>
  <bookViews>
    <workbookView xWindow="0" yWindow="0" windowWidth="24000" windowHeight="9105" tabRatio="906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(Entidad)'!$I$11:$I$26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PAGO'!$A$1:$Q$155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(Entidad)'!$K$36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(Entidad)'!#REF!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(Entidad)'!#REF!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(Entidad)'!#REF!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3" i="265" l="1"/>
  <c r="O253" i="268"/>
  <c r="M253" i="268"/>
  <c r="D253" i="268"/>
  <c r="C253" i="268"/>
  <c r="L277" i="268"/>
  <c r="O277" i="268" s="1"/>
  <c r="O266" i="268"/>
  <c r="O265" i="268"/>
  <c r="O213" i="268"/>
  <c r="M213" i="268"/>
  <c r="D213" i="268"/>
  <c r="C213" i="268"/>
  <c r="L245" i="268"/>
  <c r="O245" i="268" s="1"/>
  <c r="J239" i="268"/>
  <c r="O239" i="268" s="1"/>
  <c r="J238" i="268"/>
  <c r="O238" i="268" s="1"/>
  <c r="J237" i="268"/>
  <c r="O237" i="268" s="1"/>
  <c r="O231" i="268"/>
  <c r="O230" i="268"/>
  <c r="O229" i="268"/>
  <c r="O228" i="268"/>
  <c r="O227" i="268"/>
  <c r="M219" i="268"/>
  <c r="O219" i="268" s="1"/>
  <c r="M218" i="268"/>
  <c r="O218" i="268" s="1"/>
  <c r="J119" i="268"/>
  <c r="O119" i="268" s="1"/>
  <c r="J159" i="268"/>
  <c r="O159" i="268" s="1"/>
  <c r="O190" i="268"/>
  <c r="L191" i="268"/>
  <c r="O191" i="268" s="1"/>
  <c r="L189" i="268"/>
  <c r="O189" i="268" s="1"/>
  <c r="L188" i="268"/>
  <c r="O188" i="268" s="1"/>
  <c r="L187" i="268"/>
  <c r="O187" i="268" s="1"/>
  <c r="M179" i="268"/>
  <c r="O179" i="268" s="1"/>
  <c r="M178" i="268"/>
  <c r="O178" i="268" s="1"/>
  <c r="O173" i="268"/>
  <c r="M173" i="268"/>
  <c r="D173" i="268"/>
  <c r="C173" i="268"/>
  <c r="L205" i="268"/>
  <c r="O205" i="268" s="1"/>
  <c r="O192" i="268"/>
  <c r="L165" i="268"/>
  <c r="O165" i="268" s="1"/>
  <c r="J158" i="268"/>
  <c r="O158" i="268" s="1"/>
  <c r="J157" i="268"/>
  <c r="O157" i="268" s="1"/>
  <c r="O151" i="268"/>
  <c r="O150" i="268"/>
  <c r="O149" i="268"/>
  <c r="O148" i="268"/>
  <c r="O147" i="268"/>
  <c r="M139" i="268"/>
  <c r="O139" i="268" s="1"/>
  <c r="M138" i="268"/>
  <c r="O138" i="268" s="1"/>
  <c r="C133" i="268"/>
  <c r="D133" i="268"/>
  <c r="M133" i="268"/>
  <c r="O133" i="268"/>
  <c r="O118" i="268"/>
  <c r="O117" i="268"/>
  <c r="O120" i="268" s="1"/>
  <c r="J118" i="268"/>
  <c r="J117" i="268"/>
  <c r="M99" i="268"/>
  <c r="O99" i="268" s="1"/>
  <c r="M98" i="268"/>
  <c r="O98" i="268" s="1"/>
  <c r="O79" i="268"/>
  <c r="O81" i="268" s="1"/>
  <c r="O73" i="268"/>
  <c r="O111" i="268"/>
  <c r="O107" i="268"/>
  <c r="O108" i="268"/>
  <c r="O109" i="268"/>
  <c r="O110" i="268"/>
  <c r="O93" i="268"/>
  <c r="O59" i="268"/>
  <c r="M59" i="268"/>
  <c r="M93" i="268"/>
  <c r="D93" i="268"/>
  <c r="C93" i="268"/>
  <c r="L125" i="268"/>
  <c r="O125" i="268" s="1"/>
  <c r="M64" i="268"/>
  <c r="O64" i="268" s="1"/>
  <c r="O67" i="268" s="1"/>
  <c r="D59" i="268"/>
  <c r="C59" i="268"/>
  <c r="L86" i="268"/>
  <c r="O86" i="268" s="1"/>
  <c r="L52" i="268"/>
  <c r="O52" i="268" s="1"/>
  <c r="M25" i="268"/>
  <c r="D25" i="268"/>
  <c r="C25" i="268"/>
  <c r="I15" i="265"/>
  <c r="I14" i="265"/>
  <c r="O25" i="268" s="1"/>
  <c r="O221" i="268" l="1"/>
  <c r="O240" i="268"/>
  <c r="O160" i="268"/>
  <c r="L278" i="268"/>
  <c r="O278" i="268" s="1"/>
  <c r="O279" i="268" s="1"/>
  <c r="M264" i="268" s="1"/>
  <c r="O264" i="268" s="1"/>
  <c r="O267" i="268" s="1"/>
  <c r="O281" i="268" s="1"/>
  <c r="J24" i="265" s="1"/>
  <c r="K24" i="265" s="1"/>
  <c r="K25" i="265" s="1"/>
  <c r="L246" i="268"/>
  <c r="O246" i="268" s="1"/>
  <c r="O247" i="268" s="1"/>
  <c r="M226" i="268" s="1"/>
  <c r="O226" i="268" s="1"/>
  <c r="O232" i="268" s="1"/>
  <c r="O249" i="268" s="1"/>
  <c r="J21" i="265" s="1"/>
  <c r="K21" i="265" s="1"/>
  <c r="J198" i="268"/>
  <c r="O198" i="268" s="1"/>
  <c r="O101" i="268"/>
  <c r="O141" i="268"/>
  <c r="J199" i="268"/>
  <c r="O199" i="268" s="1"/>
  <c r="O181" i="268"/>
  <c r="L206" i="268"/>
  <c r="O206" i="268" s="1"/>
  <c r="O207" i="268" s="1"/>
  <c r="M186" i="268" s="1"/>
  <c r="O186" i="268" s="1"/>
  <c r="O193" i="268" s="1"/>
  <c r="L166" i="268"/>
  <c r="O166" i="268" s="1"/>
  <c r="O167" i="268" s="1"/>
  <c r="M146" i="268" s="1"/>
  <c r="O146" i="268" s="1"/>
  <c r="O152" i="268" s="1"/>
  <c r="L126" i="268"/>
  <c r="O126" i="268" s="1"/>
  <c r="O127" i="268" s="1"/>
  <c r="M106" i="268" s="1"/>
  <c r="O106" i="268" s="1"/>
  <c r="O112" i="268" s="1"/>
  <c r="L87" i="268"/>
  <c r="O87" i="268" s="1"/>
  <c r="O88" i="268" s="1"/>
  <c r="M72" i="268" s="1"/>
  <c r="O72" i="268" s="1"/>
  <c r="L53" i="268"/>
  <c r="O53" i="268" s="1"/>
  <c r="O54" i="268" s="1"/>
  <c r="M38" i="268" s="1"/>
  <c r="O38" i="268" s="1"/>
  <c r="O40" i="268" s="1"/>
  <c r="O56" i="268" s="1"/>
  <c r="J14" i="265" s="1"/>
  <c r="K14" i="265" s="1"/>
  <c r="O169" i="268" l="1"/>
  <c r="J19" i="265" s="1"/>
  <c r="K19" i="265" s="1"/>
  <c r="O200" i="268"/>
  <c r="O209" i="268"/>
  <c r="J20" i="265" s="1"/>
  <c r="K20" i="265" s="1"/>
  <c r="O74" i="268"/>
  <c r="O90" i="268" s="1"/>
  <c r="J15" i="265" s="1"/>
  <c r="K15" i="265" s="1"/>
  <c r="K16" i="265" s="1"/>
  <c r="O129" i="268" l="1"/>
  <c r="J18" i="265" s="1"/>
  <c r="K18" i="265" s="1"/>
  <c r="K22" i="265" s="1"/>
  <c r="K26" i="265" s="1"/>
  <c r="K37" i="265" l="1"/>
  <c r="K36" i="265"/>
  <c r="K38" i="265" l="1"/>
  <c r="K42" i="265" s="1"/>
</calcChain>
</file>

<file path=xl/sharedStrings.xml><?xml version="1.0" encoding="utf-8"?>
<sst xmlns="http://schemas.openxmlformats.org/spreadsheetml/2006/main" count="476" uniqueCount="126">
  <si>
    <t>Código</t>
  </si>
  <si>
    <t>Versión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</si>
  <si>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</si>
  <si>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</si>
  <si>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</si>
  <si>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</si>
  <si>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</si>
  <si>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</si>
  <si>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</si>
  <si>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</si>
  <si>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</si>
  <si>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</si>
  <si>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</si>
  <si>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</si>
  <si>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</si>
  <si>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</si>
  <si>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</si>
  <si>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</si>
  <si>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</si>
  <si>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</si>
  <si>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</si>
  <si>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</si>
  <si>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</si>
  <si>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UTILIDAD
</t>
  </si>
  <si>
    <t>U=</t>
  </si>
  <si>
    <t>FORMULARIO 1</t>
  </si>
  <si>
    <t>PROPUESTA ECONÓMICA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</si>
  <si>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</si>
  <si>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</si>
  <si>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[NOMBRE DE LA ENTIDAD] </t>
  </si>
  <si>
    <t>VERSIÓN</t>
  </si>
  <si>
    <t xml:space="preserve">[NÚMERO DEL PROCESO]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</si>
  <si>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</si>
  <si>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</si>
  <si>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</si>
  <si>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</si>
  <si>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</si>
  <si>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</si>
  <si>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</si>
  <si>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</si>
  <si>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</si>
  <si>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</si>
  <si>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</si>
  <si>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</si>
  <si>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</si>
  <si>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</si>
  <si>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</si>
  <si>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</si>
  <si>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</si>
  <si>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</si>
  <si>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</si>
  <si>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</si>
  <si>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</si>
  <si>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</si>
  <si>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</si>
  <si>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rFont val="Arial"/>
        <family val="2"/>
      </rPr>
      <t>3</t>
    </r>
    <r>
      <rPr>
        <b/>
        <sz val="11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</si>
  <si>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</si>
  <si>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</si>
  <si>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</si>
  <si>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</si>
  <si>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</si>
  <si>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</si>
  <si>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</si>
  <si>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</si>
  <si>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</si>
  <si>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>[La Entidad podrá utilizar este Formato para la presentación de los análisis de Precios Unitarios del Contratista en la oportunidad prevista en el numeral 8.1. del Documento Base]</t>
  </si>
  <si>
    <t xml:space="preserve">ANÁLISIS DE PRECIOS UNITARIOS </t>
  </si>
  <si>
    <t xml:space="preserve">	Firma del Proponente o de su representante legal</t>
  </si>
  <si>
    <t xml:space="preserve">Formulario 1 - Propuesta económica  - Licitación de obra pública de infraestructura social </t>
  </si>
  <si>
    <t xml:space="preserve">Formulario 1 - Propuesta económica  -  Licitación de obra pública de infraestructura  social </t>
  </si>
  <si>
    <t xml:space="preserve">Formulario 1 - Propuesta económica  -  Licitación de obra pública de infraestructura social </t>
  </si>
  <si>
    <t>CCE-EICP-FM-116</t>
  </si>
  <si>
    <t>I. EXCAVACIONES Y LLENOS</t>
  </si>
  <si>
    <t xml:space="preserve">Excavación manual de material heterogéneo, bajo cualquier grado de humedad incluye la botada y el transporte interno, a entera satisfacción del supervisor. </t>
  </si>
  <si>
    <t>Suministro, transporte y colocación de base granular incluye la compactación de los materiales al 95% proctor modificado, a entera satisfacción del supervisor.</t>
  </si>
  <si>
    <r>
      <t>m</t>
    </r>
    <r>
      <rPr>
        <vertAlign val="superscript"/>
        <sz val="10"/>
        <rFont val="Arial"/>
        <family val="2"/>
      </rPr>
      <t>3</t>
    </r>
  </si>
  <si>
    <t>II. CONCRETOS</t>
  </si>
  <si>
    <r>
      <t>Suministro, transporte e intalación de concreto hidraulico clase D de 210 kg/cm</t>
    </r>
    <r>
      <rPr>
        <vertAlign val="superscript"/>
        <sz val="11"/>
        <rFont val="Arial"/>
        <family val="2"/>
      </rPr>
      <t>2</t>
    </r>
    <r>
      <rPr>
        <sz val="11"/>
        <rFont val="Arial"/>
        <family val="2"/>
      </rPr>
      <t xml:space="preserve">, para riel de 0.90 m de ancho y un espesor de 0.15 m, incluye los acabados, la formaleta y los demas materiales necesarios para la correcta elaboración del riel a entera satisfacción de la supervisión. </t>
    </r>
  </si>
  <si>
    <r>
      <t>Suministro, transporte e intalación de concreto hidraulico clase D de 210 kg/cm</t>
    </r>
    <r>
      <rPr>
        <vertAlign val="superscript"/>
        <sz val="11"/>
        <rFont val="Arial"/>
        <family val="2"/>
      </rPr>
      <t>2</t>
    </r>
    <r>
      <rPr>
        <sz val="11"/>
        <rFont val="Arial"/>
        <family val="2"/>
      </rPr>
      <t xml:space="preserve">, para canal en V con ancho de 0.75 con espesor de 0.15 m  incluye los acabados, la formaleta y los demas materiales necesarios para la correcta elaboración del canal a entera satisfacción de la supervisión. </t>
    </r>
  </si>
  <si>
    <t xml:space="preserve">Suministro, transporte e intalación de concreto ciclopeo clase G para entre riel de 0.90 m y sobre-anchos de 0.40 m ambos con espesor de 0.15 m, inlcuye la formaleta y los demas materiales necesarios para la correcta elaboración a entera satisfacción de la supervisión. </t>
  </si>
  <si>
    <t xml:space="preserve">Suministro, transporte e intalación de concreto hidráulico clase D de 210 kg/cm2 para vigas riostras con dimensiones de 0.2 * 0.25, inlcuye la formaleta y los demás materiales necesarios para la correcta elaboración a entera satisfacción de la supervisión. </t>
  </si>
  <si>
    <t>III. ACERO</t>
  </si>
  <si>
    <t>Suministro, transporte e instalación de acero de refuerzo y todo calibe de 60000 y de 37000 psi, incluye figurado, armado y los demas elementos necesarios para la correcta instalación a satisfacción de la supervisión.</t>
  </si>
  <si>
    <t>kg</t>
  </si>
  <si>
    <t>1 of + 1 ayu</t>
  </si>
  <si>
    <t>Seguridad industrial 5% MDO</t>
  </si>
  <si>
    <t xml:space="preserve">herramienta menor </t>
  </si>
  <si>
    <t xml:space="preserve">Día </t>
  </si>
  <si>
    <t>base granular</t>
  </si>
  <si>
    <t>KOMAX - Diésel</t>
  </si>
  <si>
    <t>Rana Compactadora</t>
  </si>
  <si>
    <t>Agregado Triturado</t>
  </si>
  <si>
    <t>M3</t>
  </si>
  <si>
    <t>Arena de concreto</t>
  </si>
  <si>
    <t>KG</t>
  </si>
  <si>
    <t>Agua</t>
  </si>
  <si>
    <t>LT</t>
  </si>
  <si>
    <t xml:space="preserve">Cemento Gris saco de 50 kg </t>
  </si>
  <si>
    <t>Und</t>
  </si>
  <si>
    <t>Formaleta</t>
  </si>
  <si>
    <t>M2</t>
  </si>
  <si>
    <t>m3</t>
  </si>
  <si>
    <t xml:space="preserve">viaje </t>
  </si>
  <si>
    <t>M3/km</t>
  </si>
  <si>
    <t>Concretadora</t>
  </si>
  <si>
    <t>Vibrador electrico</t>
  </si>
  <si>
    <t>Bosh</t>
  </si>
  <si>
    <t xml:space="preserve">Triturado </t>
  </si>
  <si>
    <t xml:space="preserve">Arena de concreto </t>
  </si>
  <si>
    <t>m3/km</t>
  </si>
  <si>
    <t>Rocas tamaño máx 0.075 m</t>
  </si>
  <si>
    <t xml:space="preserve">Acero de todo calibre </t>
  </si>
  <si>
    <t>Alambre de amarre</t>
  </si>
  <si>
    <t>Kg</t>
  </si>
  <si>
    <t xml:space="preserve">SUBTOTAL COSTOS DIRECTOS </t>
  </si>
  <si>
    <t>ADMINISTRACIÓN 25%</t>
  </si>
  <si>
    <t>UTILIDAD 5%</t>
  </si>
  <si>
    <t>SUBTOTAL COSTOS INDIRECTOS</t>
  </si>
  <si>
    <t xml:space="preserve">VALOR TOTAL DE LA OBRA </t>
  </si>
  <si>
    <t>600.2p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</si>
  <si>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A.U y su discriminación deben estar en porcentaje (%). </t>
    </r>
  </si>
  <si>
    <t>A.U.=</t>
  </si>
  <si>
    <t>TOTAL A.U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</si>
  <si>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A.U.  resaltadas en color amarillo. 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</si>
  <si>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A.U.  resaltadas en color amarillo. Tratándose de otras modalidades de precio, la Entidad puede o no configurar los mismos aspectos.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</si>
  <si>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A.U.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</si>
</sst>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2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-&quot;$&quot;* #,##0_-;\-&quot;$&quot;* #,##0_-;_-&quot;$&quot;* &quot;-&quot;??_-;_-@_-"/>
  </numFmts>
  <fonts count="6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  <family val="2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b/>
      <vertAlign val="superscript"/>
      <sz val="11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sz val="10"/>
      <name val="Arial"/>
    </font>
    <font>
      <vertAlign val="superscript"/>
      <sz val="10"/>
      <name val="Arial"/>
      <family val="2"/>
    </font>
    <font>
      <vertAlign val="superscript"/>
      <sz val="1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  <xf numFmtId="164" fontId="58" fillId="0" borderId="0" applyFont="0" applyFill="0" applyBorder="0" applyAlignment="0" applyProtection="0"/>
  </cellStyleXfs>
  <cellXfs count="408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0" xfId="0" applyFont="1" applyBorder="1"/>
    <xf numFmtId="0" fontId="30" fillId="0" borderId="0" xfId="0" applyFont="1" applyFill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Fill="1" applyBorder="1"/>
    <xf numFmtId="0" fontId="32" fillId="0" borderId="37" xfId="0" applyFont="1" applyFill="1" applyBorder="1" applyAlignment="1">
      <alignment horizontal="center" wrapText="1"/>
    </xf>
    <xf numFmtId="0" fontId="43" fillId="0" borderId="37" xfId="255" applyFont="1" applyFill="1" applyBorder="1" applyAlignment="1">
      <alignment horizontal="center" vertical="center"/>
    </xf>
    <xf numFmtId="0" fontId="43" fillId="0" borderId="37" xfId="0" applyFont="1" applyFill="1" applyBorder="1" applyAlignment="1">
      <alignment horizontal="center" vertical="center"/>
    </xf>
    <xf numFmtId="0" fontId="43" fillId="0" borderId="37" xfId="0" applyFont="1" applyFill="1" applyBorder="1" applyAlignment="1">
      <alignment vertical="center"/>
    </xf>
    <xf numFmtId="1" fontId="43" fillId="0" borderId="37" xfId="0" applyNumberFormat="1" applyFont="1" applyFill="1" applyBorder="1" applyAlignment="1">
      <alignment horizontal="center" vertical="center"/>
    </xf>
    <xf numFmtId="0" fontId="43" fillId="0" borderId="37" xfId="0" applyFont="1" applyFill="1" applyBorder="1" applyAlignment="1">
      <alignment horizontal="center"/>
    </xf>
    <xf numFmtId="0" fontId="42" fillId="0" borderId="37" xfId="0" applyFont="1" applyFill="1" applyBorder="1" applyAlignment="1" applyProtection="1">
      <alignment horizontal="center"/>
      <protection locked="0"/>
    </xf>
    <xf numFmtId="0" fontId="42" fillId="0" borderId="37" xfId="0" applyFont="1" applyFill="1" applyBorder="1" applyAlignment="1">
      <alignment horizontal="center" vertical="center"/>
    </xf>
    <xf numFmtId="4" fontId="30" fillId="0" borderId="37" xfId="0" applyNumberFormat="1" applyFont="1" applyFill="1" applyBorder="1" applyAlignment="1">
      <alignment horizontal="center" vertical="center"/>
    </xf>
    <xf numFmtId="0" fontId="42" fillId="0" borderId="37" xfId="0" applyFont="1" applyFill="1" applyBorder="1" applyAlignment="1">
      <alignment horizontal="left" vertical="center"/>
    </xf>
    <xf numFmtId="0" fontId="42" fillId="0" borderId="37" xfId="0" applyFont="1" applyFill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Fill="1" applyBorder="1"/>
    <xf numFmtId="0" fontId="42" fillId="0" borderId="37" xfId="0" applyFont="1" applyFill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6" fontId="30" fillId="0" borderId="37" xfId="0" applyNumberFormat="1" applyFont="1" applyFill="1" applyBorder="1"/>
    <xf numFmtId="0" fontId="31" fillId="0" borderId="37" xfId="0" applyFont="1" applyFill="1" applyBorder="1"/>
    <xf numFmtId="0" fontId="30" fillId="0" borderId="37" xfId="0" applyFont="1" applyFill="1" applyBorder="1" applyAlignment="1">
      <alignment horizontal="center"/>
    </xf>
    <xf numFmtId="0" fontId="41" fillId="0" borderId="37" xfId="0" applyFont="1" applyFill="1" applyBorder="1" applyAlignment="1">
      <alignment wrapText="1"/>
    </xf>
    <xf numFmtId="0" fontId="49" fillId="0" borderId="0" xfId="0" applyFont="1" applyBorder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49" fillId="0" borderId="0" xfId="0" applyFont="1" applyBorder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51" fillId="24" borderId="71" xfId="0" applyFont="1" applyFill="1" applyBorder="1" applyAlignment="1">
      <alignment horizontal="center" vertical="center"/>
    </xf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0" fontId="51" fillId="24" borderId="29" xfId="0" applyFont="1" applyFill="1" applyBorder="1" applyAlignment="1">
      <alignment horizontal="center"/>
    </xf>
    <xf numFmtId="0" fontId="51" fillId="24" borderId="35" xfId="0" applyFont="1" applyFill="1" applyBorder="1" applyAlignment="1">
      <alignment horizont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0" fontId="51" fillId="24" borderId="29" xfId="0" applyFont="1" applyFill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16" xfId="0" applyFont="1" applyFill="1" applyBorder="1" applyAlignment="1">
      <alignment horizontal="center" wrapText="1"/>
    </xf>
    <xf numFmtId="0" fontId="51" fillId="24" borderId="29" xfId="0" applyFont="1" applyFill="1" applyBorder="1" applyAlignment="1">
      <alignment horizontal="center" wrapText="1"/>
    </xf>
    <xf numFmtId="0" fontId="51" fillId="24" borderId="35" xfId="0" applyFont="1" applyFill="1" applyBorder="1" applyAlignment="1">
      <alignment horizontal="center" wrapText="1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6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6" fontId="49" fillId="24" borderId="61" xfId="0" applyNumberFormat="1" applyFont="1" applyFill="1" applyBorder="1"/>
    <xf numFmtId="0" fontId="47" fillId="0" borderId="0" xfId="0" applyFont="1" applyBorder="1"/>
    <xf numFmtId="0" fontId="48" fillId="0" borderId="0" xfId="0" applyFont="1" applyBorder="1"/>
    <xf numFmtId="0" fontId="32" fillId="0" borderId="0" xfId="89" applyFont="1" applyBorder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167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7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0" fontId="53" fillId="0" borderId="17" xfId="128" applyFont="1" applyBorder="1" applyAlignment="1">
      <alignment horizontal="right" vertic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49" fillId="0" borderId="0" xfId="128" applyFont="1" applyBorder="1" applyAlignment="1">
      <alignment horizontal="center" vertical="center" wrapText="1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Border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5" fillId="0" borderId="86" xfId="0" applyFont="1" applyBorder="1" applyAlignment="1">
      <alignment horizontal="left" vertical="center"/>
    </xf>
    <xf numFmtId="0" fontId="56" fillId="0" borderId="86" xfId="0" applyFont="1" applyBorder="1" applyAlignment="1">
      <alignment horizontal="left" vertical="center"/>
    </xf>
    <xf numFmtId="0" fontId="55" fillId="0" borderId="85" xfId="0" applyFont="1" applyBorder="1" applyAlignment="1">
      <alignment horizontal="left" vertical="center"/>
    </xf>
    <xf numFmtId="0" fontId="56" fillId="0" borderId="85" xfId="0" applyFont="1" applyBorder="1" applyAlignment="1">
      <alignment horizontal="left" vertical="center"/>
    </xf>
    <xf numFmtId="0" fontId="49" fillId="0" borderId="63" xfId="0" applyFont="1" applyFill="1" applyBorder="1" applyAlignment="1">
      <alignment vertical="center" wrapText="1"/>
    </xf>
    <xf numFmtId="0" fontId="49" fillId="0" borderId="55" xfId="0" applyFont="1" applyFill="1" applyBorder="1" applyAlignment="1">
      <alignment vertical="center" wrapText="1"/>
    </xf>
    <xf numFmtId="0" fontId="49" fillId="0" borderId="65" xfId="0" applyFont="1" applyFill="1" applyBorder="1" applyAlignment="1">
      <alignment vertical="center" wrapText="1"/>
    </xf>
    <xf numFmtId="0" fontId="49" fillId="0" borderId="11" xfId="0" applyFont="1" applyFill="1" applyBorder="1" applyAlignment="1">
      <alignment vertical="center" wrapText="1"/>
    </xf>
    <xf numFmtId="0" fontId="49" fillId="0" borderId="0" xfId="0" applyFont="1" applyFill="1" applyBorder="1" applyAlignment="1">
      <alignment vertical="center" wrapText="1"/>
    </xf>
    <xf numFmtId="0" fontId="49" fillId="0" borderId="45" xfId="0" applyFont="1" applyFill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Fill="1" applyBorder="1" applyAlignment="1">
      <alignment vertical="center" wrapText="1"/>
    </xf>
    <xf numFmtId="0" fontId="49" fillId="0" borderId="24" xfId="0" applyFont="1" applyFill="1" applyBorder="1" applyAlignment="1">
      <alignment vertical="center" wrapText="1"/>
    </xf>
    <xf numFmtId="0" fontId="49" fillId="0" borderId="13" xfId="0" applyFont="1" applyFill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167" fontId="49" fillId="0" borderId="35" xfId="62" applyNumberFormat="1" applyFont="1" applyBorder="1" applyAlignment="1">
      <alignment horizontal="right" vertical="center" wrapText="1"/>
    </xf>
    <xf numFmtId="0" fontId="51" fillId="0" borderId="0" xfId="0" applyFont="1" applyBorder="1" applyAlignment="1">
      <alignment horizontal="center"/>
    </xf>
    <xf numFmtId="0" fontId="51" fillId="24" borderId="46" xfId="0" applyFont="1" applyFill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24" borderId="16" xfId="0" applyFont="1" applyFill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Fill="1" applyBorder="1"/>
    <xf numFmtId="0" fontId="6" fillId="0" borderId="85" xfId="0" applyFont="1" applyBorder="1" applyAlignment="1">
      <alignment horizontal="left" vertical="center"/>
    </xf>
    <xf numFmtId="0" fontId="49" fillId="0" borderId="22" xfId="0" applyFont="1" applyBorder="1" applyAlignment="1">
      <alignment horizontal="center"/>
    </xf>
    <xf numFmtId="0" fontId="51" fillId="24" borderId="16" xfId="0" applyFont="1" applyFill="1" applyBorder="1" applyAlignment="1">
      <alignment horizontal="center"/>
    </xf>
    <xf numFmtId="0" fontId="51" fillId="24" borderId="46" xfId="0" applyFont="1" applyFill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4" fontId="49" fillId="0" borderId="18" xfId="39" applyNumberFormat="1" applyFont="1" applyBorder="1" applyAlignment="1">
      <alignment horizontal="center" vertical="center" wrapText="1"/>
    </xf>
    <xf numFmtId="204" fontId="0" fillId="0" borderId="18" xfId="257" applyNumberFormat="1" applyFont="1" applyBorder="1" applyAlignment="1">
      <alignment vertical="center"/>
    </xf>
    <xf numFmtId="164" fontId="0" fillId="0" borderId="18" xfId="257" applyFont="1" applyBorder="1"/>
    <xf numFmtId="2" fontId="49" fillId="0" borderId="18" xfId="0" applyNumberFormat="1" applyFont="1" applyBorder="1" applyAlignment="1">
      <alignment horizontal="center" vertical="center"/>
    </xf>
    <xf numFmtId="0" fontId="49" fillId="0" borderId="55" xfId="0" applyFont="1" applyBorder="1" applyAlignment="1">
      <alignment horizontal="center"/>
    </xf>
    <xf numFmtId="2" fontId="49" fillId="0" borderId="77" xfId="0" applyNumberFormat="1" applyFont="1" applyBorder="1" applyAlignment="1">
      <alignment horizontal="center" vertical="center"/>
    </xf>
    <xf numFmtId="0" fontId="49" fillId="0" borderId="18" xfId="0" applyFont="1" applyBorder="1" applyAlignment="1">
      <alignment horizontal="center"/>
    </xf>
    <xf numFmtId="0" fontId="49" fillId="0" borderId="20" xfId="0" applyFont="1" applyBorder="1" applyAlignment="1">
      <alignment horizontal="center"/>
    </xf>
    <xf numFmtId="0" fontId="49" fillId="25" borderId="45" xfId="130" applyFont="1" applyFill="1" applyBorder="1" applyAlignment="1">
      <alignment horizontal="center" vertical="center" wrapText="1"/>
    </xf>
    <xf numFmtId="0" fontId="49" fillId="25" borderId="50" xfId="130" applyFont="1" applyFill="1" applyBorder="1" applyAlignment="1">
      <alignment horizontal="center" vertical="center" wrapText="1"/>
    </xf>
    <xf numFmtId="2" fontId="49" fillId="0" borderId="19" xfId="0" applyNumberFormat="1" applyFont="1" applyBorder="1" applyAlignment="1">
      <alignment wrapText="1"/>
    </xf>
    <xf numFmtId="2" fontId="49" fillId="0" borderId="23" xfId="0" applyNumberFormat="1" applyFont="1" applyBorder="1" applyAlignment="1">
      <alignment wrapText="1"/>
    </xf>
    <xf numFmtId="0" fontId="6" fillId="0" borderId="85" xfId="89" applyFont="1" applyBorder="1" applyAlignment="1">
      <alignment horizontal="center" wrapText="1"/>
    </xf>
    <xf numFmtId="0" fontId="43" fillId="0" borderId="85" xfId="89" applyFont="1" applyBorder="1" applyAlignment="1">
      <alignment horizont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1" fillId="24" borderId="41" xfId="73" applyFont="1" applyFill="1" applyBorder="1" applyAlignment="1">
      <alignment horizontal="right" vertical="center"/>
    </xf>
    <xf numFmtId="0" fontId="51" fillId="24" borderId="43" xfId="73" applyFont="1" applyFill="1" applyBorder="1" applyAlignment="1">
      <alignment horizontal="right" vertical="center"/>
    </xf>
    <xf numFmtId="0" fontId="51" fillId="24" borderId="53" xfId="73" applyFont="1" applyFill="1" applyBorder="1" applyAlignment="1">
      <alignment horizontal="right" vertical="center"/>
    </xf>
    <xf numFmtId="0" fontId="51" fillId="0" borderId="14" xfId="130" applyFont="1" applyBorder="1" applyAlignment="1">
      <alignment horizontal="center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0" xfId="130" applyFont="1" applyBorder="1" applyAlignment="1">
      <alignment horizontal="center" vertical="top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49" fillId="26" borderId="21" xfId="89" applyFont="1" applyFill="1" applyBorder="1" applyAlignment="1">
      <alignment horizontal="center" vertical="center" wrapText="1"/>
    </xf>
    <xf numFmtId="0" fontId="49" fillId="26" borderId="22" xfId="89" applyFont="1" applyFill="1" applyBorder="1" applyAlignment="1">
      <alignment horizontal="center" vertical="center" wrapText="1"/>
    </xf>
    <xf numFmtId="0" fontId="49" fillId="26" borderId="57" xfId="89" applyFont="1" applyFill="1" applyBorder="1" applyAlignment="1">
      <alignment horizontal="center" vertic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51" fillId="24" borderId="41" xfId="73" applyFont="1" applyFill="1" applyBorder="1" applyAlignment="1">
      <alignment horizontal="center" vertical="center"/>
    </xf>
    <xf numFmtId="0" fontId="51" fillId="24" borderId="43" xfId="73" applyFont="1" applyFill="1" applyBorder="1" applyAlignment="1">
      <alignment horizontal="center" vertical="center"/>
    </xf>
    <xf numFmtId="0" fontId="51" fillId="24" borderId="44" xfId="73" applyFont="1" applyFill="1" applyBorder="1" applyAlignment="1">
      <alignment horizontal="center" vertical="center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51" fillId="0" borderId="21" xfId="128" applyFont="1" applyBorder="1" applyAlignment="1">
      <alignment horizontal="left" vertical="center"/>
    </xf>
    <xf numFmtId="0" fontId="51" fillId="0" borderId="22" xfId="128" applyFont="1" applyBorder="1" applyAlignment="1">
      <alignment horizontal="left" vertical="center"/>
    </xf>
    <xf numFmtId="0" fontId="51" fillId="0" borderId="23" xfId="128" applyFont="1" applyBorder="1" applyAlignment="1">
      <alignment horizontal="left" vertical="center"/>
    </xf>
    <xf numFmtId="0" fontId="49" fillId="0" borderId="21" xfId="128" applyFont="1" applyBorder="1" applyAlignment="1">
      <alignment horizontal="center" vertical="center"/>
    </xf>
    <xf numFmtId="0" fontId="49" fillId="0" borderId="22" xfId="128" applyFont="1" applyBorder="1" applyAlignment="1">
      <alignment horizontal="center" vertical="center"/>
    </xf>
    <xf numFmtId="0" fontId="49" fillId="0" borderId="23" xfId="128" applyFont="1" applyBorder="1" applyAlignment="1">
      <alignment horizontal="center" vertical="center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54" fillId="0" borderId="85" xfId="89" applyFont="1" applyBorder="1" applyAlignment="1">
      <alignment horizontal="center" wrapText="1"/>
    </xf>
    <xf numFmtId="0" fontId="51" fillId="0" borderId="0" xfId="130" applyFont="1" applyBorder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0" fontId="49" fillId="0" borderId="34" xfId="128" applyFont="1" applyBorder="1" applyAlignment="1">
      <alignment horizontal="left" vertical="center" wrapText="1"/>
    </xf>
    <xf numFmtId="0" fontId="49" fillId="0" borderId="16" xfId="128" applyFont="1" applyBorder="1" applyAlignment="1">
      <alignment horizontal="left" vertical="center" wrapText="1"/>
    </xf>
    <xf numFmtId="0" fontId="49" fillId="0" borderId="17" xfId="128" applyFont="1" applyBorder="1" applyAlignment="1">
      <alignment horizontal="left" vertical="center" wrapText="1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49" fillId="0" borderId="27" xfId="0" applyFont="1" applyBorder="1" applyAlignment="1"/>
    <xf numFmtId="0" fontId="49" fillId="0" borderId="31" xfId="0" applyFont="1" applyBorder="1" applyAlignment="1"/>
    <xf numFmtId="0" fontId="49" fillId="0" borderId="28" xfId="0" applyFont="1" applyBorder="1" applyAlignment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0" fontId="49" fillId="0" borderId="21" xfId="0" applyFont="1" applyBorder="1" applyAlignment="1"/>
    <xf numFmtId="0" fontId="49" fillId="0" borderId="22" xfId="0" applyFont="1" applyBorder="1" applyAlignment="1"/>
    <xf numFmtId="0" fontId="49" fillId="0" borderId="23" xfId="0" applyFont="1" applyBorder="1" applyAlignment="1"/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4" fontId="49" fillId="24" borderId="27" xfId="0" applyNumberFormat="1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1" fillId="24" borderId="34" xfId="0" applyFont="1" applyFill="1" applyBorder="1" applyAlignment="1">
      <alignment horizontal="center"/>
    </xf>
    <xf numFmtId="0" fontId="49" fillId="24" borderId="16" xfId="0" applyFont="1" applyFill="1" applyBorder="1" applyAlignment="1">
      <alignment horizontal="center"/>
    </xf>
    <xf numFmtId="0" fontId="49" fillId="24" borderId="17" xfId="0" applyFont="1" applyFill="1" applyBorder="1" applyAlignment="1">
      <alignment horizontal="center"/>
    </xf>
    <xf numFmtId="0" fontId="51" fillId="24" borderId="46" xfId="0" applyFont="1" applyFill="1" applyBorder="1" applyAlignment="1">
      <alignment horizontal="center"/>
    </xf>
    <xf numFmtId="0" fontId="6" fillId="0" borderId="85" xfId="0" applyFont="1" applyBorder="1" applyAlignment="1">
      <alignment horizontal="center" wrapText="1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49" fillId="0" borderId="77" xfId="255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1" fillId="0" borderId="75" xfId="0" applyFont="1" applyBorder="1" applyAlignment="1">
      <alignment horizontal="center"/>
    </xf>
    <xf numFmtId="0" fontId="51" fillId="0" borderId="0" xfId="0" applyFont="1" applyBorder="1" applyAlignment="1">
      <alignment horizontal="center"/>
    </xf>
    <xf numFmtId="0" fontId="51" fillId="0" borderId="45" xfId="0" applyFont="1" applyBorder="1" applyAlignment="1">
      <alignment horizontal="center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Border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49" fillId="0" borderId="25" xfId="0" applyFont="1" applyBorder="1" applyAlignment="1">
      <alignment horizontal="center" vertical="center"/>
    </xf>
    <xf numFmtId="0" fontId="51" fillId="24" borderId="34" xfId="0" applyFont="1" applyFill="1" applyBorder="1" applyAlignment="1">
      <alignment horizontal="center" vertical="center" wrapText="1"/>
    </xf>
    <xf numFmtId="0" fontId="51" fillId="24" borderId="16" xfId="0" applyFont="1" applyFill="1" applyBorder="1" applyAlignment="1">
      <alignment horizontal="center" vertical="center" wrapText="1"/>
    </xf>
    <xf numFmtId="0" fontId="51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51" fillId="24" borderId="16" xfId="0" applyFont="1" applyFill="1" applyBorder="1" applyAlignment="1">
      <alignment horizontal="center"/>
    </xf>
    <xf numFmtId="0" fontId="51" fillId="24" borderId="17" xfId="0" applyFont="1" applyFill="1" applyBorder="1" applyAlignment="1">
      <alignment horizontal="center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1" fillId="24" borderId="34" xfId="0" applyFont="1" applyFill="1" applyBorder="1" applyAlignment="1">
      <alignment horizontal="center" vertical="center"/>
    </xf>
    <xf numFmtId="0" fontId="51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19" xfId="0" applyFont="1" applyBorder="1" applyAlignment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Border="1" applyAlignment="1">
      <alignment horizontal="right" vertical="center"/>
    </xf>
    <xf numFmtId="0" fontId="51" fillId="24" borderId="41" xfId="0" applyFont="1" applyFill="1" applyBorder="1" applyAlignment="1">
      <alignment horizontal="right"/>
    </xf>
    <xf numFmtId="0" fontId="51" fillId="24" borderId="43" xfId="0" applyFont="1" applyFill="1" applyBorder="1" applyAlignment="1">
      <alignment horizontal="right"/>
    </xf>
    <xf numFmtId="0" fontId="51" fillId="24" borderId="44" xfId="0" applyFont="1" applyFill="1" applyBorder="1" applyAlignment="1">
      <alignment horizontal="right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0" fontId="51" fillId="24" borderId="46" xfId="0" applyFont="1" applyFill="1" applyBorder="1" applyAlignment="1">
      <alignment horizontal="center" wrapText="1"/>
    </xf>
    <xf numFmtId="0" fontId="51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51" fillId="24" borderId="68" xfId="0" applyFont="1" applyFill="1" applyBorder="1" applyAlignment="1">
      <alignment horizontal="center"/>
    </xf>
    <xf numFmtId="0" fontId="51" fillId="24" borderId="67" xfId="0" applyFont="1" applyFill="1" applyBorder="1" applyAlignment="1">
      <alignment horizontal="center"/>
    </xf>
    <xf numFmtId="0" fontId="49" fillId="24" borderId="27" xfId="0" applyFont="1" applyFill="1" applyBorder="1" applyAlignment="1">
      <alignment horizontal="center" vertical="center" wrapText="1"/>
    </xf>
    <xf numFmtId="0" fontId="49" fillId="24" borderId="31" xfId="0" applyFont="1" applyFill="1" applyBorder="1" applyAlignment="1">
      <alignment horizontal="center" vertical="center" wrapText="1"/>
    </xf>
    <xf numFmtId="0" fontId="49" fillId="24" borderId="70" xfId="0" applyFont="1" applyFill="1" applyBorder="1" applyAlignment="1">
      <alignment horizontal="center" vertical="center" wrapText="1"/>
    </xf>
    <xf numFmtId="0" fontId="49" fillId="0" borderId="62" xfId="0" applyFont="1" applyBorder="1" applyAlignment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164" fontId="49" fillId="0" borderId="19" xfId="257" applyFont="1" applyBorder="1" applyAlignment="1">
      <alignment horizontal="center"/>
    </xf>
    <xf numFmtId="164" fontId="49" fillId="0" borderId="23" xfId="257" applyFont="1" applyBorder="1" applyAlignment="1">
      <alignment horizontal="center"/>
    </xf>
    <xf numFmtId="164" fontId="49" fillId="0" borderId="62" xfId="257" applyFont="1" applyBorder="1" applyAlignment="1">
      <alignment horizontal="center"/>
    </xf>
    <xf numFmtId="164" fontId="49" fillId="0" borderId="28" xfId="257" applyFont="1" applyBorder="1" applyAlignment="1">
      <alignment horizontal="center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0" fontId="49" fillId="0" borderId="23" xfId="0" applyFont="1" applyBorder="1" applyAlignment="1">
      <alignment horizontal="left"/>
    </xf>
    <xf numFmtId="0" fontId="51" fillId="0" borderId="13" xfId="0" applyFont="1" applyBorder="1" applyAlignment="1">
      <alignment horizontal="right"/>
    </xf>
    <xf numFmtId="0" fontId="51" fillId="0" borderId="14" xfId="0" applyFont="1" applyBorder="1" applyAlignment="1">
      <alignment horizontal="right"/>
    </xf>
    <xf numFmtId="0" fontId="51" fillId="0" borderId="15" xfId="0" applyFont="1" applyBorder="1" applyAlignment="1">
      <alignment horizontal="right"/>
    </xf>
    <xf numFmtId="4" fontId="49" fillId="24" borderId="70" xfId="0" applyNumberFormat="1" applyFont="1" applyFill="1" applyBorder="1" applyAlignment="1">
      <alignment horizontal="center" vertical="center"/>
    </xf>
    <xf numFmtId="0" fontId="49" fillId="0" borderId="21" xfId="0" applyFont="1" applyBorder="1"/>
    <xf numFmtId="0" fontId="49" fillId="0" borderId="22" xfId="0" applyFont="1" applyBorder="1"/>
    <xf numFmtId="0" fontId="49" fillId="0" borderId="23" xfId="0" applyFont="1" applyBorder="1"/>
    <xf numFmtId="168" fontId="49" fillId="28" borderId="18" xfId="0" applyNumberFormat="1" applyFont="1" applyFill="1" applyBorder="1" applyAlignment="1">
      <alignment horizontal="center" vertical="center"/>
    </xf>
    <xf numFmtId="168" fontId="49" fillId="28" borderId="19" xfId="0" applyNumberFormat="1" applyFont="1" applyFill="1" applyBorder="1" applyAlignment="1">
      <alignment horizontal="center" vertical="center"/>
    </xf>
    <xf numFmtId="168" fontId="49" fillId="28" borderId="23" xfId="0" applyNumberFormat="1" applyFont="1" applyFill="1" applyBorder="1" applyAlignment="1">
      <alignment horizontal="center" vertical="center"/>
    </xf>
  </cellXfs>
  <cellStyles count="258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Hipervínculo" xfId="256" builtinId="8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2]" xfId="35"/>
    <cellStyle name="Millares [2] 2" xfId="202"/>
    <cellStyle name="Millares 10" xfId="36"/>
    <cellStyle name="Millares 10 2" xfId="37"/>
    <cellStyle name="Millares 11" xfId="38"/>
    <cellStyle name="Millares 11 2" xfId="203"/>
    <cellStyle name="Millares 12" xfId="125"/>
    <cellStyle name="Millares 13" xfId="134"/>
    <cellStyle name="Millares 2" xfId="39"/>
    <cellStyle name="Millares 2 2" xfId="40"/>
    <cellStyle name="Millares 2 3" xfId="41"/>
    <cellStyle name="Millares 2 4" xfId="204"/>
    <cellStyle name="Millares 2 5" xfId="42"/>
    <cellStyle name="Millares 2_APU´S_NO_PREVISTOS (1)" xfId="205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6"/>
    <cellStyle name="Millares 4_APU´S_NO_PREVISTOS (1)" xfId="207"/>
    <cellStyle name="Millares 5" xfId="50"/>
    <cellStyle name="Millares 5 2" xfId="208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" xfId="257" builtinId="4"/>
    <cellStyle name="Moneda 10 2" xfId="61"/>
    <cellStyle name="Moneda 2" xfId="62"/>
    <cellStyle name="Moneda 2 10" xfId="212"/>
    <cellStyle name="Moneda 2 11" xfId="213"/>
    <cellStyle name="Moneda 2 12" xfId="214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5"/>
    <cellStyle name="Moneda 2 3" xfId="69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4" xfId="22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2" xfId="77"/>
    <cellStyle name="Normal 2 13" xfId="78"/>
    <cellStyle name="Normal 2 2" xfId="79"/>
    <cellStyle name="Normal 2 2 2" xfId="228"/>
    <cellStyle name="Normal 2 2 3" xfId="229"/>
    <cellStyle name="Normal 2 3" xfId="80"/>
    <cellStyle name="Normal 2 3 2" xfId="23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9" xfId="88"/>
    <cellStyle name="Normal 3" xfId="89"/>
    <cellStyle name="Normal 3 11" xfId="130"/>
    <cellStyle name="Normal 3 2" xfId="90"/>
    <cellStyle name="Normal 3 2 2" xfId="128"/>
    <cellStyle name="Normal 3 3" xfId="231"/>
    <cellStyle name="Normal 3_APU´S_NO_PREVISTOS (1)" xfId="232"/>
    <cellStyle name="Normal 4" xfId="91"/>
    <cellStyle name="Normal 4 2" xfId="92"/>
    <cellStyle name="Normal 4 2 2" xfId="233"/>
    <cellStyle name="Normal 5" xfId="133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modelo ACTA OBRA y MODIFICACION" xfId="255"/>
    <cellStyle name="Normal_PTO OFICIAL PREPLIEGO (CORREGIDO) 2" xfId="131"/>
    <cellStyle name="Notas 2" xfId="93"/>
    <cellStyle name="Notas 3" xfId="239"/>
    <cellStyle name="Percent" xfId="240"/>
    <cellStyle name="Porcentaje" xfId="95" builtinId="5"/>
    <cellStyle name="Porcentaje 2" xfId="241"/>
    <cellStyle name="Porcentaje 3" xfId="94"/>
    <cellStyle name="Porcentaje 4" xfId="242"/>
    <cellStyle name="Porcentaje 5" xfId="243"/>
    <cellStyle name="Porcentaje 5 2" xfId="244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5"/>
    <cellStyle name="Porcentual 6" xfId="113"/>
    <cellStyle name="Porcentual 6 2" xfId="114"/>
    <cellStyle name="Porcentual 7" xfId="115"/>
    <cellStyle name="Porcentual 8" xfId="127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3" xfId="25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16" Type="http://schemas.openxmlformats.org/officeDocument/2006/relationships/externalLink" Target="externalLinks/externalLink113.xml"/><Relationship Id="rId124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11" Type="http://schemas.openxmlformats.org/officeDocument/2006/relationships/externalLink" Target="externalLinks/externalLink10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153.72000122070312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M45"/>
  <sheetViews>
    <sheetView showGridLines="0" tabSelected="1" topLeftCell="C1" zoomScale="60" zoomScaleNormal="60" zoomScaleSheetLayoutView="90" zoomScalePageLayoutView="55" workbookViewId="0">
      <selection activeCell="H32" sqref="H32:I32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42578125" style="1" customWidth="1"/>
    <col min="5" max="5" width="16.140625" style="2" customWidth="1"/>
    <col min="6" max="6" width="17.42578125" style="1" customWidth="1"/>
    <col min="7" max="7" width="73.42578125" style="1" customWidth="1"/>
    <col min="8" max="8" width="8.5703125" style="1" customWidth="1"/>
    <col min="9" max="9" width="18.5703125" style="1" customWidth="1"/>
    <col min="10" max="10" width="23.5703125" style="1" customWidth="1"/>
    <col min="11" max="11" width="30" style="1" customWidth="1"/>
    <col min="12" max="12" width="3.42578125" style="1" customWidth="1"/>
    <col min="13" max="13" width="2.570312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05"/>
      <c r="D2" s="205"/>
      <c r="E2" s="206"/>
      <c r="F2" s="205"/>
      <c r="G2" s="205"/>
      <c r="H2" s="205"/>
      <c r="I2" s="205"/>
      <c r="J2" s="205"/>
      <c r="K2" s="205"/>
      <c r="L2" s="8"/>
      <c r="M2" s="5"/>
    </row>
    <row r="3" spans="1:13" ht="27" customHeight="1">
      <c r="A3" s="5"/>
      <c r="B3" s="9"/>
      <c r="C3" s="231" t="s">
        <v>68</v>
      </c>
      <c r="D3" s="232"/>
      <c r="E3" s="232"/>
      <c r="F3" s="232"/>
      <c r="G3" s="106"/>
      <c r="H3" s="106"/>
      <c r="I3" s="106"/>
      <c r="J3" s="106"/>
      <c r="K3" s="106"/>
      <c r="L3" s="10"/>
      <c r="M3" s="5"/>
    </row>
    <row r="4" spans="1:13">
      <c r="A4" s="5"/>
      <c r="B4" s="9"/>
      <c r="C4" s="182" t="s">
        <v>0</v>
      </c>
      <c r="D4" s="181" t="s">
        <v>71</v>
      </c>
      <c r="E4" s="182" t="s">
        <v>1</v>
      </c>
      <c r="F4" s="183">
        <v>1</v>
      </c>
      <c r="G4" s="106"/>
      <c r="H4" s="106"/>
      <c r="I4" s="106"/>
      <c r="J4" s="106"/>
      <c r="K4" s="106"/>
      <c r="L4" s="10"/>
      <c r="M4" s="5"/>
    </row>
    <row r="5" spans="1:13">
      <c r="A5" s="5"/>
      <c r="B5" s="9"/>
      <c r="C5" s="242"/>
      <c r="D5" s="242"/>
      <c r="E5" s="242"/>
      <c r="F5" s="242"/>
      <c r="G5" s="242"/>
      <c r="H5" s="242"/>
      <c r="I5" s="242"/>
      <c r="J5" s="242"/>
      <c r="K5" s="242"/>
      <c r="L5" s="10"/>
      <c r="M5" s="5"/>
    </row>
    <row r="6" spans="1:13" ht="17.25" thickBot="1">
      <c r="A6" s="5"/>
      <c r="B6" s="9"/>
      <c r="C6" s="239" t="s">
        <v>2</v>
      </c>
      <c r="D6" s="239"/>
      <c r="E6" s="239"/>
      <c r="F6" s="239"/>
      <c r="G6" s="239"/>
      <c r="H6" s="239"/>
      <c r="I6" s="239"/>
      <c r="J6" s="239"/>
      <c r="K6" s="239"/>
      <c r="L6" s="10"/>
      <c r="M6" s="5"/>
    </row>
    <row r="7" spans="1:13" s="20" customFormat="1">
      <c r="A7" s="19"/>
      <c r="B7" s="197"/>
      <c r="C7" s="250" t="s">
        <v>63</v>
      </c>
      <c r="D7" s="251"/>
      <c r="E7" s="251"/>
      <c r="F7" s="251"/>
      <c r="G7" s="251"/>
      <c r="H7" s="251"/>
      <c r="I7" s="251"/>
      <c r="J7" s="251"/>
      <c r="K7" s="252"/>
      <c r="L7" s="21"/>
      <c r="M7" s="19"/>
    </row>
    <row r="8" spans="1:13" ht="43.5" customHeight="1">
      <c r="A8" s="5"/>
      <c r="B8" s="198"/>
      <c r="C8" s="253"/>
      <c r="D8" s="254"/>
      <c r="E8" s="254"/>
      <c r="F8" s="254"/>
      <c r="G8" s="254"/>
      <c r="H8" s="254"/>
      <c r="I8" s="254"/>
      <c r="J8" s="254"/>
      <c r="K8" s="255"/>
      <c r="L8" s="10"/>
      <c r="M8" s="5"/>
    </row>
    <row r="9" spans="1:13" ht="34.5" customHeight="1">
      <c r="A9" s="5"/>
      <c r="B9" s="198"/>
      <c r="C9" s="256" t="s">
        <v>124</v>
      </c>
      <c r="D9" s="257"/>
      <c r="E9" s="257"/>
      <c r="F9" s="257"/>
      <c r="G9" s="257"/>
      <c r="H9" s="257"/>
      <c r="I9" s="257"/>
      <c r="J9" s="257"/>
      <c r="K9" s="258"/>
      <c r="L9" s="10"/>
      <c r="M9" s="5"/>
    </row>
    <row r="10" spans="1:13" ht="30" customHeight="1" thickBot="1">
      <c r="A10" s="5"/>
      <c r="B10" s="9"/>
      <c r="C10" s="233"/>
      <c r="D10" s="234"/>
      <c r="E10" s="234"/>
      <c r="F10" s="234"/>
      <c r="G10" s="234"/>
      <c r="H10" s="234"/>
      <c r="I10" s="234"/>
      <c r="J10" s="234"/>
      <c r="K10" s="235"/>
      <c r="L10" s="10"/>
      <c r="M10" s="5"/>
    </row>
    <row r="11" spans="1:13" ht="30" customHeight="1">
      <c r="A11" s="5"/>
      <c r="B11" s="9"/>
      <c r="C11" s="247" t="s">
        <v>3</v>
      </c>
      <c r="D11" s="240" t="s">
        <v>4</v>
      </c>
      <c r="E11" s="249" t="s">
        <v>5</v>
      </c>
      <c r="F11" s="249"/>
      <c r="G11" s="247" t="s">
        <v>6</v>
      </c>
      <c r="H11" s="240" t="s">
        <v>7</v>
      </c>
      <c r="I11" s="240" t="s">
        <v>8</v>
      </c>
      <c r="J11" s="243" t="s">
        <v>9</v>
      </c>
      <c r="K11" s="245" t="s">
        <v>10</v>
      </c>
      <c r="L11" s="10"/>
      <c r="M11" s="5"/>
    </row>
    <row r="12" spans="1:13" ht="30" customHeight="1" thickBot="1">
      <c r="A12" s="5"/>
      <c r="B12" s="9"/>
      <c r="C12" s="248"/>
      <c r="D12" s="241"/>
      <c r="E12" s="107" t="s">
        <v>11</v>
      </c>
      <c r="F12" s="107" t="s">
        <v>12</v>
      </c>
      <c r="G12" s="248"/>
      <c r="H12" s="241"/>
      <c r="I12" s="241"/>
      <c r="J12" s="244"/>
      <c r="K12" s="246"/>
      <c r="L12" s="10"/>
      <c r="M12" s="5"/>
    </row>
    <row r="13" spans="1:13" ht="30" customHeight="1" thickBot="1">
      <c r="A13" s="5"/>
      <c r="B13" s="9"/>
      <c r="C13" s="265" t="s">
        <v>72</v>
      </c>
      <c r="D13" s="266"/>
      <c r="E13" s="266"/>
      <c r="F13" s="266"/>
      <c r="G13" s="266"/>
      <c r="H13" s="266"/>
      <c r="I13" s="266"/>
      <c r="J13" s="266"/>
      <c r="K13" s="267"/>
      <c r="L13" s="10"/>
      <c r="M13" s="5"/>
    </row>
    <row r="14" spans="1:13" ht="53.25" customHeight="1">
      <c r="A14" s="5"/>
      <c r="B14" s="9"/>
      <c r="C14" s="111">
        <v>1</v>
      </c>
      <c r="D14" s="112" t="s">
        <v>119</v>
      </c>
      <c r="E14" s="112">
        <v>600</v>
      </c>
      <c r="F14" s="112"/>
      <c r="G14" s="113" t="s">
        <v>73</v>
      </c>
      <c r="H14" s="217" t="s">
        <v>75</v>
      </c>
      <c r="I14" s="219">
        <f>0.1*0.2*5*9+0.1*5*25</f>
        <v>13.4</v>
      </c>
      <c r="J14" s="220">
        <f>+'INDICAR CÓDIGO DEL ITEM DE PAGO'!O56</f>
        <v>34999.999999999993</v>
      </c>
      <c r="K14" s="116">
        <f>+I14*J14</f>
        <v>468999.99999999994</v>
      </c>
      <c r="L14" s="10"/>
      <c r="M14" s="5"/>
    </row>
    <row r="15" spans="1:13" ht="42.75">
      <c r="A15" s="5"/>
      <c r="B15" s="9"/>
      <c r="C15" s="111">
        <v>2</v>
      </c>
      <c r="D15" s="112">
        <v>320.2</v>
      </c>
      <c r="E15" s="112">
        <v>320</v>
      </c>
      <c r="F15" s="112"/>
      <c r="G15" s="113" t="s">
        <v>74</v>
      </c>
      <c r="H15" s="217" t="s">
        <v>75</v>
      </c>
      <c r="I15" s="219">
        <f>25*5*0.15</f>
        <v>18.75</v>
      </c>
      <c r="J15" s="115">
        <f>+'INDICAR CÓDIGO DEL ITEM DE PAGO'!O90</f>
        <v>176000</v>
      </c>
      <c r="K15" s="116">
        <f>+I15*J15</f>
        <v>3300000</v>
      </c>
      <c r="L15" s="10"/>
      <c r="M15" s="5"/>
    </row>
    <row r="16" spans="1:13" ht="30" customHeight="1" thickBot="1">
      <c r="A16" s="5"/>
      <c r="B16" s="9"/>
      <c r="C16" s="117" t="s">
        <v>13</v>
      </c>
      <c r="D16" s="118"/>
      <c r="E16" s="118"/>
      <c r="F16" s="118"/>
      <c r="G16" s="119"/>
      <c r="H16" s="118"/>
      <c r="I16" s="114"/>
      <c r="J16" s="120"/>
      <c r="K16" s="121">
        <f>+SUM(K14:K15)</f>
        <v>3769000</v>
      </c>
      <c r="L16" s="10"/>
      <c r="M16" s="5"/>
    </row>
    <row r="17" spans="1:13" ht="30" customHeight="1" thickBot="1">
      <c r="A17" s="5"/>
      <c r="B17" s="9"/>
      <c r="C17" s="265" t="s">
        <v>76</v>
      </c>
      <c r="D17" s="266"/>
      <c r="E17" s="266"/>
      <c r="F17" s="266"/>
      <c r="G17" s="266"/>
      <c r="H17" s="266"/>
      <c r="I17" s="266"/>
      <c r="J17" s="266"/>
      <c r="K17" s="267"/>
      <c r="L17" s="10"/>
      <c r="M17" s="5"/>
    </row>
    <row r="18" spans="1:13" ht="63.6" customHeight="1">
      <c r="A18" s="5"/>
      <c r="B18" s="9"/>
      <c r="C18" s="111">
        <v>3</v>
      </c>
      <c r="D18" s="112">
        <v>630.4</v>
      </c>
      <c r="E18" s="112">
        <v>630</v>
      </c>
      <c r="F18" s="112"/>
      <c r="G18" s="113" t="s">
        <v>77</v>
      </c>
      <c r="H18" s="217" t="s">
        <v>75</v>
      </c>
      <c r="I18" s="219">
        <v>6.75</v>
      </c>
      <c r="J18" s="115">
        <f>+'INDICAR CÓDIGO DEL ITEM DE PAGO'!O129</f>
        <v>544999.99999999977</v>
      </c>
      <c r="K18" s="123">
        <f>+I18*J18</f>
        <v>3678749.9999999986</v>
      </c>
      <c r="L18" s="10"/>
      <c r="M18" s="5"/>
    </row>
    <row r="19" spans="1:13" ht="66" customHeight="1">
      <c r="A19" s="5"/>
      <c r="B19" s="9"/>
      <c r="C19" s="111">
        <v>4</v>
      </c>
      <c r="D19" s="112">
        <v>630.4</v>
      </c>
      <c r="E19" s="112">
        <v>630</v>
      </c>
      <c r="F19" s="112"/>
      <c r="G19" s="113" t="s">
        <v>78</v>
      </c>
      <c r="H19" s="217" t="s">
        <v>75</v>
      </c>
      <c r="I19" s="219">
        <v>5.63</v>
      </c>
      <c r="J19" s="115">
        <f>+'INDICAR CÓDIGO DEL ITEM DE PAGO'!O169</f>
        <v>555000</v>
      </c>
      <c r="K19" s="123">
        <f>+I19*J19</f>
        <v>3124650</v>
      </c>
      <c r="L19" s="10"/>
      <c r="M19" s="5"/>
    </row>
    <row r="20" spans="1:13" s="5" customFormat="1" ht="74.45" customHeight="1">
      <c r="B20" s="9"/>
      <c r="C20" s="111">
        <v>5</v>
      </c>
      <c r="D20" s="124">
        <v>630.70000000000005</v>
      </c>
      <c r="E20" s="124">
        <v>630</v>
      </c>
      <c r="F20" s="124"/>
      <c r="G20" s="131" t="s">
        <v>79</v>
      </c>
      <c r="H20" s="217" t="s">
        <v>75</v>
      </c>
      <c r="I20" s="219">
        <v>6.38</v>
      </c>
      <c r="J20" s="115">
        <f>+'INDICAR CÓDIGO DEL ITEM DE PAGO'!O209</f>
        <v>391868.21798890742</v>
      </c>
      <c r="K20" s="123">
        <f>+I20*J20</f>
        <v>2500119.2307692291</v>
      </c>
      <c r="L20" s="10"/>
    </row>
    <row r="21" spans="1:13" ht="66" customHeight="1">
      <c r="B21" s="16"/>
      <c r="C21" s="111">
        <v>6</v>
      </c>
      <c r="D21" s="112">
        <v>630.4</v>
      </c>
      <c r="E21" s="112">
        <v>630</v>
      </c>
      <c r="F21" s="112"/>
      <c r="G21" s="113" t="s">
        <v>80</v>
      </c>
      <c r="H21" s="217" t="s">
        <v>75</v>
      </c>
      <c r="I21" s="219">
        <v>2.25</v>
      </c>
      <c r="J21" s="115">
        <f>+'INDICAR CÓDIGO DEL ITEM DE PAGO'!O249</f>
        <v>625000</v>
      </c>
      <c r="K21" s="123">
        <f>+I21*J21</f>
        <v>1406250</v>
      </c>
      <c r="L21" s="17"/>
    </row>
    <row r="22" spans="1:13" ht="30" customHeight="1" thickBot="1">
      <c r="A22" s="5"/>
      <c r="B22" s="9"/>
      <c r="C22" s="117" t="s">
        <v>13</v>
      </c>
      <c r="D22" s="126"/>
      <c r="E22" s="127"/>
      <c r="F22" s="126"/>
      <c r="G22" s="126"/>
      <c r="H22" s="126"/>
      <c r="I22" s="114"/>
      <c r="J22" s="126"/>
      <c r="K22" s="121">
        <f>+SUM(K18:K21)</f>
        <v>10709769.230769228</v>
      </c>
      <c r="L22" s="10"/>
      <c r="M22" s="5"/>
    </row>
    <row r="23" spans="1:13" ht="30" customHeight="1" thickBot="1">
      <c r="A23" s="5"/>
      <c r="B23" s="9"/>
      <c r="C23" s="265" t="s">
        <v>81</v>
      </c>
      <c r="D23" s="266"/>
      <c r="E23" s="266"/>
      <c r="F23" s="266"/>
      <c r="G23" s="266"/>
      <c r="H23" s="266"/>
      <c r="I23" s="266"/>
      <c r="J23" s="266"/>
      <c r="K23" s="267"/>
      <c r="L23" s="10"/>
      <c r="M23" s="5"/>
    </row>
    <row r="24" spans="1:13" ht="47.45" customHeight="1">
      <c r="A24" s="5"/>
      <c r="B24" s="9"/>
      <c r="C24" s="111">
        <v>7</v>
      </c>
      <c r="D24" s="128">
        <v>640.1</v>
      </c>
      <c r="E24" s="128">
        <v>640</v>
      </c>
      <c r="F24" s="128"/>
      <c r="G24" s="129" t="s">
        <v>82</v>
      </c>
      <c r="H24" s="217" t="s">
        <v>83</v>
      </c>
      <c r="I24" s="218">
        <v>594</v>
      </c>
      <c r="J24" s="218">
        <f>+'INDICAR CÓDIGO DEL ITEM DE PAGO'!O281</f>
        <v>7999.9999999999991</v>
      </c>
      <c r="K24" s="199">
        <f>+I24*J24</f>
        <v>4751999.9999999991</v>
      </c>
      <c r="L24" s="10"/>
      <c r="M24" s="5"/>
    </row>
    <row r="25" spans="1:13" ht="30" customHeight="1" thickBot="1">
      <c r="A25" s="5"/>
      <c r="B25" s="9"/>
      <c r="C25" s="135" t="s">
        <v>13</v>
      </c>
      <c r="D25" s="136"/>
      <c r="E25" s="136"/>
      <c r="F25" s="136"/>
      <c r="G25" s="137"/>
      <c r="H25" s="136"/>
      <c r="I25" s="114"/>
      <c r="J25" s="138"/>
      <c r="K25" s="139">
        <f>+SUM(K24)</f>
        <v>4751999.9999999991</v>
      </c>
      <c r="L25" s="10"/>
      <c r="M25" s="5"/>
    </row>
    <row r="26" spans="1:13" s="3" customFormat="1" ht="30" customHeight="1" thickBot="1">
      <c r="A26" s="11"/>
      <c r="B26" s="12"/>
      <c r="C26" s="236" t="s">
        <v>114</v>
      </c>
      <c r="D26" s="237"/>
      <c r="E26" s="237"/>
      <c r="F26" s="237"/>
      <c r="G26" s="237"/>
      <c r="H26" s="237"/>
      <c r="I26" s="237"/>
      <c r="J26" s="238"/>
      <c r="K26" s="145">
        <f>+K16+K22+K25</f>
        <v>19230769.230769228</v>
      </c>
      <c r="L26" s="13"/>
      <c r="M26" s="11"/>
    </row>
    <row r="27" spans="1:13" s="3" customFormat="1" thickBot="1">
      <c r="A27" s="11"/>
      <c r="B27" s="12"/>
      <c r="C27" s="146"/>
      <c r="D27" s="146"/>
      <c r="E27" s="146"/>
      <c r="F27" s="146"/>
      <c r="G27" s="146"/>
      <c r="H27" s="146"/>
      <c r="I27" s="146"/>
      <c r="J27" s="146"/>
      <c r="K27" s="147"/>
      <c r="L27" s="13"/>
      <c r="M27" s="11"/>
    </row>
    <row r="28" spans="1:13" s="3" customFormat="1" ht="15.75">
      <c r="A28" s="11"/>
      <c r="B28" s="12"/>
      <c r="C28" s="173"/>
      <c r="D28" s="268"/>
      <c r="E28" s="268"/>
      <c r="F28" s="268"/>
      <c r="G28" s="268"/>
      <c r="H28" s="268"/>
      <c r="I28" s="268"/>
      <c r="J28" s="268"/>
      <c r="K28" s="269"/>
      <c r="L28" s="14"/>
      <c r="M28" s="11"/>
    </row>
    <row r="29" spans="1:13" s="3" customFormat="1" ht="46.5" customHeight="1">
      <c r="A29" s="11"/>
      <c r="B29" s="12"/>
      <c r="C29" s="259" t="s">
        <v>125</v>
      </c>
      <c r="D29" s="260"/>
      <c r="E29" s="260"/>
      <c r="F29" s="260"/>
      <c r="G29" s="260"/>
      <c r="H29" s="270" t="s">
        <v>17</v>
      </c>
      <c r="I29" s="270"/>
      <c r="J29" s="270"/>
      <c r="K29" s="174" t="s">
        <v>18</v>
      </c>
      <c r="L29" s="15"/>
      <c r="M29" s="11"/>
    </row>
    <row r="30" spans="1:13" s="3" customFormat="1" ht="32.25" customHeight="1">
      <c r="A30" s="11"/>
      <c r="B30" s="12"/>
      <c r="C30" s="259" t="s">
        <v>19</v>
      </c>
      <c r="D30" s="260"/>
      <c r="E30" s="260"/>
      <c r="F30" s="260"/>
      <c r="G30" s="260"/>
      <c r="H30" s="264" t="s">
        <v>20</v>
      </c>
      <c r="I30" s="264"/>
      <c r="J30" s="175" t="s">
        <v>21</v>
      </c>
      <c r="K30" s="176">
        <v>0.25</v>
      </c>
      <c r="L30" s="15"/>
      <c r="M30" s="11"/>
    </row>
    <row r="31" spans="1:13" s="3" customFormat="1" ht="30" customHeight="1">
      <c r="A31" s="11"/>
      <c r="B31" s="12"/>
      <c r="C31" s="259" t="s">
        <v>120</v>
      </c>
      <c r="D31" s="260"/>
      <c r="E31" s="260"/>
      <c r="F31" s="260"/>
      <c r="G31" s="260"/>
      <c r="H31" s="261"/>
      <c r="I31" s="262"/>
      <c r="J31" s="175"/>
      <c r="K31" s="176"/>
      <c r="L31" s="15"/>
      <c r="M31" s="11"/>
    </row>
    <row r="32" spans="1:13" s="4" customFormat="1" ht="58.5" customHeight="1">
      <c r="A32" s="11"/>
      <c r="B32" s="12"/>
      <c r="C32" s="186"/>
      <c r="E32" s="187"/>
      <c r="F32" s="187"/>
      <c r="G32" s="188"/>
      <c r="H32" s="263" t="s">
        <v>23</v>
      </c>
      <c r="I32" s="264"/>
      <c r="J32" s="175" t="s">
        <v>24</v>
      </c>
      <c r="K32" s="176">
        <v>0.05</v>
      </c>
      <c r="L32" s="13"/>
      <c r="M32" s="11"/>
    </row>
    <row r="33" spans="1:13" ht="57" customHeight="1">
      <c r="A33" s="5"/>
      <c r="B33" s="9"/>
      <c r="C33" s="189"/>
      <c r="D33" s="190"/>
      <c r="E33" s="190"/>
      <c r="F33" s="190"/>
      <c r="G33" s="191"/>
      <c r="H33" s="264" t="s">
        <v>122</v>
      </c>
      <c r="I33" s="264"/>
      <c r="J33" s="175" t="s">
        <v>121</v>
      </c>
      <c r="K33" s="176">
        <f>+SUM(K30:K32)</f>
        <v>0.3</v>
      </c>
      <c r="L33" s="10"/>
      <c r="M33" s="5"/>
    </row>
    <row r="34" spans="1:13" ht="17.25" thickBot="1">
      <c r="A34" s="5"/>
      <c r="B34" s="9"/>
      <c r="C34" s="196"/>
      <c r="D34" s="194"/>
      <c r="E34" s="194"/>
      <c r="F34" s="194"/>
      <c r="G34" s="195"/>
      <c r="H34" s="280"/>
      <c r="I34" s="280"/>
      <c r="J34" s="280"/>
      <c r="K34" s="281"/>
      <c r="L34" s="10"/>
      <c r="M34" s="5"/>
    </row>
    <row r="35" spans="1:13" ht="17.25" thickBot="1">
      <c r="A35" s="5"/>
      <c r="B35" s="9"/>
      <c r="C35" s="190"/>
      <c r="D35" s="190"/>
      <c r="E35" s="190"/>
      <c r="F35" s="190"/>
      <c r="G35" s="190"/>
      <c r="H35" s="178"/>
      <c r="I35" s="227"/>
      <c r="J35" s="227"/>
      <c r="K35" s="228"/>
      <c r="L35" s="10"/>
      <c r="M35" s="5"/>
    </row>
    <row r="36" spans="1:13" s="3" customFormat="1" ht="30" customHeight="1" thickBot="1">
      <c r="A36" s="11"/>
      <c r="B36" s="12"/>
      <c r="C36" s="148"/>
      <c r="D36" s="149"/>
      <c r="E36" s="148"/>
      <c r="F36" s="148"/>
      <c r="G36" s="271" t="s">
        <v>115</v>
      </c>
      <c r="H36" s="272"/>
      <c r="I36" s="272"/>
      <c r="J36" s="273"/>
      <c r="K36" s="151">
        <f>+K26*0.25</f>
        <v>4807692.307692307</v>
      </c>
      <c r="L36" s="13"/>
      <c r="M36" s="11"/>
    </row>
    <row r="37" spans="1:13" s="3" customFormat="1" ht="30" customHeight="1">
      <c r="A37" s="11"/>
      <c r="B37" s="12"/>
      <c r="C37" s="148"/>
      <c r="D37" s="149"/>
      <c r="E37" s="148"/>
      <c r="F37" s="148"/>
      <c r="G37" s="271" t="s">
        <v>116</v>
      </c>
      <c r="H37" s="272"/>
      <c r="I37" s="272"/>
      <c r="J37" s="273"/>
      <c r="K37" s="156">
        <f>0.05*K26</f>
        <v>961538.4615384615</v>
      </c>
      <c r="L37" s="13"/>
      <c r="M37" s="11"/>
    </row>
    <row r="38" spans="1:13" s="3" customFormat="1" ht="30" customHeight="1">
      <c r="A38" s="11"/>
      <c r="B38" s="12"/>
      <c r="C38" s="148"/>
      <c r="D38" s="157"/>
      <c r="E38" s="157"/>
      <c r="F38" s="157"/>
      <c r="G38" s="274" t="s">
        <v>117</v>
      </c>
      <c r="H38" s="275"/>
      <c r="I38" s="275"/>
      <c r="J38" s="276"/>
      <c r="K38" s="162">
        <f>+K36+K37</f>
        <v>5769230.7692307681</v>
      </c>
      <c r="L38" s="13"/>
      <c r="M38" s="11"/>
    </row>
    <row r="39" spans="1:13" s="3" customFormat="1" ht="30" customHeight="1">
      <c r="A39" s="11"/>
      <c r="B39" s="12"/>
      <c r="C39" s="148"/>
      <c r="D39" s="149"/>
      <c r="E39" s="148"/>
      <c r="F39" s="148"/>
      <c r="G39" s="277"/>
      <c r="H39" s="278"/>
      <c r="I39" s="278"/>
      <c r="J39" s="279"/>
      <c r="K39" s="156"/>
      <c r="L39" s="13"/>
      <c r="M39" s="11"/>
    </row>
    <row r="40" spans="1:13" s="3" customFormat="1" ht="30" customHeight="1">
      <c r="A40" s="11"/>
      <c r="B40" s="12"/>
      <c r="C40" s="148"/>
      <c r="D40" s="149"/>
      <c r="E40" s="148"/>
      <c r="F40" s="148"/>
      <c r="G40" s="163"/>
      <c r="H40" s="158"/>
      <c r="I40" s="159"/>
      <c r="J40" s="164"/>
      <c r="K40" s="156"/>
      <c r="L40" s="13"/>
      <c r="M40" s="11"/>
    </row>
    <row r="41" spans="1:13" s="3" customFormat="1" ht="30" customHeight="1" thickBot="1">
      <c r="A41" s="11"/>
      <c r="B41" s="12"/>
      <c r="C41" s="148"/>
      <c r="D41" s="149"/>
      <c r="E41" s="148"/>
      <c r="F41" s="165"/>
      <c r="G41" s="163"/>
      <c r="H41" s="158"/>
      <c r="I41" s="159"/>
      <c r="J41" s="164"/>
      <c r="K41" s="162"/>
      <c r="L41" s="13"/>
      <c r="M41" s="11"/>
    </row>
    <row r="42" spans="1:13" s="3" customFormat="1" ht="30" customHeight="1" thickBot="1">
      <c r="A42" s="11"/>
      <c r="B42" s="12"/>
      <c r="C42" s="148"/>
      <c r="D42" s="149"/>
      <c r="E42" s="148"/>
      <c r="F42" s="148"/>
      <c r="G42" s="166" t="s">
        <v>118</v>
      </c>
      <c r="H42" s="167"/>
      <c r="I42" s="168"/>
      <c r="J42" s="169"/>
      <c r="K42" s="145">
        <f>+K38+K26</f>
        <v>24999999.999999996</v>
      </c>
      <c r="L42" s="13"/>
      <c r="M42" s="11"/>
    </row>
    <row r="43" spans="1:13" s="3" customFormat="1" ht="15.75">
      <c r="A43" s="11"/>
      <c r="B43" s="12"/>
      <c r="C43" s="148"/>
      <c r="D43" s="149"/>
      <c r="E43" s="149"/>
      <c r="F43" s="149"/>
      <c r="G43" s="148"/>
      <c r="H43" s="148"/>
      <c r="I43" s="170"/>
      <c r="J43" s="171"/>
      <c r="K43" s="172"/>
      <c r="L43" s="13"/>
      <c r="M43" s="11"/>
    </row>
    <row r="44" spans="1:13" ht="17.25" thickBot="1">
      <c r="A44" s="5"/>
      <c r="B44" s="207"/>
      <c r="C44" s="208"/>
      <c r="D44" s="208"/>
      <c r="E44" s="209"/>
      <c r="F44" s="208"/>
      <c r="G44" s="210"/>
      <c r="H44" s="208"/>
      <c r="I44" s="208"/>
      <c r="J44" s="208"/>
      <c r="K44" s="208"/>
      <c r="L44" s="211"/>
      <c r="M44" s="5"/>
    </row>
    <row r="45" spans="1:13" ht="17.25" thickTop="1">
      <c r="A45" s="5"/>
      <c r="B45" s="5"/>
      <c r="C45" s="5"/>
      <c r="D45" s="5"/>
      <c r="E45" s="6"/>
      <c r="F45" s="5"/>
      <c r="G45" s="5"/>
      <c r="H45" s="5"/>
      <c r="I45" s="5"/>
      <c r="J45" s="5"/>
      <c r="K45" s="5"/>
      <c r="L45" s="5"/>
      <c r="M45" s="5"/>
    </row>
  </sheetData>
  <mergeCells count="32">
    <mergeCell ref="G36:J36"/>
    <mergeCell ref="G37:J37"/>
    <mergeCell ref="G38:J38"/>
    <mergeCell ref="G39:J39"/>
    <mergeCell ref="H33:I33"/>
    <mergeCell ref="H34:K34"/>
    <mergeCell ref="C31:G31"/>
    <mergeCell ref="H31:I31"/>
    <mergeCell ref="H32:I32"/>
    <mergeCell ref="C13:K13"/>
    <mergeCell ref="C17:K17"/>
    <mergeCell ref="C23:K23"/>
    <mergeCell ref="D28:K28"/>
    <mergeCell ref="C29:G29"/>
    <mergeCell ref="H29:J29"/>
    <mergeCell ref="C30:G30"/>
    <mergeCell ref="H30:I30"/>
    <mergeCell ref="C3:F3"/>
    <mergeCell ref="C10:K10"/>
    <mergeCell ref="C26:J26"/>
    <mergeCell ref="C6:K6"/>
    <mergeCell ref="I11:I12"/>
    <mergeCell ref="C5:K5"/>
    <mergeCell ref="J11:J12"/>
    <mergeCell ref="K11:K12"/>
    <mergeCell ref="C11:C12"/>
    <mergeCell ref="D11:D12"/>
    <mergeCell ref="G11:G12"/>
    <mergeCell ref="H11:H12"/>
    <mergeCell ref="E11:F11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showGridLines="0" view="pageBreakPreview" topLeftCell="A46" zoomScale="60" zoomScaleNormal="100" zoomScalePageLayoutView="91" workbookViewId="0">
      <selection activeCell="J55" sqref="J55"/>
    </sheetView>
  </sheetViews>
  <sheetFormatPr baseColWidth="10" defaultColWidth="11.42578125" defaultRowHeight="16.5"/>
  <cols>
    <col min="1" max="2" width="3.42578125" style="1" customWidth="1"/>
    <col min="3" max="3" width="7.5703125" style="1" customWidth="1"/>
    <col min="4" max="4" width="15.42578125" style="1" customWidth="1"/>
    <col min="5" max="5" width="16.140625" style="2" customWidth="1"/>
    <col min="6" max="6" width="17.42578125" style="1" customWidth="1"/>
    <col min="7" max="7" width="73.42578125" style="1" customWidth="1"/>
    <col min="8" max="8" width="8.5703125" style="1" customWidth="1"/>
    <col min="9" max="9" width="18.5703125" style="1" customWidth="1"/>
    <col min="10" max="10" width="23.5703125" style="1" customWidth="1"/>
    <col min="11" max="11" width="30" style="1" customWidth="1"/>
    <col min="12" max="12" width="3.42578125" style="1" customWidth="1"/>
    <col min="13" max="13" width="2.570312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05"/>
      <c r="D2" s="205"/>
      <c r="E2" s="206"/>
      <c r="F2" s="205"/>
      <c r="G2" s="205"/>
      <c r="H2" s="205"/>
      <c r="I2" s="205"/>
      <c r="J2" s="205"/>
      <c r="K2" s="205"/>
      <c r="L2" s="8"/>
      <c r="M2" s="5"/>
    </row>
    <row r="3" spans="1:13" ht="26.25" customHeight="1">
      <c r="A3" s="5"/>
      <c r="B3" s="9"/>
      <c r="C3" s="231" t="s">
        <v>70</v>
      </c>
      <c r="D3" s="282"/>
      <c r="E3" s="282"/>
      <c r="F3" s="282"/>
      <c r="G3" s="106"/>
      <c r="H3" s="106"/>
      <c r="I3" s="106"/>
      <c r="J3" s="106"/>
      <c r="K3" s="106"/>
      <c r="L3" s="10"/>
      <c r="M3" s="5"/>
    </row>
    <row r="4" spans="1:13">
      <c r="A4" s="5"/>
      <c r="B4" s="9"/>
      <c r="C4" s="180" t="s">
        <v>0</v>
      </c>
      <c r="D4" s="181" t="s">
        <v>71</v>
      </c>
      <c r="E4" s="180" t="s">
        <v>1</v>
      </c>
      <c r="F4" s="181">
        <v>1</v>
      </c>
      <c r="G4" s="106"/>
      <c r="H4" s="106"/>
      <c r="I4" s="106"/>
      <c r="J4" s="106"/>
      <c r="K4" s="106"/>
      <c r="L4" s="10"/>
      <c r="M4" s="5"/>
    </row>
    <row r="5" spans="1:13">
      <c r="A5" s="5"/>
      <c r="B5" s="9"/>
      <c r="C5" s="283" t="s">
        <v>25</v>
      </c>
      <c r="D5" s="283"/>
      <c r="E5" s="283"/>
      <c r="F5" s="283"/>
      <c r="G5" s="283"/>
      <c r="H5" s="283"/>
      <c r="I5" s="283"/>
      <c r="J5" s="283"/>
      <c r="K5" s="283"/>
      <c r="L5" s="10"/>
      <c r="M5" s="5"/>
    </row>
    <row r="6" spans="1:13" ht="17.25" thickBot="1">
      <c r="A6" s="5"/>
      <c r="B6" s="9"/>
      <c r="C6" s="239" t="s">
        <v>26</v>
      </c>
      <c r="D6" s="239"/>
      <c r="E6" s="239"/>
      <c r="F6" s="239"/>
      <c r="G6" s="239"/>
      <c r="H6" s="239"/>
      <c r="I6" s="239"/>
      <c r="J6" s="239"/>
      <c r="K6" s="239"/>
      <c r="L6" s="10"/>
      <c r="M6" s="5"/>
    </row>
    <row r="7" spans="1:13" s="20" customFormat="1" ht="16.5" customHeight="1">
      <c r="A7" s="19"/>
      <c r="B7" s="197"/>
      <c r="C7" s="284" t="s">
        <v>64</v>
      </c>
      <c r="D7" s="285"/>
      <c r="E7" s="285"/>
      <c r="F7" s="285"/>
      <c r="G7" s="285"/>
      <c r="H7" s="285"/>
      <c r="I7" s="285"/>
      <c r="J7" s="285"/>
      <c r="K7" s="286"/>
      <c r="L7" s="21"/>
      <c r="M7" s="19"/>
    </row>
    <row r="8" spans="1:13" ht="33.75" customHeight="1" thickBot="1">
      <c r="A8" s="5"/>
      <c r="B8" s="198"/>
      <c r="C8" s="287"/>
      <c r="D8" s="288"/>
      <c r="E8" s="288"/>
      <c r="F8" s="288"/>
      <c r="G8" s="288"/>
      <c r="H8" s="288"/>
      <c r="I8" s="288"/>
      <c r="J8" s="288"/>
      <c r="K8" s="289"/>
      <c r="L8" s="10"/>
      <c r="M8" s="5"/>
    </row>
    <row r="9" spans="1:13" ht="34.5" customHeight="1">
      <c r="A9" s="5"/>
      <c r="B9" s="198"/>
      <c r="C9" s="290" t="s">
        <v>123</v>
      </c>
      <c r="D9" s="291"/>
      <c r="E9" s="291"/>
      <c r="F9" s="291"/>
      <c r="G9" s="291"/>
      <c r="H9" s="291"/>
      <c r="I9" s="291"/>
      <c r="J9" s="291"/>
      <c r="K9" s="292"/>
      <c r="L9" s="10"/>
      <c r="M9" s="5"/>
    </row>
    <row r="10" spans="1:13" ht="30" customHeight="1" thickBot="1">
      <c r="A10" s="5"/>
      <c r="B10" s="198"/>
      <c r="C10" s="234"/>
      <c r="D10" s="234"/>
      <c r="E10" s="234"/>
      <c r="F10" s="234"/>
      <c r="G10" s="234"/>
      <c r="H10" s="234"/>
      <c r="I10" s="234"/>
      <c r="J10" s="234"/>
      <c r="K10" s="235"/>
      <c r="L10" s="10"/>
      <c r="M10" s="5"/>
    </row>
    <row r="11" spans="1:13" ht="30" customHeight="1">
      <c r="A11" s="5"/>
      <c r="B11" s="9"/>
      <c r="C11" s="247" t="s">
        <v>3</v>
      </c>
      <c r="D11" s="240" t="s">
        <v>4</v>
      </c>
      <c r="E11" s="249" t="s">
        <v>5</v>
      </c>
      <c r="F11" s="249"/>
      <c r="G11" s="247" t="s">
        <v>6</v>
      </c>
      <c r="H11" s="240" t="s">
        <v>7</v>
      </c>
      <c r="I11" s="240" t="s">
        <v>8</v>
      </c>
      <c r="J11" s="243" t="s">
        <v>9</v>
      </c>
      <c r="K11" s="245" t="s">
        <v>10</v>
      </c>
      <c r="L11" s="10"/>
      <c r="M11" s="5"/>
    </row>
    <row r="12" spans="1:13" ht="30" customHeight="1" thickBot="1">
      <c r="A12" s="5"/>
      <c r="B12" s="9"/>
      <c r="C12" s="248"/>
      <c r="D12" s="241"/>
      <c r="E12" s="107" t="s">
        <v>11</v>
      </c>
      <c r="F12" s="107" t="s">
        <v>12</v>
      </c>
      <c r="G12" s="248"/>
      <c r="H12" s="241"/>
      <c r="I12" s="241"/>
      <c r="J12" s="244"/>
      <c r="K12" s="246"/>
      <c r="L12" s="10"/>
      <c r="M12" s="5"/>
    </row>
    <row r="13" spans="1:13" ht="30" customHeight="1" thickBot="1">
      <c r="A13" s="5"/>
      <c r="B13" s="9"/>
      <c r="C13" s="108"/>
      <c r="D13" s="109"/>
      <c r="E13" s="109"/>
      <c r="F13" s="109"/>
      <c r="G13" s="109"/>
      <c r="H13" s="109"/>
      <c r="I13" s="109"/>
      <c r="J13" s="109"/>
      <c r="K13" s="110"/>
      <c r="L13" s="10"/>
      <c r="M13" s="5"/>
    </row>
    <row r="14" spans="1:13" ht="30" customHeight="1">
      <c r="A14" s="5"/>
      <c r="B14" s="9"/>
      <c r="C14" s="111"/>
      <c r="D14" s="112"/>
      <c r="E14" s="112"/>
      <c r="F14" s="112"/>
      <c r="G14" s="113"/>
      <c r="H14" s="112"/>
      <c r="I14" s="114"/>
      <c r="J14" s="115"/>
      <c r="K14" s="116"/>
      <c r="L14" s="10"/>
      <c r="M14" s="5"/>
    </row>
    <row r="15" spans="1:13" ht="30" customHeight="1" thickBot="1">
      <c r="A15" s="5"/>
      <c r="B15" s="9"/>
      <c r="C15" s="117" t="s">
        <v>13</v>
      </c>
      <c r="D15" s="118"/>
      <c r="E15" s="118"/>
      <c r="F15" s="118"/>
      <c r="G15" s="119"/>
      <c r="H15" s="118"/>
      <c r="I15" s="114"/>
      <c r="J15" s="120"/>
      <c r="K15" s="121"/>
      <c r="L15" s="10"/>
      <c r="M15" s="5"/>
    </row>
    <row r="16" spans="1:13" ht="30" customHeight="1" thickBot="1">
      <c r="A16" s="5"/>
      <c r="B16" s="9"/>
      <c r="C16" s="108"/>
      <c r="D16" s="109"/>
      <c r="E16" s="109"/>
      <c r="F16" s="109"/>
      <c r="G16" s="109"/>
      <c r="H16" s="109"/>
      <c r="I16" s="109"/>
      <c r="J16" s="109"/>
      <c r="K16" s="110"/>
      <c r="L16" s="10"/>
      <c r="M16" s="5"/>
    </row>
    <row r="17" spans="1:13" ht="30" customHeight="1">
      <c r="A17" s="5"/>
      <c r="B17" s="9"/>
      <c r="C17" s="111"/>
      <c r="D17" s="112"/>
      <c r="E17" s="112"/>
      <c r="F17" s="112"/>
      <c r="G17" s="122"/>
      <c r="H17" s="112"/>
      <c r="I17" s="114"/>
      <c r="J17" s="115"/>
      <c r="K17" s="123"/>
      <c r="L17" s="10"/>
      <c r="M17" s="5"/>
    </row>
    <row r="18" spans="1:13" ht="30" customHeight="1">
      <c r="A18" s="5"/>
      <c r="B18" s="9"/>
      <c r="C18" s="111"/>
      <c r="D18" s="112"/>
      <c r="E18" s="112"/>
      <c r="F18" s="112"/>
      <c r="G18" s="122"/>
      <c r="H18" s="112"/>
      <c r="I18" s="114"/>
      <c r="J18" s="115"/>
      <c r="K18" s="123"/>
      <c r="L18" s="10"/>
      <c r="M18" s="5"/>
    </row>
    <row r="19" spans="1:13" s="5" customFormat="1" ht="30" customHeight="1">
      <c r="B19" s="9"/>
      <c r="C19" s="111"/>
      <c r="D19" s="124"/>
      <c r="E19" s="124"/>
      <c r="F19" s="124"/>
      <c r="G19" s="125"/>
      <c r="H19" s="124"/>
      <c r="I19" s="114"/>
      <c r="J19" s="115"/>
      <c r="K19" s="123"/>
      <c r="L19" s="10"/>
    </row>
    <row r="20" spans="1:13" ht="30" customHeight="1">
      <c r="B20" s="16"/>
      <c r="C20" s="111"/>
      <c r="D20" s="112"/>
      <c r="E20" s="112"/>
      <c r="F20" s="112"/>
      <c r="G20" s="122"/>
      <c r="H20" s="112"/>
      <c r="I20" s="114"/>
      <c r="J20" s="115"/>
      <c r="K20" s="123"/>
      <c r="L20" s="17"/>
    </row>
    <row r="21" spans="1:13" ht="30" customHeight="1" thickBot="1">
      <c r="A21" s="5"/>
      <c r="B21" s="9"/>
      <c r="C21" s="117" t="s">
        <v>13</v>
      </c>
      <c r="D21" s="126"/>
      <c r="E21" s="127"/>
      <c r="F21" s="126"/>
      <c r="G21" s="126"/>
      <c r="H21" s="126"/>
      <c r="I21" s="114"/>
      <c r="J21" s="126"/>
      <c r="K21" s="121"/>
      <c r="L21" s="10"/>
      <c r="M21" s="5"/>
    </row>
    <row r="22" spans="1:13" ht="30" customHeight="1" thickBot="1">
      <c r="A22" s="5"/>
      <c r="B22" s="9"/>
      <c r="C22" s="108"/>
      <c r="D22" s="109"/>
      <c r="E22" s="109"/>
      <c r="F22" s="109"/>
      <c r="G22" s="109"/>
      <c r="H22" s="109"/>
      <c r="I22" s="109"/>
      <c r="J22" s="109"/>
      <c r="K22" s="110"/>
      <c r="L22" s="10"/>
      <c r="M22" s="5"/>
    </row>
    <row r="23" spans="1:13" ht="30" customHeight="1">
      <c r="A23" s="5"/>
      <c r="B23" s="9"/>
      <c r="C23" s="111"/>
      <c r="D23" s="128"/>
      <c r="E23" s="128"/>
      <c r="F23" s="128"/>
      <c r="G23" s="129"/>
      <c r="H23" s="128"/>
      <c r="I23" s="114"/>
      <c r="J23" s="115"/>
      <c r="K23" s="123"/>
      <c r="L23" s="10"/>
      <c r="M23" s="5"/>
    </row>
    <row r="24" spans="1:13" ht="30" customHeight="1">
      <c r="A24" s="5"/>
      <c r="B24" s="9"/>
      <c r="C24" s="111"/>
      <c r="D24" s="130"/>
      <c r="E24" s="130"/>
      <c r="F24" s="130"/>
      <c r="G24" s="129"/>
      <c r="H24" s="128"/>
      <c r="I24" s="114"/>
      <c r="J24" s="115"/>
      <c r="K24" s="123"/>
      <c r="L24" s="10"/>
      <c r="M24" s="5"/>
    </row>
    <row r="25" spans="1:13" ht="30" customHeight="1">
      <c r="A25" s="5"/>
      <c r="B25" s="9"/>
      <c r="C25" s="111"/>
      <c r="D25" s="128"/>
      <c r="E25" s="128"/>
      <c r="F25" s="128"/>
      <c r="G25" s="129"/>
      <c r="H25" s="128"/>
      <c r="I25" s="114"/>
      <c r="J25" s="115"/>
      <c r="K25" s="123"/>
      <c r="L25" s="10"/>
      <c r="M25" s="5"/>
    </row>
    <row r="26" spans="1:13" s="5" customFormat="1" ht="30" customHeight="1">
      <c r="B26" s="9"/>
      <c r="C26" s="111"/>
      <c r="D26" s="124"/>
      <c r="E26" s="124"/>
      <c r="F26" s="124"/>
      <c r="G26" s="131"/>
      <c r="H26" s="124"/>
      <c r="I26" s="114"/>
      <c r="J26" s="115"/>
      <c r="K26" s="123"/>
      <c r="L26" s="10"/>
    </row>
    <row r="27" spans="1:13" ht="30" customHeight="1">
      <c r="A27" s="5"/>
      <c r="B27" s="9"/>
      <c r="C27" s="111"/>
      <c r="D27" s="128"/>
      <c r="E27" s="128"/>
      <c r="F27" s="128"/>
      <c r="G27" s="129"/>
      <c r="H27" s="128"/>
      <c r="I27" s="114"/>
      <c r="J27" s="132"/>
      <c r="K27" s="123"/>
      <c r="L27" s="10"/>
      <c r="M27" s="5"/>
    </row>
    <row r="28" spans="1:13" s="5" customFormat="1" ht="30" customHeight="1">
      <c r="B28" s="9"/>
      <c r="C28" s="133"/>
      <c r="D28" s="124"/>
      <c r="E28" s="124"/>
      <c r="F28" s="124"/>
      <c r="G28" s="131"/>
      <c r="H28" s="124"/>
      <c r="I28" s="114"/>
      <c r="J28" s="132"/>
      <c r="K28" s="123"/>
      <c r="L28" s="10"/>
    </row>
    <row r="29" spans="1:13" ht="30" customHeight="1">
      <c r="A29" s="5"/>
      <c r="B29" s="9"/>
      <c r="C29" s="111"/>
      <c r="D29" s="128"/>
      <c r="E29" s="112"/>
      <c r="F29" s="128"/>
      <c r="G29" s="129"/>
      <c r="H29" s="128"/>
      <c r="I29" s="114"/>
      <c r="J29" s="115"/>
      <c r="K29" s="123"/>
      <c r="L29" s="10"/>
      <c r="M29" s="5"/>
    </row>
    <row r="30" spans="1:13" ht="30" customHeight="1">
      <c r="A30" s="5"/>
      <c r="B30" s="9"/>
      <c r="C30" s="111"/>
      <c r="D30" s="128"/>
      <c r="E30" s="128"/>
      <c r="F30" s="128"/>
      <c r="G30" s="129"/>
      <c r="H30" s="134"/>
      <c r="I30" s="114"/>
      <c r="J30" s="115"/>
      <c r="K30" s="123"/>
      <c r="L30" s="10"/>
      <c r="M30" s="5"/>
    </row>
    <row r="31" spans="1:13" ht="30" customHeight="1" thickBot="1">
      <c r="A31" s="5"/>
      <c r="B31" s="9"/>
      <c r="C31" s="135" t="s">
        <v>13</v>
      </c>
      <c r="D31" s="136"/>
      <c r="E31" s="136"/>
      <c r="F31" s="136"/>
      <c r="G31" s="137"/>
      <c r="H31" s="136"/>
      <c r="I31" s="114"/>
      <c r="J31" s="138"/>
      <c r="K31" s="139"/>
      <c r="L31" s="10"/>
      <c r="M31" s="5"/>
    </row>
    <row r="32" spans="1:13" ht="30" customHeight="1" thickBot="1">
      <c r="A32" s="5"/>
      <c r="B32" s="9"/>
      <c r="C32" s="108"/>
      <c r="D32" s="109"/>
      <c r="E32" s="109"/>
      <c r="F32" s="109"/>
      <c r="G32" s="109"/>
      <c r="H32" s="109"/>
      <c r="I32" s="109"/>
      <c r="J32" s="109"/>
      <c r="K32" s="110"/>
      <c r="L32" s="10"/>
      <c r="M32" s="5"/>
    </row>
    <row r="33" spans="1:13" ht="30" customHeight="1">
      <c r="A33" s="5"/>
      <c r="B33" s="9"/>
      <c r="C33" s="111"/>
      <c r="D33" s="128"/>
      <c r="E33" s="128"/>
      <c r="F33" s="128"/>
      <c r="G33" s="129"/>
      <c r="H33" s="128"/>
      <c r="I33" s="114"/>
      <c r="J33" s="115"/>
      <c r="K33" s="123"/>
      <c r="L33" s="10"/>
      <c r="M33" s="5"/>
    </row>
    <row r="34" spans="1:13" ht="30" customHeight="1">
      <c r="A34" s="5"/>
      <c r="B34" s="9"/>
      <c r="C34" s="111"/>
      <c r="D34" s="128"/>
      <c r="E34" s="128"/>
      <c r="F34" s="128"/>
      <c r="G34" s="129"/>
      <c r="H34" s="128"/>
      <c r="I34" s="114"/>
      <c r="J34" s="115"/>
      <c r="K34" s="123"/>
      <c r="L34" s="10"/>
      <c r="M34" s="5"/>
    </row>
    <row r="35" spans="1:13" ht="30" customHeight="1">
      <c r="A35" s="5"/>
      <c r="B35" s="9"/>
      <c r="C35" s="140"/>
      <c r="D35" s="128"/>
      <c r="E35" s="128"/>
      <c r="F35" s="128"/>
      <c r="G35" s="129"/>
      <c r="H35" s="128"/>
      <c r="I35" s="114"/>
      <c r="J35" s="115"/>
      <c r="K35" s="123"/>
      <c r="L35" s="10"/>
      <c r="M35" s="5"/>
    </row>
    <row r="36" spans="1:13" ht="30" customHeight="1" thickBot="1">
      <c r="A36" s="5"/>
      <c r="B36" s="9"/>
      <c r="C36" s="117" t="s">
        <v>13</v>
      </c>
      <c r="D36" s="141"/>
      <c r="E36" s="141"/>
      <c r="F36" s="141"/>
      <c r="G36" s="142"/>
      <c r="H36" s="143"/>
      <c r="I36" s="114"/>
      <c r="J36" s="120"/>
      <c r="K36" s="121"/>
      <c r="L36" s="10"/>
      <c r="M36" s="5"/>
    </row>
    <row r="37" spans="1:13" ht="30" customHeight="1" thickBot="1">
      <c r="A37" s="5"/>
      <c r="B37" s="9"/>
      <c r="C37" s="108"/>
      <c r="D37" s="109"/>
      <c r="E37" s="109"/>
      <c r="F37" s="109"/>
      <c r="G37" s="109"/>
      <c r="H37" s="109"/>
      <c r="I37" s="109"/>
      <c r="J37" s="109"/>
      <c r="K37" s="110"/>
      <c r="L37" s="10"/>
      <c r="M37" s="5"/>
    </row>
    <row r="38" spans="1:13" ht="30" customHeight="1">
      <c r="A38" s="5"/>
      <c r="B38" s="9"/>
      <c r="C38" s="111"/>
      <c r="D38" s="128"/>
      <c r="E38" s="128"/>
      <c r="F38" s="128"/>
      <c r="G38" s="129"/>
      <c r="H38" s="128"/>
      <c r="I38" s="114"/>
      <c r="J38" s="115"/>
      <c r="K38" s="123"/>
      <c r="L38" s="10"/>
      <c r="M38" s="5"/>
    </row>
    <row r="39" spans="1:13" ht="30" customHeight="1" thickBot="1">
      <c r="A39" s="5"/>
      <c r="B39" s="9"/>
      <c r="C39" s="117" t="s">
        <v>13</v>
      </c>
      <c r="D39" s="141"/>
      <c r="E39" s="141"/>
      <c r="F39" s="141"/>
      <c r="G39" s="144"/>
      <c r="H39" s="143"/>
      <c r="I39" s="114"/>
      <c r="J39" s="120"/>
      <c r="K39" s="121"/>
      <c r="L39" s="10"/>
      <c r="M39" s="5"/>
    </row>
    <row r="40" spans="1:13" s="3" customFormat="1" ht="30" customHeight="1" thickBot="1">
      <c r="A40" s="11"/>
      <c r="B40" s="12"/>
      <c r="C40" s="236" t="s">
        <v>14</v>
      </c>
      <c r="D40" s="237"/>
      <c r="E40" s="237"/>
      <c r="F40" s="237"/>
      <c r="G40" s="237"/>
      <c r="H40" s="237"/>
      <c r="I40" s="237"/>
      <c r="J40" s="238"/>
      <c r="K40" s="145"/>
      <c r="L40" s="13"/>
      <c r="M40" s="11"/>
    </row>
    <row r="41" spans="1:13" s="3" customFormat="1" thickBot="1">
      <c r="A41" s="11"/>
      <c r="B41" s="12"/>
      <c r="C41" s="146"/>
      <c r="D41" s="146"/>
      <c r="E41" s="146"/>
      <c r="F41" s="146"/>
      <c r="G41" s="146"/>
      <c r="H41" s="146"/>
      <c r="I41" s="146"/>
      <c r="J41" s="146"/>
      <c r="K41" s="147"/>
      <c r="L41" s="13"/>
      <c r="M41" s="11"/>
    </row>
    <row r="42" spans="1:13" s="3" customFormat="1" ht="30" customHeight="1">
      <c r="A42" s="11"/>
      <c r="B42" s="12"/>
      <c r="C42" s="148"/>
      <c r="D42" s="149"/>
      <c r="E42" s="148"/>
      <c r="F42" s="148"/>
      <c r="G42" s="293"/>
      <c r="H42" s="294"/>
      <c r="I42" s="295"/>
      <c r="J42" s="150"/>
      <c r="K42" s="151"/>
      <c r="L42" s="13"/>
      <c r="M42" s="11"/>
    </row>
    <row r="43" spans="1:13" s="3" customFormat="1" ht="30" customHeight="1">
      <c r="A43" s="11"/>
      <c r="B43" s="12"/>
      <c r="C43" s="148"/>
      <c r="D43" s="149"/>
      <c r="E43" s="148"/>
      <c r="F43" s="148"/>
      <c r="G43" s="152"/>
      <c r="H43" s="153"/>
      <c r="I43" s="154"/>
      <c r="J43" s="155"/>
      <c r="K43" s="156"/>
      <c r="L43" s="13"/>
      <c r="M43" s="11"/>
    </row>
    <row r="44" spans="1:13" s="3" customFormat="1" ht="30" customHeight="1">
      <c r="A44" s="11"/>
      <c r="B44" s="12"/>
      <c r="C44" s="148"/>
      <c r="D44" s="157"/>
      <c r="E44" s="157"/>
      <c r="F44" s="157"/>
      <c r="G44" s="152"/>
      <c r="H44" s="158"/>
      <c r="I44" s="159"/>
      <c r="J44" s="160"/>
      <c r="K44" s="156"/>
      <c r="L44" s="13"/>
      <c r="M44" s="11"/>
    </row>
    <row r="45" spans="1:13" s="3" customFormat="1" ht="30" customHeight="1">
      <c r="A45" s="11"/>
      <c r="B45" s="12"/>
      <c r="C45" s="148"/>
      <c r="D45" s="157"/>
      <c r="E45" s="157"/>
      <c r="F45" s="157"/>
      <c r="G45" s="161" t="s">
        <v>15</v>
      </c>
      <c r="H45" s="158"/>
      <c r="I45" s="159"/>
      <c r="J45" s="160"/>
      <c r="K45" s="162"/>
      <c r="L45" s="13"/>
      <c r="M45" s="11"/>
    </row>
    <row r="46" spans="1:13" s="3" customFormat="1" ht="30" customHeight="1">
      <c r="A46" s="11"/>
      <c r="B46" s="12"/>
      <c r="C46" s="148"/>
      <c r="D46" s="149"/>
      <c r="E46" s="148"/>
      <c r="F46" s="148"/>
      <c r="G46" s="163"/>
      <c r="H46" s="158"/>
      <c r="I46" s="159"/>
      <c r="J46" s="164"/>
      <c r="K46" s="156"/>
      <c r="L46" s="13"/>
      <c r="M46" s="11"/>
    </row>
    <row r="47" spans="1:13" s="3" customFormat="1" ht="30" customHeight="1">
      <c r="A47" s="11"/>
      <c r="B47" s="12"/>
      <c r="C47" s="148"/>
      <c r="D47" s="149"/>
      <c r="E47" s="148"/>
      <c r="F47" s="148"/>
      <c r="G47" s="163"/>
      <c r="H47" s="158"/>
      <c r="I47" s="159"/>
      <c r="J47" s="164"/>
      <c r="K47" s="156"/>
      <c r="L47" s="13"/>
      <c r="M47" s="11"/>
    </row>
    <row r="48" spans="1:13" s="3" customFormat="1" ht="30" customHeight="1" thickBot="1">
      <c r="A48" s="11"/>
      <c r="B48" s="12"/>
      <c r="C48" s="148"/>
      <c r="D48" s="149"/>
      <c r="E48" s="148"/>
      <c r="F48" s="148"/>
      <c r="G48" s="177"/>
      <c r="H48" s="158"/>
      <c r="I48" s="159"/>
      <c r="J48" s="164"/>
      <c r="K48" s="162"/>
      <c r="L48" s="13"/>
      <c r="M48" s="11"/>
    </row>
    <row r="49" spans="1:13" s="3" customFormat="1" ht="30" customHeight="1" thickBot="1">
      <c r="A49" s="11"/>
      <c r="B49" s="12"/>
      <c r="C49" s="148"/>
      <c r="D49" s="149"/>
      <c r="E49" s="148"/>
      <c r="F49" s="148"/>
      <c r="G49" s="166" t="s">
        <v>16</v>
      </c>
      <c r="H49" s="167"/>
      <c r="I49" s="168"/>
      <c r="J49" s="169"/>
      <c r="K49" s="145"/>
      <c r="L49" s="13"/>
      <c r="M49" s="11"/>
    </row>
    <row r="50" spans="1:13" s="3" customFormat="1" thickBot="1">
      <c r="A50" s="11"/>
      <c r="B50" s="12"/>
      <c r="C50" s="148"/>
      <c r="D50" s="149"/>
      <c r="E50" s="149"/>
      <c r="F50" s="149"/>
      <c r="G50" s="148"/>
      <c r="H50" s="148"/>
      <c r="I50" s="170"/>
      <c r="J50" s="171"/>
      <c r="K50" s="172"/>
      <c r="L50" s="13"/>
      <c r="M50" s="11"/>
    </row>
    <row r="51" spans="1:13" s="3" customFormat="1" ht="15.75">
      <c r="A51" s="11"/>
      <c r="B51" s="12"/>
      <c r="C51" s="173"/>
      <c r="D51" s="268"/>
      <c r="E51" s="268"/>
      <c r="F51" s="268"/>
      <c r="G51" s="268"/>
      <c r="H51" s="268"/>
      <c r="I51" s="268"/>
      <c r="J51" s="268"/>
      <c r="K51" s="269"/>
      <c r="L51" s="14"/>
      <c r="M51" s="11"/>
    </row>
    <row r="52" spans="1:13" s="3" customFormat="1" ht="46.5" customHeight="1">
      <c r="A52" s="11"/>
      <c r="B52" s="12"/>
      <c r="C52" s="259" t="s">
        <v>125</v>
      </c>
      <c r="D52" s="260"/>
      <c r="E52" s="260"/>
      <c r="F52" s="260"/>
      <c r="G52" s="260"/>
      <c r="H52" s="270" t="s">
        <v>6</v>
      </c>
      <c r="I52" s="270"/>
      <c r="J52" s="270"/>
      <c r="K52" s="174" t="s">
        <v>18</v>
      </c>
      <c r="L52" s="15"/>
      <c r="M52" s="11"/>
    </row>
    <row r="53" spans="1:13" s="3" customFormat="1" ht="32.25" customHeight="1">
      <c r="A53" s="11"/>
      <c r="B53" s="12"/>
      <c r="C53" s="259" t="s">
        <v>27</v>
      </c>
      <c r="D53" s="260"/>
      <c r="E53" s="260"/>
      <c r="F53" s="260"/>
      <c r="G53" s="260"/>
      <c r="H53" s="264" t="s">
        <v>20</v>
      </c>
      <c r="I53" s="264"/>
      <c r="J53" s="175" t="s">
        <v>21</v>
      </c>
      <c r="K53" s="176" t="s">
        <v>28</v>
      </c>
      <c r="L53" s="192"/>
      <c r="M53" s="11"/>
    </row>
    <row r="54" spans="1:13" s="3" customFormat="1" ht="30" customHeight="1">
      <c r="A54" s="11"/>
      <c r="B54" s="12"/>
      <c r="C54" s="259" t="s">
        <v>22</v>
      </c>
      <c r="D54" s="260"/>
      <c r="E54" s="260"/>
      <c r="F54" s="260"/>
      <c r="G54" s="260"/>
      <c r="H54" s="261"/>
      <c r="I54" s="262"/>
      <c r="J54" s="175"/>
      <c r="K54" s="176"/>
      <c r="L54" s="15"/>
      <c r="M54" s="11"/>
    </row>
    <row r="55" spans="1:13" s="4" customFormat="1" ht="58.5" customHeight="1">
      <c r="A55" s="11"/>
      <c r="B55" s="12"/>
      <c r="C55" s="186"/>
      <c r="D55" s="187"/>
      <c r="E55" s="187"/>
      <c r="F55" s="187"/>
      <c r="G55" s="188"/>
      <c r="H55" s="263" t="s">
        <v>23</v>
      </c>
      <c r="I55" s="264"/>
      <c r="J55" s="175" t="s">
        <v>24</v>
      </c>
      <c r="K55" s="176" t="s">
        <v>28</v>
      </c>
      <c r="L55" s="13"/>
      <c r="M55" s="11"/>
    </row>
    <row r="56" spans="1:13" ht="57.75" customHeight="1">
      <c r="A56" s="5"/>
      <c r="B56" s="9"/>
      <c r="C56" s="189"/>
      <c r="D56" s="190"/>
      <c r="E56" s="190"/>
      <c r="F56" s="190"/>
      <c r="G56" s="191"/>
      <c r="H56" s="264" t="s">
        <v>122</v>
      </c>
      <c r="I56" s="264"/>
      <c r="J56" s="175" t="s">
        <v>121</v>
      </c>
      <c r="K56" s="176" t="s">
        <v>28</v>
      </c>
      <c r="L56" s="10"/>
      <c r="M56" s="5"/>
    </row>
    <row r="57" spans="1:13" ht="17.25" thickBot="1">
      <c r="A57" s="5"/>
      <c r="B57" s="9"/>
      <c r="C57" s="189"/>
      <c r="D57" s="194"/>
      <c r="E57" s="194"/>
      <c r="F57" s="190"/>
      <c r="G57" s="195"/>
      <c r="H57" s="296"/>
      <c r="I57" s="296"/>
      <c r="J57" s="296"/>
      <c r="K57" s="297"/>
      <c r="L57" s="10"/>
      <c r="M57" s="5"/>
    </row>
    <row r="58" spans="1:13" ht="47.25" customHeight="1">
      <c r="A58" s="5"/>
      <c r="B58" s="9"/>
      <c r="C58" s="193"/>
      <c r="D58" s="178"/>
      <c r="E58" s="178"/>
      <c r="F58" s="193"/>
      <c r="G58" s="178"/>
      <c r="H58" s="193"/>
      <c r="I58" s="193"/>
      <c r="J58" s="193"/>
      <c r="K58" s="193"/>
      <c r="L58" s="10"/>
      <c r="M58" s="5"/>
    </row>
    <row r="59" spans="1:13" ht="47.25" customHeight="1">
      <c r="A59" s="5"/>
      <c r="B59" s="9"/>
      <c r="C59" s="178"/>
      <c r="D59" s="178"/>
      <c r="E59" s="178"/>
      <c r="F59" s="178"/>
      <c r="G59" s="179" t="s">
        <v>67</v>
      </c>
      <c r="H59" s="178"/>
      <c r="I59" s="178"/>
      <c r="J59" s="178"/>
      <c r="K59" s="178"/>
      <c r="L59" s="10"/>
      <c r="M59" s="5"/>
    </row>
    <row r="60" spans="1:13" ht="17.25" thickBot="1">
      <c r="A60" s="5"/>
      <c r="B60" s="207"/>
      <c r="C60" s="208"/>
      <c r="D60" s="208"/>
      <c r="E60" s="209"/>
      <c r="F60" s="208"/>
      <c r="G60" s="210"/>
      <c r="H60" s="208"/>
      <c r="I60" s="208"/>
      <c r="J60" s="208"/>
      <c r="K60" s="208"/>
      <c r="L60" s="211"/>
      <c r="M60" s="5"/>
    </row>
    <row r="61" spans="1:13" ht="17.25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H57:K57"/>
    <mergeCell ref="C54:G54"/>
    <mergeCell ref="H54:I54"/>
    <mergeCell ref="H55:I55"/>
    <mergeCell ref="H56:I56"/>
    <mergeCell ref="G42:I42"/>
    <mergeCell ref="C52:G52"/>
    <mergeCell ref="H52:J52"/>
    <mergeCell ref="C53:G53"/>
    <mergeCell ref="H53:I53"/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85"/>
  <sheetViews>
    <sheetView showGridLines="0" zoomScale="50" zoomScaleNormal="50" workbookViewId="0">
      <selection activeCell="C25" sqref="C25"/>
    </sheetView>
  </sheetViews>
  <sheetFormatPr baseColWidth="10" defaultColWidth="11.42578125" defaultRowHeight="12.75"/>
  <cols>
    <col min="1" max="2" width="3.42578125" style="18" customWidth="1"/>
    <col min="3" max="3" width="12.42578125" style="18" customWidth="1"/>
    <col min="4" max="4" width="18" style="18" customWidth="1"/>
    <col min="5" max="9" width="11.42578125" style="18"/>
    <col min="10" max="10" width="14.5703125" style="18" customWidth="1"/>
    <col min="11" max="11" width="11.42578125" style="18"/>
    <col min="12" max="12" width="17.42578125" style="18" customWidth="1"/>
    <col min="13" max="14" width="11.42578125" style="18"/>
    <col min="15" max="15" width="20" style="18" customWidth="1"/>
    <col min="16" max="16" width="3.42578125" style="24" customWidth="1"/>
    <col min="17" max="17" width="3.42578125" style="18" customWidth="1"/>
    <col min="18" max="16384" width="11.42578125" style="18"/>
  </cols>
  <sheetData>
    <row r="1" spans="2:16" ht="13.5" thickBot="1"/>
    <row r="2" spans="2:16" ht="13.5" thickTop="1">
      <c r="B2" s="25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12"/>
    </row>
    <row r="3" spans="2:16" ht="36.75" customHeight="1">
      <c r="B3" s="27"/>
      <c r="C3" s="314" t="s">
        <v>69</v>
      </c>
      <c r="D3" s="315"/>
      <c r="E3" s="315"/>
      <c r="F3" s="315"/>
      <c r="G3" s="23"/>
      <c r="H3" s="23"/>
      <c r="I3" s="23"/>
      <c r="J3" s="23"/>
      <c r="K3" s="23"/>
      <c r="L3" s="23"/>
      <c r="M3" s="23"/>
      <c r="N3" s="23"/>
      <c r="O3" s="23"/>
      <c r="P3" s="28"/>
    </row>
    <row r="4" spans="2:16">
      <c r="B4" s="27"/>
      <c r="C4" s="184" t="s">
        <v>0</v>
      </c>
      <c r="D4" s="213" t="s">
        <v>71</v>
      </c>
      <c r="E4" s="184" t="s">
        <v>1</v>
      </c>
      <c r="F4" s="185">
        <v>1</v>
      </c>
      <c r="G4" s="23"/>
      <c r="H4" s="23"/>
      <c r="I4" s="23"/>
      <c r="J4" s="23"/>
      <c r="K4" s="23"/>
      <c r="L4" s="23"/>
      <c r="M4" s="23"/>
      <c r="N4" s="23"/>
      <c r="O4" s="23"/>
      <c r="P4" s="28"/>
    </row>
    <row r="5" spans="2:16">
      <c r="B5" s="27"/>
      <c r="C5" s="104"/>
      <c r="D5" s="105"/>
      <c r="E5" s="104"/>
      <c r="F5" s="105"/>
      <c r="G5" s="23"/>
      <c r="H5" s="23"/>
      <c r="I5" s="23"/>
      <c r="J5" s="23"/>
      <c r="K5" s="23"/>
      <c r="L5" s="23"/>
      <c r="M5" s="23"/>
      <c r="N5" s="23"/>
      <c r="O5" s="23"/>
      <c r="P5" s="28"/>
    </row>
    <row r="6" spans="2:16" ht="48" customHeight="1">
      <c r="B6" s="27"/>
      <c r="C6" s="316" t="s">
        <v>65</v>
      </c>
      <c r="D6" s="316"/>
      <c r="E6" s="316"/>
      <c r="F6" s="316"/>
      <c r="G6" s="316"/>
      <c r="H6" s="316"/>
      <c r="I6" s="316"/>
      <c r="J6" s="316"/>
      <c r="K6" s="316"/>
      <c r="L6" s="316"/>
      <c r="M6" s="316"/>
      <c r="N6" s="316"/>
      <c r="O6" s="316"/>
      <c r="P6" s="29"/>
    </row>
    <row r="7" spans="2:16" ht="15" thickBot="1">
      <c r="B7" s="27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28"/>
    </row>
    <row r="8" spans="2:16" ht="15">
      <c r="B8" s="27"/>
      <c r="C8" s="334"/>
      <c r="D8" s="336"/>
      <c r="E8" s="337"/>
      <c r="F8" s="337"/>
      <c r="G8" s="337"/>
      <c r="H8" s="337"/>
      <c r="I8" s="337"/>
      <c r="J8" s="337"/>
      <c r="K8" s="338"/>
      <c r="L8" s="345"/>
      <c r="M8" s="346"/>
      <c r="N8" s="346"/>
      <c r="O8" s="347"/>
      <c r="P8" s="30"/>
    </row>
    <row r="9" spans="2:16" ht="15">
      <c r="B9" s="27"/>
      <c r="C9" s="335"/>
      <c r="D9" s="319" t="s">
        <v>29</v>
      </c>
      <c r="E9" s="320"/>
      <c r="F9" s="320"/>
      <c r="G9" s="320"/>
      <c r="H9" s="320"/>
      <c r="I9" s="320"/>
      <c r="J9" s="320"/>
      <c r="K9" s="321"/>
      <c r="L9" s="348"/>
      <c r="M9" s="349"/>
      <c r="N9" s="349"/>
      <c r="O9" s="350"/>
      <c r="P9" s="30"/>
    </row>
    <row r="10" spans="2:16" ht="15">
      <c r="B10" s="27"/>
      <c r="C10" s="335"/>
      <c r="D10" s="319"/>
      <c r="E10" s="320"/>
      <c r="F10" s="320"/>
      <c r="G10" s="320"/>
      <c r="H10" s="320"/>
      <c r="I10" s="320"/>
      <c r="J10" s="320"/>
      <c r="K10" s="321"/>
      <c r="L10" s="317" t="s">
        <v>30</v>
      </c>
      <c r="M10" s="351"/>
      <c r="N10" s="352"/>
      <c r="O10" s="353"/>
      <c r="P10" s="30"/>
    </row>
    <row r="11" spans="2:16" ht="15">
      <c r="B11" s="27"/>
      <c r="C11" s="335"/>
      <c r="D11" s="319" t="s">
        <v>31</v>
      </c>
      <c r="E11" s="320"/>
      <c r="F11" s="320"/>
      <c r="G11" s="320"/>
      <c r="H11" s="320"/>
      <c r="I11" s="320"/>
      <c r="J11" s="320"/>
      <c r="K11" s="321"/>
      <c r="L11" s="339"/>
      <c r="M11" s="354"/>
      <c r="N11" s="355"/>
      <c r="O11" s="356"/>
      <c r="P11" s="31"/>
    </row>
    <row r="12" spans="2:16" ht="12.75" customHeight="1">
      <c r="B12" s="27"/>
      <c r="C12" s="335"/>
      <c r="D12" s="322"/>
      <c r="E12" s="323"/>
      <c r="F12" s="323"/>
      <c r="G12" s="323"/>
      <c r="H12" s="323"/>
      <c r="I12" s="323"/>
      <c r="J12" s="323"/>
      <c r="K12" s="324"/>
      <c r="L12" s="317" t="s">
        <v>32</v>
      </c>
      <c r="M12" s="317">
        <v>1</v>
      </c>
      <c r="N12" s="317" t="s">
        <v>33</v>
      </c>
      <c r="O12" s="343">
        <v>1</v>
      </c>
      <c r="P12" s="30"/>
    </row>
    <row r="13" spans="2:16" ht="13.5">
      <c r="B13" s="27"/>
      <c r="C13" s="335"/>
      <c r="D13" s="322"/>
      <c r="E13" s="323"/>
      <c r="F13" s="323"/>
      <c r="G13" s="323"/>
      <c r="H13" s="323"/>
      <c r="I13" s="323"/>
      <c r="J13" s="323"/>
      <c r="K13" s="324"/>
      <c r="L13" s="318"/>
      <c r="M13" s="318"/>
      <c r="N13" s="318"/>
      <c r="O13" s="344"/>
      <c r="P13" s="30"/>
    </row>
    <row r="14" spans="2:16" ht="15">
      <c r="B14" s="27"/>
      <c r="C14" s="335"/>
      <c r="D14" s="319" t="s">
        <v>66</v>
      </c>
      <c r="E14" s="320"/>
      <c r="F14" s="320"/>
      <c r="G14" s="320"/>
      <c r="H14" s="320"/>
      <c r="I14" s="320"/>
      <c r="J14" s="320"/>
      <c r="K14" s="321"/>
      <c r="L14" s="318"/>
      <c r="M14" s="318"/>
      <c r="N14" s="318"/>
      <c r="O14" s="344"/>
      <c r="P14" s="30"/>
    </row>
    <row r="15" spans="2:16" ht="15.75" thickBot="1">
      <c r="B15" s="27"/>
      <c r="C15" s="49"/>
      <c r="D15" s="50"/>
      <c r="E15" s="50"/>
      <c r="F15" s="50"/>
      <c r="G15" s="50"/>
      <c r="H15" s="50"/>
      <c r="I15" s="50"/>
      <c r="J15" s="50"/>
      <c r="K15" s="50"/>
      <c r="L15" s="50"/>
      <c r="M15" s="51"/>
      <c r="N15" s="51"/>
      <c r="O15" s="52"/>
      <c r="P15" s="32"/>
    </row>
    <row r="16" spans="2:16" ht="15">
      <c r="B16" s="27"/>
      <c r="C16" s="53"/>
      <c r="D16" s="202"/>
      <c r="E16" s="202"/>
      <c r="F16" s="202"/>
      <c r="G16" s="202"/>
      <c r="H16" s="202"/>
      <c r="I16" s="202"/>
      <c r="J16" s="202"/>
      <c r="K16" s="202"/>
      <c r="L16" s="54" t="s">
        <v>34</v>
      </c>
      <c r="M16" s="55" t="s">
        <v>35</v>
      </c>
      <c r="N16" s="55" t="s">
        <v>36</v>
      </c>
      <c r="O16" s="56" t="s">
        <v>37</v>
      </c>
      <c r="P16" s="31"/>
    </row>
    <row r="17" spans="2:16" ht="15">
      <c r="B17" s="27"/>
      <c r="C17" s="57"/>
      <c r="D17" s="200"/>
      <c r="E17" s="200"/>
      <c r="F17" s="200"/>
      <c r="G17" s="200"/>
      <c r="H17" s="200"/>
      <c r="I17" s="200"/>
      <c r="J17" s="200"/>
      <c r="K17" s="200"/>
      <c r="L17" s="58"/>
      <c r="M17" s="59"/>
      <c r="N17" s="59"/>
      <c r="O17" s="60"/>
      <c r="P17" s="33"/>
    </row>
    <row r="18" spans="2:16" ht="18" customHeight="1">
      <c r="B18" s="27"/>
      <c r="C18" s="370" t="s">
        <v>38</v>
      </c>
      <c r="D18" s="371"/>
      <c r="E18" s="371"/>
      <c r="F18" s="371"/>
      <c r="G18" s="200"/>
      <c r="H18" s="200"/>
      <c r="I18" s="200" t="s">
        <v>39</v>
      </c>
      <c r="J18" s="48"/>
      <c r="K18" s="200"/>
      <c r="L18" s="58"/>
      <c r="M18" s="48"/>
      <c r="N18" s="48"/>
      <c r="O18" s="61"/>
      <c r="P18" s="33"/>
    </row>
    <row r="19" spans="2:16" ht="15">
      <c r="B19" s="27"/>
      <c r="C19" s="62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4"/>
      <c r="P19" s="34"/>
    </row>
    <row r="20" spans="2:16" ht="15" thickBot="1">
      <c r="B20" s="27"/>
      <c r="C20" s="65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7"/>
      <c r="P20" s="28"/>
    </row>
    <row r="21" spans="2:16" ht="15" thickBot="1">
      <c r="B21" s="27"/>
      <c r="C21" s="68"/>
      <c r="D21" s="69"/>
      <c r="E21" s="69"/>
      <c r="F21" s="69"/>
      <c r="G21" s="69"/>
      <c r="H21" s="69"/>
      <c r="I21" s="48"/>
      <c r="J21" s="48"/>
      <c r="K21" s="69"/>
      <c r="L21" s="69"/>
      <c r="M21" s="69"/>
      <c r="N21" s="69"/>
      <c r="O21" s="70"/>
      <c r="P21" s="28"/>
    </row>
    <row r="22" spans="2:16" ht="15">
      <c r="B22" s="27"/>
      <c r="C22" s="364" t="s">
        <v>40</v>
      </c>
      <c r="D22" s="365"/>
      <c r="E22" s="365"/>
      <c r="F22" s="365"/>
      <c r="G22" s="365"/>
      <c r="H22" s="365"/>
      <c r="I22" s="365"/>
      <c r="J22" s="365"/>
      <c r="K22" s="365"/>
      <c r="L22" s="365"/>
      <c r="M22" s="365"/>
      <c r="N22" s="365"/>
      <c r="O22" s="366"/>
      <c r="P22" s="35"/>
    </row>
    <row r="23" spans="2:16" ht="15" thickBot="1">
      <c r="B23" s="27"/>
      <c r="C23" s="71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72"/>
      <c r="P23" s="28"/>
    </row>
    <row r="24" spans="2:16" ht="15">
      <c r="B24" s="27"/>
      <c r="C24" s="73" t="s">
        <v>41</v>
      </c>
      <c r="D24" s="340" t="s">
        <v>6</v>
      </c>
      <c r="E24" s="341"/>
      <c r="F24" s="341"/>
      <c r="G24" s="341"/>
      <c r="H24" s="341"/>
      <c r="I24" s="341"/>
      <c r="J24" s="341"/>
      <c r="K24" s="341"/>
      <c r="L24" s="342"/>
      <c r="M24" s="362" t="s">
        <v>42</v>
      </c>
      <c r="N24" s="363"/>
      <c r="O24" s="73" t="s">
        <v>8</v>
      </c>
      <c r="P24" s="36"/>
    </row>
    <row r="25" spans="2:16" ht="33.6" customHeight="1" thickBot="1">
      <c r="B25" s="27"/>
      <c r="C25" s="74" t="str">
        <f>+'PRESUPUESTO OFICIAL (Entidad)'!D14</f>
        <v>600.2p</v>
      </c>
      <c r="D25" s="383" t="str">
        <f>+'PRESUPUESTO OFICIAL (Entidad)'!G14</f>
        <v xml:space="preserve">Excavación manual de material heterogéneo, bajo cualquier grado de humedad incluye la botada y el transporte interno, a entera satisfacción del supervisor. </v>
      </c>
      <c r="E25" s="384"/>
      <c r="F25" s="384"/>
      <c r="G25" s="384"/>
      <c r="H25" s="384"/>
      <c r="I25" s="384"/>
      <c r="J25" s="384"/>
      <c r="K25" s="384"/>
      <c r="L25" s="385"/>
      <c r="M25" s="308" t="str">
        <f>+'PRESUPUESTO OFICIAL (Entidad)'!H14</f>
        <v>m3</v>
      </c>
      <c r="N25" s="309"/>
      <c r="O25" s="75">
        <f>+'PRESUPUESTO OFICIAL (Entidad)'!I14</f>
        <v>13.4</v>
      </c>
      <c r="P25" s="37"/>
    </row>
    <row r="26" spans="2:16">
      <c r="B26" s="27"/>
      <c r="C26" s="325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7"/>
      <c r="P26" s="38"/>
    </row>
    <row r="27" spans="2:16">
      <c r="B27" s="27"/>
      <c r="C27" s="328"/>
      <c r="D27" s="329"/>
      <c r="E27" s="329"/>
      <c r="F27" s="329"/>
      <c r="G27" s="329"/>
      <c r="H27" s="329"/>
      <c r="I27" s="329"/>
      <c r="J27" s="329"/>
      <c r="K27" s="329"/>
      <c r="L27" s="329"/>
      <c r="M27" s="329"/>
      <c r="N27" s="329"/>
      <c r="O27" s="330"/>
      <c r="P27" s="38"/>
    </row>
    <row r="28" spans="2:16" ht="13.5" thickBot="1">
      <c r="B28" s="27"/>
      <c r="C28" s="331"/>
      <c r="D28" s="332"/>
      <c r="E28" s="332"/>
      <c r="F28" s="332"/>
      <c r="G28" s="332"/>
      <c r="H28" s="332"/>
      <c r="I28" s="332"/>
      <c r="J28" s="332"/>
      <c r="K28" s="332"/>
      <c r="L28" s="332"/>
      <c r="M28" s="332"/>
      <c r="N28" s="332"/>
      <c r="O28" s="333"/>
      <c r="P28" s="38"/>
    </row>
    <row r="29" spans="2:16" ht="15">
      <c r="B29" s="27"/>
      <c r="C29" s="310" t="s">
        <v>6</v>
      </c>
      <c r="D29" s="311"/>
      <c r="E29" s="311"/>
      <c r="F29" s="311"/>
      <c r="G29" s="312"/>
      <c r="H29" s="313" t="s">
        <v>43</v>
      </c>
      <c r="I29" s="311"/>
      <c r="J29" s="381" t="s">
        <v>44</v>
      </c>
      <c r="K29" s="382"/>
      <c r="L29" s="76" t="s">
        <v>45</v>
      </c>
      <c r="M29" s="313" t="s">
        <v>46</v>
      </c>
      <c r="N29" s="358"/>
      <c r="O29" s="77" t="s">
        <v>47</v>
      </c>
      <c r="P29" s="39"/>
    </row>
    <row r="30" spans="2:16" ht="14.25">
      <c r="B30" s="27"/>
      <c r="C30" s="303"/>
      <c r="D30" s="304"/>
      <c r="E30" s="304"/>
      <c r="F30" s="304"/>
      <c r="G30" s="305"/>
      <c r="H30" s="367"/>
      <c r="I30" s="305"/>
      <c r="J30" s="367"/>
      <c r="K30" s="305"/>
      <c r="L30" s="78"/>
      <c r="M30" s="368"/>
      <c r="N30" s="369"/>
      <c r="O30" s="79"/>
      <c r="P30" s="40"/>
    </row>
    <row r="31" spans="2:16" ht="14.25">
      <c r="B31" s="27"/>
      <c r="C31" s="80"/>
      <c r="D31" s="81"/>
      <c r="E31" s="81"/>
      <c r="F31" s="81"/>
      <c r="G31" s="82"/>
      <c r="H31" s="83"/>
      <c r="I31" s="82"/>
      <c r="J31" s="83"/>
      <c r="K31" s="82"/>
      <c r="L31" s="78"/>
      <c r="M31" s="368"/>
      <c r="N31" s="369"/>
      <c r="O31" s="79"/>
      <c r="P31" s="40"/>
    </row>
    <row r="32" spans="2:16" ht="15" thickBot="1">
      <c r="B32" s="27"/>
      <c r="C32" s="298"/>
      <c r="D32" s="299"/>
      <c r="E32" s="299"/>
      <c r="F32" s="299"/>
      <c r="G32" s="300"/>
      <c r="H32" s="386"/>
      <c r="I32" s="300"/>
      <c r="J32" s="386"/>
      <c r="K32" s="300"/>
      <c r="L32" s="84"/>
      <c r="M32" s="387"/>
      <c r="N32" s="388"/>
      <c r="O32" s="79"/>
      <c r="P32" s="40"/>
    </row>
    <row r="33" spans="2:16" ht="15.75" thickBot="1">
      <c r="B33" s="27"/>
      <c r="C33" s="359" t="s">
        <v>48</v>
      </c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1"/>
      <c r="O33" s="85"/>
      <c r="P33" s="41"/>
    </row>
    <row r="34" spans="2:16" ht="13.5" customHeight="1">
      <c r="B34" s="27"/>
      <c r="C34" s="325" t="s">
        <v>49</v>
      </c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7"/>
      <c r="P34" s="38"/>
    </row>
    <row r="35" spans="2:16">
      <c r="B35" s="27"/>
      <c r="C35" s="328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30"/>
      <c r="P35" s="38"/>
    </row>
    <row r="36" spans="2:16" ht="13.5" thickBot="1">
      <c r="B36" s="27"/>
      <c r="C36" s="331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333"/>
      <c r="P36" s="38"/>
    </row>
    <row r="37" spans="2:16" ht="15">
      <c r="B37" s="27"/>
      <c r="C37" s="310" t="s">
        <v>6</v>
      </c>
      <c r="D37" s="357"/>
      <c r="E37" s="357"/>
      <c r="F37" s="357"/>
      <c r="G37" s="357"/>
      <c r="H37" s="357"/>
      <c r="I37" s="357"/>
      <c r="J37" s="358"/>
      <c r="K37" s="201" t="s">
        <v>42</v>
      </c>
      <c r="L37" s="76" t="s">
        <v>8</v>
      </c>
      <c r="M37" s="313" t="s">
        <v>50</v>
      </c>
      <c r="N37" s="358"/>
      <c r="O37" s="77" t="s">
        <v>47</v>
      </c>
      <c r="P37" s="39"/>
    </row>
    <row r="38" spans="2:16" ht="14.25">
      <c r="B38" s="27"/>
      <c r="C38" s="303" t="s">
        <v>86</v>
      </c>
      <c r="D38" s="304"/>
      <c r="E38" s="304"/>
      <c r="F38" s="304"/>
      <c r="G38" s="304"/>
      <c r="H38" s="304"/>
      <c r="I38" s="304"/>
      <c r="J38" s="305"/>
      <c r="K38" s="204" t="s">
        <v>87</v>
      </c>
      <c r="L38" s="86">
        <v>0.05</v>
      </c>
      <c r="M38" s="306">
        <f>+O54</f>
        <v>33333.333333333328</v>
      </c>
      <c r="N38" s="307"/>
      <c r="O38" s="79">
        <f>+L38*M38</f>
        <v>1666.6666666666665</v>
      </c>
      <c r="P38" s="40"/>
    </row>
    <row r="39" spans="2:16" ht="15" thickBot="1">
      <c r="B39" s="27"/>
      <c r="C39" s="298"/>
      <c r="D39" s="299"/>
      <c r="E39" s="299"/>
      <c r="F39" s="299"/>
      <c r="G39" s="299"/>
      <c r="H39" s="299"/>
      <c r="I39" s="299"/>
      <c r="J39" s="300"/>
      <c r="K39" s="81"/>
      <c r="L39" s="87"/>
      <c r="M39" s="301"/>
      <c r="N39" s="302"/>
      <c r="O39" s="88"/>
      <c r="P39" s="40"/>
    </row>
    <row r="40" spans="2:16" ht="15.75" thickBot="1">
      <c r="B40" s="27"/>
      <c r="C40" s="359" t="s">
        <v>48</v>
      </c>
      <c r="D40" s="360"/>
      <c r="E40" s="360"/>
      <c r="F40" s="360"/>
      <c r="G40" s="360"/>
      <c r="H40" s="360"/>
      <c r="I40" s="360"/>
      <c r="J40" s="360"/>
      <c r="K40" s="360"/>
      <c r="L40" s="360"/>
      <c r="M40" s="360"/>
      <c r="N40" s="361"/>
      <c r="O40" s="89">
        <f>+SUM(O38)</f>
        <v>1666.6666666666665</v>
      </c>
      <c r="P40" s="40"/>
    </row>
    <row r="41" spans="2:16">
      <c r="B41" s="27"/>
      <c r="C41" s="325" t="s">
        <v>51</v>
      </c>
      <c r="D41" s="326"/>
      <c r="E41" s="326"/>
      <c r="F41" s="326"/>
      <c r="G41" s="326"/>
      <c r="H41" s="326"/>
      <c r="I41" s="326"/>
      <c r="J41" s="326"/>
      <c r="K41" s="326"/>
      <c r="L41" s="326"/>
      <c r="M41" s="326"/>
      <c r="N41" s="326"/>
      <c r="O41" s="327"/>
      <c r="P41" s="38"/>
    </row>
    <row r="42" spans="2:16">
      <c r="B42" s="27"/>
      <c r="C42" s="328"/>
      <c r="D42" s="329"/>
      <c r="E42" s="329"/>
      <c r="F42" s="329"/>
      <c r="G42" s="329"/>
      <c r="H42" s="329"/>
      <c r="I42" s="329"/>
      <c r="J42" s="329"/>
      <c r="K42" s="329"/>
      <c r="L42" s="329"/>
      <c r="M42" s="329"/>
      <c r="N42" s="329"/>
      <c r="O42" s="330"/>
      <c r="P42" s="38"/>
    </row>
    <row r="43" spans="2:16" ht="13.5" thickBot="1">
      <c r="B43" s="27"/>
      <c r="C43" s="331"/>
      <c r="D43" s="332"/>
      <c r="E43" s="332"/>
      <c r="F43" s="332"/>
      <c r="G43" s="332"/>
      <c r="H43" s="332"/>
      <c r="I43" s="332"/>
      <c r="J43" s="332"/>
      <c r="K43" s="332"/>
      <c r="L43" s="332"/>
      <c r="M43" s="332"/>
      <c r="N43" s="332"/>
      <c r="O43" s="333"/>
      <c r="P43" s="38"/>
    </row>
    <row r="44" spans="2:16" ht="17.25">
      <c r="B44" s="27"/>
      <c r="C44" s="310" t="s">
        <v>52</v>
      </c>
      <c r="D44" s="357"/>
      <c r="E44" s="357"/>
      <c r="F44" s="357"/>
      <c r="G44" s="357"/>
      <c r="H44" s="357"/>
      <c r="I44" s="357"/>
      <c r="J44" s="76" t="s">
        <v>53</v>
      </c>
      <c r="K44" s="203" t="s">
        <v>54</v>
      </c>
      <c r="L44" s="90" t="s">
        <v>55</v>
      </c>
      <c r="M44" s="313" t="s">
        <v>56</v>
      </c>
      <c r="N44" s="358"/>
      <c r="O44" s="77" t="s">
        <v>47</v>
      </c>
      <c r="P44" s="39"/>
    </row>
    <row r="45" spans="2:16" ht="14.25">
      <c r="B45" s="27"/>
      <c r="C45" s="303"/>
      <c r="D45" s="304"/>
      <c r="E45" s="304"/>
      <c r="F45" s="304"/>
      <c r="G45" s="304"/>
      <c r="H45" s="304"/>
      <c r="I45" s="304"/>
      <c r="J45" s="91"/>
      <c r="K45" s="92"/>
      <c r="L45" s="91"/>
      <c r="M45" s="375"/>
      <c r="N45" s="376"/>
      <c r="O45" s="79"/>
      <c r="P45" s="40"/>
    </row>
    <row r="46" spans="2:16" ht="15" thickBot="1">
      <c r="B46" s="27"/>
      <c r="C46" s="298"/>
      <c r="D46" s="299"/>
      <c r="E46" s="299"/>
      <c r="F46" s="299"/>
      <c r="G46" s="299"/>
      <c r="H46" s="299"/>
      <c r="I46" s="299"/>
      <c r="J46" s="93"/>
      <c r="K46" s="94"/>
      <c r="L46" s="93"/>
      <c r="M46" s="301"/>
      <c r="N46" s="302"/>
      <c r="O46" s="95"/>
      <c r="P46" s="40"/>
    </row>
    <row r="47" spans="2:16" ht="15.75" thickBot="1">
      <c r="B47" s="27"/>
      <c r="C47" s="359" t="s">
        <v>48</v>
      </c>
      <c r="D47" s="360"/>
      <c r="E47" s="360"/>
      <c r="F47" s="360"/>
      <c r="G47" s="360"/>
      <c r="H47" s="360"/>
      <c r="I47" s="360"/>
      <c r="J47" s="360"/>
      <c r="K47" s="360"/>
      <c r="L47" s="360"/>
      <c r="M47" s="360"/>
      <c r="N47" s="361"/>
      <c r="O47" s="85"/>
      <c r="P47" s="41"/>
    </row>
    <row r="48" spans="2:16">
      <c r="B48" s="27"/>
      <c r="C48" s="325" t="s">
        <v>57</v>
      </c>
      <c r="D48" s="326"/>
      <c r="E48" s="326"/>
      <c r="F48" s="326"/>
      <c r="G48" s="326"/>
      <c r="H48" s="326"/>
      <c r="I48" s="326"/>
      <c r="J48" s="326"/>
      <c r="K48" s="326"/>
      <c r="L48" s="326"/>
      <c r="M48" s="326"/>
      <c r="N48" s="326"/>
      <c r="O48" s="327"/>
      <c r="P48" s="38"/>
    </row>
    <row r="49" spans="2:16">
      <c r="B49" s="27"/>
      <c r="C49" s="328"/>
      <c r="D49" s="329"/>
      <c r="E49" s="329"/>
      <c r="F49" s="329"/>
      <c r="G49" s="329"/>
      <c r="H49" s="329"/>
      <c r="I49" s="329"/>
      <c r="J49" s="329"/>
      <c r="K49" s="329"/>
      <c r="L49" s="329"/>
      <c r="M49" s="329"/>
      <c r="N49" s="329"/>
      <c r="O49" s="330"/>
      <c r="P49" s="38"/>
    </row>
    <row r="50" spans="2:16" ht="13.5" thickBot="1">
      <c r="B50" s="27"/>
      <c r="C50" s="331"/>
      <c r="D50" s="332"/>
      <c r="E50" s="332"/>
      <c r="F50" s="332"/>
      <c r="G50" s="332"/>
      <c r="H50" s="332"/>
      <c r="I50" s="332"/>
      <c r="J50" s="332"/>
      <c r="K50" s="332"/>
      <c r="L50" s="332"/>
      <c r="M50" s="332"/>
      <c r="N50" s="332"/>
      <c r="O50" s="333"/>
      <c r="P50" s="38"/>
    </row>
    <row r="51" spans="2:16" ht="30">
      <c r="B51" s="27"/>
      <c r="C51" s="310" t="s">
        <v>58</v>
      </c>
      <c r="D51" s="357"/>
      <c r="E51" s="357"/>
      <c r="F51" s="357"/>
      <c r="G51" s="357"/>
      <c r="H51" s="357"/>
      <c r="I51" s="357"/>
      <c r="J51" s="76" t="s">
        <v>59</v>
      </c>
      <c r="K51" s="96" t="s">
        <v>60</v>
      </c>
      <c r="L51" s="97" t="s">
        <v>61</v>
      </c>
      <c r="M51" s="377" t="s">
        <v>46</v>
      </c>
      <c r="N51" s="378"/>
      <c r="O51" s="98" t="s">
        <v>47</v>
      </c>
      <c r="P51" s="42"/>
    </row>
    <row r="52" spans="2:16" ht="14.25">
      <c r="B52" s="27"/>
      <c r="C52" s="389" t="s">
        <v>84</v>
      </c>
      <c r="D52" s="390"/>
      <c r="E52" s="390"/>
      <c r="F52" s="390"/>
      <c r="G52" s="390"/>
      <c r="H52" s="390"/>
      <c r="I52" s="369"/>
      <c r="J52" s="221">
        <v>97568.122042700474</v>
      </c>
      <c r="K52" s="100">
        <v>1.85</v>
      </c>
      <c r="L52" s="101">
        <f>+J52*K52</f>
        <v>180501.02577899589</v>
      </c>
      <c r="M52" s="379">
        <v>0.175877292713568</v>
      </c>
      <c r="N52" s="380"/>
      <c r="O52" s="102">
        <f>+L52*M52</f>
        <v>31746.031746031742</v>
      </c>
      <c r="P52" s="43"/>
    </row>
    <row r="53" spans="2:16" ht="15" thickBot="1">
      <c r="B53" s="27"/>
      <c r="C53" s="389" t="s">
        <v>85</v>
      </c>
      <c r="D53" s="390"/>
      <c r="E53" s="390"/>
      <c r="F53" s="390"/>
      <c r="G53" s="390"/>
      <c r="H53" s="390"/>
      <c r="I53" s="369"/>
      <c r="J53" s="99"/>
      <c r="K53" s="100">
        <v>0.05</v>
      </c>
      <c r="L53" s="101">
        <f>+O52</f>
        <v>31746.031746031742</v>
      </c>
      <c r="M53" s="379"/>
      <c r="N53" s="380"/>
      <c r="O53" s="102">
        <f>+K53*L53</f>
        <v>1587.3015873015872</v>
      </c>
      <c r="P53" s="43"/>
    </row>
    <row r="54" spans="2:16" ht="15.75" thickBot="1">
      <c r="B54" s="27"/>
      <c r="C54" s="359" t="s">
        <v>48</v>
      </c>
      <c r="D54" s="360"/>
      <c r="E54" s="360"/>
      <c r="F54" s="360"/>
      <c r="G54" s="360"/>
      <c r="H54" s="360"/>
      <c r="I54" s="360"/>
      <c r="J54" s="360"/>
      <c r="K54" s="360"/>
      <c r="L54" s="360"/>
      <c r="M54" s="360"/>
      <c r="N54" s="361"/>
      <c r="O54" s="89">
        <f>+SUM(O52:O53)</f>
        <v>33333.333333333328</v>
      </c>
      <c r="P54" s="40"/>
    </row>
    <row r="55" spans="2:16" ht="15" thickBot="1">
      <c r="B55" s="27"/>
      <c r="C55" s="71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72"/>
      <c r="P55" s="28"/>
    </row>
    <row r="56" spans="2:16" ht="15.75" thickBot="1">
      <c r="B56" s="27"/>
      <c r="C56" s="372" t="s">
        <v>62</v>
      </c>
      <c r="D56" s="373"/>
      <c r="E56" s="373"/>
      <c r="F56" s="373"/>
      <c r="G56" s="373"/>
      <c r="H56" s="373"/>
      <c r="I56" s="373"/>
      <c r="J56" s="373"/>
      <c r="K56" s="373"/>
      <c r="L56" s="373"/>
      <c r="M56" s="373"/>
      <c r="N56" s="374"/>
      <c r="O56" s="103">
        <f>+O33+O40+O47+O54</f>
        <v>34999.999999999993</v>
      </c>
      <c r="P56" s="44"/>
    </row>
    <row r="57" spans="2:16" ht="15" thickBot="1">
      <c r="B57" s="27"/>
      <c r="C57" s="71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72"/>
      <c r="P57" s="28"/>
    </row>
    <row r="58" spans="2:16" ht="15">
      <c r="B58" s="27"/>
      <c r="C58" s="73" t="s">
        <v>41</v>
      </c>
      <c r="D58" s="340" t="s">
        <v>6</v>
      </c>
      <c r="E58" s="341"/>
      <c r="F58" s="341"/>
      <c r="G58" s="341"/>
      <c r="H58" s="341"/>
      <c r="I58" s="341"/>
      <c r="J58" s="341"/>
      <c r="K58" s="341"/>
      <c r="L58" s="342"/>
      <c r="M58" s="362" t="s">
        <v>42</v>
      </c>
      <c r="N58" s="363"/>
      <c r="O58" s="73" t="s">
        <v>8</v>
      </c>
      <c r="P58" s="36"/>
    </row>
    <row r="59" spans="2:16" ht="33.6" customHeight="1" thickBot="1">
      <c r="B59" s="27"/>
      <c r="C59" s="74">
        <f>+'PRESUPUESTO OFICIAL (Entidad)'!D15</f>
        <v>320.2</v>
      </c>
      <c r="D59" s="383" t="str">
        <f>+'PRESUPUESTO OFICIAL (Entidad)'!G15</f>
        <v>Suministro, transporte y colocación de base granular incluye la compactación de los materiales al 95% proctor modificado, a entera satisfacción del supervisor.</v>
      </c>
      <c r="E59" s="384"/>
      <c r="F59" s="384"/>
      <c r="G59" s="384"/>
      <c r="H59" s="384"/>
      <c r="I59" s="384"/>
      <c r="J59" s="384"/>
      <c r="K59" s="384"/>
      <c r="L59" s="385"/>
      <c r="M59" s="308" t="str">
        <f>+'PRESUPUESTO OFICIAL (Entidad)'!H15</f>
        <v>m3</v>
      </c>
      <c r="N59" s="309"/>
      <c r="O59" s="75">
        <f>+'PRESUPUESTO OFICIAL (Entidad)'!I15</f>
        <v>18.75</v>
      </c>
      <c r="P59" s="37"/>
    </row>
    <row r="60" spans="2:16">
      <c r="B60" s="27"/>
      <c r="C60" s="325"/>
      <c r="D60" s="326"/>
      <c r="E60" s="326"/>
      <c r="F60" s="326"/>
      <c r="G60" s="326"/>
      <c r="H60" s="326"/>
      <c r="I60" s="326"/>
      <c r="J60" s="326"/>
      <c r="K60" s="326"/>
      <c r="L60" s="326"/>
      <c r="M60" s="326"/>
      <c r="N60" s="326"/>
      <c r="O60" s="327"/>
      <c r="P60" s="38"/>
    </row>
    <row r="61" spans="2:16">
      <c r="B61" s="27"/>
      <c r="C61" s="328"/>
      <c r="D61" s="329"/>
      <c r="E61" s="329"/>
      <c r="F61" s="329"/>
      <c r="G61" s="329"/>
      <c r="H61" s="329"/>
      <c r="I61" s="329"/>
      <c r="J61" s="329"/>
      <c r="K61" s="329"/>
      <c r="L61" s="329"/>
      <c r="M61" s="329"/>
      <c r="N61" s="329"/>
      <c r="O61" s="330"/>
      <c r="P61" s="38"/>
    </row>
    <row r="62" spans="2:16" ht="13.5" thickBot="1">
      <c r="B62" s="27"/>
      <c r="C62" s="331"/>
      <c r="D62" s="332"/>
      <c r="E62" s="332"/>
      <c r="F62" s="332"/>
      <c r="G62" s="332"/>
      <c r="H62" s="332"/>
      <c r="I62" s="332"/>
      <c r="J62" s="332"/>
      <c r="K62" s="332"/>
      <c r="L62" s="332"/>
      <c r="M62" s="332"/>
      <c r="N62" s="332"/>
      <c r="O62" s="333"/>
      <c r="P62" s="38"/>
    </row>
    <row r="63" spans="2:16" ht="15">
      <c r="B63" s="27"/>
      <c r="C63" s="310" t="s">
        <v>6</v>
      </c>
      <c r="D63" s="311"/>
      <c r="E63" s="311"/>
      <c r="F63" s="311"/>
      <c r="G63" s="312"/>
      <c r="H63" s="313" t="s">
        <v>43</v>
      </c>
      <c r="I63" s="311"/>
      <c r="J63" s="381" t="s">
        <v>44</v>
      </c>
      <c r="K63" s="382"/>
      <c r="L63" s="76" t="s">
        <v>45</v>
      </c>
      <c r="M63" s="313" t="s">
        <v>46</v>
      </c>
      <c r="N63" s="358"/>
      <c r="O63" s="77" t="s">
        <v>47</v>
      </c>
      <c r="P63" s="39"/>
    </row>
    <row r="64" spans="2:16" ht="14.25">
      <c r="B64" s="27"/>
      <c r="C64" s="303" t="s">
        <v>90</v>
      </c>
      <c r="D64" s="304"/>
      <c r="E64" s="304"/>
      <c r="F64" s="304"/>
      <c r="G64" s="305"/>
      <c r="H64" s="367" t="s">
        <v>89</v>
      </c>
      <c r="I64" s="305"/>
      <c r="J64" s="367"/>
      <c r="K64" s="305"/>
      <c r="L64" s="78">
        <v>5000</v>
      </c>
      <c r="M64" s="368">
        <f>0.12*8</f>
        <v>0.96</v>
      </c>
      <c r="N64" s="369"/>
      <c r="O64" s="79">
        <f>+L64*M64</f>
        <v>4800</v>
      </c>
      <c r="P64" s="40"/>
    </row>
    <row r="65" spans="2:16" ht="14.25">
      <c r="B65" s="27"/>
      <c r="C65" s="80"/>
      <c r="D65" s="81"/>
      <c r="E65" s="81"/>
      <c r="F65" s="81"/>
      <c r="G65" s="82"/>
      <c r="H65" s="83"/>
      <c r="I65" s="82"/>
      <c r="J65" s="83"/>
      <c r="K65" s="82"/>
      <c r="L65" s="78"/>
      <c r="M65" s="368"/>
      <c r="N65" s="369"/>
      <c r="O65" s="79"/>
      <c r="P65" s="40"/>
    </row>
    <row r="66" spans="2:16" ht="15" thickBot="1">
      <c r="B66" s="27"/>
      <c r="C66" s="298"/>
      <c r="D66" s="299"/>
      <c r="E66" s="299"/>
      <c r="F66" s="299"/>
      <c r="G66" s="300"/>
      <c r="H66" s="386"/>
      <c r="I66" s="300"/>
      <c r="J66" s="386"/>
      <c r="K66" s="300"/>
      <c r="L66" s="84"/>
      <c r="M66" s="387"/>
      <c r="N66" s="388"/>
      <c r="O66" s="79"/>
      <c r="P66" s="40"/>
    </row>
    <row r="67" spans="2:16" ht="15.75" thickBot="1">
      <c r="B67" s="27"/>
      <c r="C67" s="359" t="s">
        <v>48</v>
      </c>
      <c r="D67" s="360"/>
      <c r="E67" s="360"/>
      <c r="F67" s="360"/>
      <c r="G67" s="360"/>
      <c r="H67" s="360"/>
      <c r="I67" s="360"/>
      <c r="J67" s="360"/>
      <c r="K67" s="360"/>
      <c r="L67" s="360"/>
      <c r="M67" s="360"/>
      <c r="N67" s="361"/>
      <c r="O67" s="85">
        <f>+SUM(O64)</f>
        <v>4800</v>
      </c>
      <c r="P67" s="41"/>
    </row>
    <row r="68" spans="2:16" ht="13.5" customHeight="1">
      <c r="B68" s="27"/>
      <c r="C68" s="325" t="s">
        <v>49</v>
      </c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8"/>
    </row>
    <row r="69" spans="2:16">
      <c r="B69" s="27"/>
      <c r="C69" s="328"/>
      <c r="D69" s="329"/>
      <c r="E69" s="329"/>
      <c r="F69" s="329"/>
      <c r="G69" s="329"/>
      <c r="H69" s="329"/>
      <c r="I69" s="329"/>
      <c r="J69" s="329"/>
      <c r="K69" s="329"/>
      <c r="L69" s="329"/>
      <c r="M69" s="329"/>
      <c r="N69" s="329"/>
      <c r="O69" s="330"/>
      <c r="P69" s="38"/>
    </row>
    <row r="70" spans="2:16" ht="13.5" thickBot="1">
      <c r="B70" s="27"/>
      <c r="C70" s="331"/>
      <c r="D70" s="332"/>
      <c r="E70" s="332"/>
      <c r="F70" s="332"/>
      <c r="G70" s="332"/>
      <c r="H70" s="332"/>
      <c r="I70" s="332"/>
      <c r="J70" s="332"/>
      <c r="K70" s="332"/>
      <c r="L70" s="332"/>
      <c r="M70" s="332"/>
      <c r="N70" s="332"/>
      <c r="O70" s="333"/>
      <c r="P70" s="38"/>
    </row>
    <row r="71" spans="2:16" ht="15">
      <c r="B71" s="27"/>
      <c r="C71" s="310" t="s">
        <v>6</v>
      </c>
      <c r="D71" s="357"/>
      <c r="E71" s="357"/>
      <c r="F71" s="357"/>
      <c r="G71" s="357"/>
      <c r="H71" s="357"/>
      <c r="I71" s="357"/>
      <c r="J71" s="358"/>
      <c r="K71" s="216" t="s">
        <v>42</v>
      </c>
      <c r="L71" s="76" t="s">
        <v>8</v>
      </c>
      <c r="M71" s="313" t="s">
        <v>50</v>
      </c>
      <c r="N71" s="358"/>
      <c r="O71" s="77" t="s">
        <v>47</v>
      </c>
      <c r="P71" s="39"/>
    </row>
    <row r="72" spans="2:16" ht="14.25">
      <c r="B72" s="27"/>
      <c r="C72" s="303" t="s">
        <v>86</v>
      </c>
      <c r="D72" s="304"/>
      <c r="E72" s="304"/>
      <c r="F72" s="304"/>
      <c r="G72" s="304"/>
      <c r="H72" s="304"/>
      <c r="I72" s="304"/>
      <c r="J72" s="305"/>
      <c r="K72" s="214" t="s">
        <v>87</v>
      </c>
      <c r="L72" s="86">
        <v>0.05</v>
      </c>
      <c r="M72" s="391">
        <f>+O88</f>
        <v>17333.33333333331</v>
      </c>
      <c r="N72" s="392"/>
      <c r="O72" s="79">
        <f>+L72*M72</f>
        <v>866.66666666666561</v>
      </c>
      <c r="P72" s="40"/>
    </row>
    <row r="73" spans="2:16" ht="15" thickBot="1">
      <c r="B73" s="27"/>
      <c r="C73" s="298" t="s">
        <v>88</v>
      </c>
      <c r="D73" s="299"/>
      <c r="E73" s="299"/>
      <c r="F73" s="299"/>
      <c r="G73" s="299"/>
      <c r="H73" s="299"/>
      <c r="I73" s="299"/>
      <c r="J73" s="300"/>
      <c r="K73" s="223" t="s">
        <v>101</v>
      </c>
      <c r="L73" s="87">
        <v>1</v>
      </c>
      <c r="M73" s="393">
        <v>125000</v>
      </c>
      <c r="N73" s="394"/>
      <c r="O73" s="88">
        <f>+L73*M73</f>
        <v>125000</v>
      </c>
      <c r="P73" s="40"/>
    </row>
    <row r="74" spans="2:16" ht="15.75" thickBot="1">
      <c r="B74" s="27"/>
      <c r="C74" s="359" t="s">
        <v>48</v>
      </c>
      <c r="D74" s="360"/>
      <c r="E74" s="360"/>
      <c r="F74" s="360"/>
      <c r="G74" s="360"/>
      <c r="H74" s="360"/>
      <c r="I74" s="360"/>
      <c r="J74" s="360"/>
      <c r="K74" s="360"/>
      <c r="L74" s="360"/>
      <c r="M74" s="360"/>
      <c r="N74" s="361"/>
      <c r="O74" s="89">
        <f>+SUM(O72:O73)</f>
        <v>125866.66666666667</v>
      </c>
      <c r="P74" s="40"/>
    </row>
    <row r="75" spans="2:16">
      <c r="B75" s="27"/>
      <c r="C75" s="325" t="s">
        <v>51</v>
      </c>
      <c r="D75" s="326"/>
      <c r="E75" s="326"/>
      <c r="F75" s="326"/>
      <c r="G75" s="326"/>
      <c r="H75" s="326"/>
      <c r="I75" s="326"/>
      <c r="J75" s="326"/>
      <c r="K75" s="326"/>
      <c r="L75" s="326"/>
      <c r="M75" s="326"/>
      <c r="N75" s="326"/>
      <c r="O75" s="327"/>
      <c r="P75" s="38"/>
    </row>
    <row r="76" spans="2:16">
      <c r="B76" s="27"/>
      <c r="C76" s="328"/>
      <c r="D76" s="329"/>
      <c r="E76" s="329"/>
      <c r="F76" s="329"/>
      <c r="G76" s="329"/>
      <c r="H76" s="329"/>
      <c r="I76" s="329"/>
      <c r="J76" s="329"/>
      <c r="K76" s="329"/>
      <c r="L76" s="329"/>
      <c r="M76" s="329"/>
      <c r="N76" s="329"/>
      <c r="O76" s="330"/>
      <c r="P76" s="38"/>
    </row>
    <row r="77" spans="2:16" ht="13.5" thickBot="1">
      <c r="B77" s="27"/>
      <c r="C77" s="331"/>
      <c r="D77" s="332"/>
      <c r="E77" s="332"/>
      <c r="F77" s="332"/>
      <c r="G77" s="332"/>
      <c r="H77" s="332"/>
      <c r="I77" s="332"/>
      <c r="J77" s="332"/>
      <c r="K77" s="332"/>
      <c r="L77" s="332"/>
      <c r="M77" s="332"/>
      <c r="N77" s="332"/>
      <c r="O77" s="333"/>
      <c r="P77" s="38"/>
    </row>
    <row r="78" spans="2:16" ht="17.25">
      <c r="B78" s="27"/>
      <c r="C78" s="310" t="s">
        <v>52</v>
      </c>
      <c r="D78" s="357"/>
      <c r="E78" s="357"/>
      <c r="F78" s="357"/>
      <c r="G78" s="357"/>
      <c r="H78" s="357"/>
      <c r="I78" s="357"/>
      <c r="J78" s="76" t="s">
        <v>53</v>
      </c>
      <c r="K78" s="215" t="s">
        <v>54</v>
      </c>
      <c r="L78" s="90" t="s">
        <v>55</v>
      </c>
      <c r="M78" s="313" t="s">
        <v>56</v>
      </c>
      <c r="N78" s="358"/>
      <c r="O78" s="77" t="s">
        <v>47</v>
      </c>
      <c r="P78" s="39"/>
    </row>
    <row r="79" spans="2:16" ht="14.25">
      <c r="B79" s="27"/>
      <c r="C79" s="303" t="s">
        <v>102</v>
      </c>
      <c r="D79" s="304"/>
      <c r="E79" s="304"/>
      <c r="F79" s="304"/>
      <c r="G79" s="304"/>
      <c r="H79" s="304"/>
      <c r="I79" s="304"/>
      <c r="J79" s="91">
        <v>1</v>
      </c>
      <c r="K79" s="92">
        <v>40</v>
      </c>
      <c r="L79" s="91" t="s">
        <v>103</v>
      </c>
      <c r="M79" s="375">
        <v>700</v>
      </c>
      <c r="N79" s="376"/>
      <c r="O79" s="79">
        <f>+J79*K79*M79</f>
        <v>28000</v>
      </c>
      <c r="P79" s="40"/>
    </row>
    <row r="80" spans="2:16" ht="15" thickBot="1">
      <c r="B80" s="27"/>
      <c r="C80" s="298"/>
      <c r="D80" s="299"/>
      <c r="E80" s="299"/>
      <c r="F80" s="299"/>
      <c r="G80" s="299"/>
      <c r="H80" s="299"/>
      <c r="I80" s="299"/>
      <c r="J80" s="93"/>
      <c r="K80" s="94"/>
      <c r="L80" s="93"/>
      <c r="M80" s="301"/>
      <c r="N80" s="302"/>
      <c r="O80" s="95"/>
      <c r="P80" s="40"/>
    </row>
    <row r="81" spans="2:16" ht="15.75" thickBot="1">
      <c r="B81" s="27"/>
      <c r="C81" s="359" t="s">
        <v>48</v>
      </c>
      <c r="D81" s="360"/>
      <c r="E81" s="360"/>
      <c r="F81" s="360"/>
      <c r="G81" s="360"/>
      <c r="H81" s="360"/>
      <c r="I81" s="360"/>
      <c r="J81" s="360"/>
      <c r="K81" s="360"/>
      <c r="L81" s="360"/>
      <c r="M81" s="360"/>
      <c r="N81" s="361"/>
      <c r="O81" s="85">
        <f>+SUM(O79)</f>
        <v>28000</v>
      </c>
      <c r="P81" s="41"/>
    </row>
    <row r="82" spans="2:16">
      <c r="B82" s="27"/>
      <c r="C82" s="325" t="s">
        <v>57</v>
      </c>
      <c r="D82" s="326"/>
      <c r="E82" s="326"/>
      <c r="F82" s="326"/>
      <c r="G82" s="326"/>
      <c r="H82" s="326"/>
      <c r="I82" s="326"/>
      <c r="J82" s="326"/>
      <c r="K82" s="326"/>
      <c r="L82" s="326"/>
      <c r="M82" s="326"/>
      <c r="N82" s="326"/>
      <c r="O82" s="327"/>
      <c r="P82" s="38"/>
    </row>
    <row r="83" spans="2:16">
      <c r="B83" s="27"/>
      <c r="C83" s="328"/>
      <c r="D83" s="329"/>
      <c r="E83" s="329"/>
      <c r="F83" s="329"/>
      <c r="G83" s="329"/>
      <c r="H83" s="329"/>
      <c r="I83" s="329"/>
      <c r="J83" s="329"/>
      <c r="K83" s="329"/>
      <c r="L83" s="329"/>
      <c r="M83" s="329"/>
      <c r="N83" s="329"/>
      <c r="O83" s="330"/>
      <c r="P83" s="38"/>
    </row>
    <row r="84" spans="2:16" ht="13.5" thickBot="1">
      <c r="B84" s="27"/>
      <c r="C84" s="331"/>
      <c r="D84" s="332"/>
      <c r="E84" s="332"/>
      <c r="F84" s="332"/>
      <c r="G84" s="332"/>
      <c r="H84" s="332"/>
      <c r="I84" s="332"/>
      <c r="J84" s="332"/>
      <c r="K84" s="332"/>
      <c r="L84" s="332"/>
      <c r="M84" s="332"/>
      <c r="N84" s="332"/>
      <c r="O84" s="333"/>
      <c r="P84" s="38"/>
    </row>
    <row r="85" spans="2:16" ht="30">
      <c r="B85" s="27"/>
      <c r="C85" s="310" t="s">
        <v>58</v>
      </c>
      <c r="D85" s="357"/>
      <c r="E85" s="357"/>
      <c r="F85" s="357"/>
      <c r="G85" s="357"/>
      <c r="H85" s="357"/>
      <c r="I85" s="357"/>
      <c r="J85" s="76" t="s">
        <v>59</v>
      </c>
      <c r="K85" s="96" t="s">
        <v>60</v>
      </c>
      <c r="L85" s="97" t="s">
        <v>61</v>
      </c>
      <c r="M85" s="377" t="s">
        <v>46</v>
      </c>
      <c r="N85" s="378"/>
      <c r="O85" s="98" t="s">
        <v>47</v>
      </c>
      <c r="P85" s="42"/>
    </row>
    <row r="86" spans="2:16" ht="14.25">
      <c r="B86" s="27"/>
      <c r="C86" s="389" t="s">
        <v>84</v>
      </c>
      <c r="D86" s="390"/>
      <c r="E86" s="390"/>
      <c r="F86" s="390"/>
      <c r="G86" s="390"/>
      <c r="H86" s="390"/>
      <c r="I86" s="369"/>
      <c r="J86" s="221">
        <v>97568.122042700474</v>
      </c>
      <c r="K86" s="100">
        <v>1.85</v>
      </c>
      <c r="L86" s="101">
        <f>+J86*K86</f>
        <v>180501.02577899589</v>
      </c>
      <c r="M86" s="379">
        <v>9.1456192211055262E-2</v>
      </c>
      <c r="N86" s="380"/>
      <c r="O86" s="102">
        <f>+L86*M86</f>
        <v>16507.936507936487</v>
      </c>
      <c r="P86" s="43"/>
    </row>
    <row r="87" spans="2:16" ht="15" thickBot="1">
      <c r="B87" s="27"/>
      <c r="C87" s="389" t="s">
        <v>85</v>
      </c>
      <c r="D87" s="390"/>
      <c r="E87" s="390"/>
      <c r="F87" s="390"/>
      <c r="G87" s="390"/>
      <c r="H87" s="390"/>
      <c r="I87" s="369"/>
      <c r="J87" s="99"/>
      <c r="K87" s="100">
        <v>0.05</v>
      </c>
      <c r="L87" s="101">
        <f>+O86</f>
        <v>16507.936507936487</v>
      </c>
      <c r="M87" s="379"/>
      <c r="N87" s="380"/>
      <c r="O87" s="102">
        <f>+K87*L87</f>
        <v>825.3968253968244</v>
      </c>
      <c r="P87" s="43"/>
    </row>
    <row r="88" spans="2:16" ht="15.75" thickBot="1">
      <c r="B88" s="27"/>
      <c r="C88" s="359" t="s">
        <v>48</v>
      </c>
      <c r="D88" s="360"/>
      <c r="E88" s="360"/>
      <c r="F88" s="360"/>
      <c r="G88" s="360"/>
      <c r="H88" s="360"/>
      <c r="I88" s="360"/>
      <c r="J88" s="360"/>
      <c r="K88" s="360"/>
      <c r="L88" s="360"/>
      <c r="M88" s="360"/>
      <c r="N88" s="361"/>
      <c r="O88" s="89">
        <f>+SUM(O86:O87)</f>
        <v>17333.33333333331</v>
      </c>
      <c r="P88" s="40"/>
    </row>
    <row r="89" spans="2:16" ht="15" thickBot="1">
      <c r="B89" s="27"/>
      <c r="C89" s="71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72"/>
      <c r="P89" s="28"/>
    </row>
    <row r="90" spans="2:16" ht="15.75" thickBot="1">
      <c r="B90" s="27"/>
      <c r="C90" s="372" t="s">
        <v>62</v>
      </c>
      <c r="D90" s="373"/>
      <c r="E90" s="373"/>
      <c r="F90" s="373"/>
      <c r="G90" s="373"/>
      <c r="H90" s="373"/>
      <c r="I90" s="373"/>
      <c r="J90" s="373"/>
      <c r="K90" s="373"/>
      <c r="L90" s="373"/>
      <c r="M90" s="373"/>
      <c r="N90" s="374"/>
      <c r="O90" s="103">
        <f>+O67+O74+O81+O88</f>
        <v>176000</v>
      </c>
      <c r="P90" s="44"/>
    </row>
    <row r="91" spans="2:16" ht="15" thickBot="1">
      <c r="B91" s="27"/>
      <c r="C91" s="71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72"/>
      <c r="P91" s="28"/>
    </row>
    <row r="92" spans="2:16" ht="15">
      <c r="B92" s="27"/>
      <c r="C92" s="73" t="s">
        <v>41</v>
      </c>
      <c r="D92" s="340" t="s">
        <v>6</v>
      </c>
      <c r="E92" s="341"/>
      <c r="F92" s="341"/>
      <c r="G92" s="341"/>
      <c r="H92" s="341"/>
      <c r="I92" s="341"/>
      <c r="J92" s="341"/>
      <c r="K92" s="341"/>
      <c r="L92" s="342"/>
      <c r="M92" s="362" t="s">
        <v>42</v>
      </c>
      <c r="N92" s="363"/>
      <c r="O92" s="73" t="s">
        <v>8</v>
      </c>
      <c r="P92" s="28"/>
    </row>
    <row r="93" spans="2:16" ht="47.45" customHeight="1" thickBot="1">
      <c r="B93" s="27"/>
      <c r="C93" s="74">
        <f>+'PRESUPUESTO OFICIAL (Entidad)'!D18</f>
        <v>630.4</v>
      </c>
      <c r="D93" s="383" t="str">
        <f>+'PRESUPUESTO OFICIAL (Entidad)'!G18</f>
        <v xml:space="preserve">Suministro, transporte e intalación de concreto hidraulico clase D de 210 kg/cm2, para riel de 0.90 m de ancho y un espesor de 0.15 m, incluye los acabados, la formaleta y los demas materiales necesarios para la correcta elaboración del riel a entera satisfacción de la supervisión. </v>
      </c>
      <c r="E93" s="384"/>
      <c r="F93" s="384"/>
      <c r="G93" s="384"/>
      <c r="H93" s="384"/>
      <c r="I93" s="384"/>
      <c r="J93" s="384"/>
      <c r="K93" s="384"/>
      <c r="L93" s="385"/>
      <c r="M93" s="308" t="str">
        <f>+'PRESUPUESTO OFICIAL (Entidad)'!H18</f>
        <v>m3</v>
      </c>
      <c r="N93" s="309"/>
      <c r="O93" s="75">
        <f>+'PRESUPUESTO OFICIAL (Entidad)'!I18</f>
        <v>6.75</v>
      </c>
      <c r="P93" s="28"/>
    </row>
    <row r="94" spans="2:16">
      <c r="B94" s="27"/>
      <c r="C94" s="325"/>
      <c r="D94" s="326"/>
      <c r="E94" s="326"/>
      <c r="F94" s="326"/>
      <c r="G94" s="326"/>
      <c r="H94" s="326"/>
      <c r="I94" s="326"/>
      <c r="J94" s="326"/>
      <c r="K94" s="326"/>
      <c r="L94" s="326"/>
      <c r="M94" s="326"/>
      <c r="N94" s="326"/>
      <c r="O94" s="327"/>
      <c r="P94" s="28"/>
    </row>
    <row r="95" spans="2:16">
      <c r="B95" s="27"/>
      <c r="C95" s="328"/>
      <c r="D95" s="329"/>
      <c r="E95" s="329"/>
      <c r="F95" s="329"/>
      <c r="G95" s="329"/>
      <c r="H95" s="329"/>
      <c r="I95" s="329"/>
      <c r="J95" s="329"/>
      <c r="K95" s="329"/>
      <c r="L95" s="329"/>
      <c r="M95" s="329"/>
      <c r="N95" s="329"/>
      <c r="O95" s="330"/>
      <c r="P95" s="28"/>
    </row>
    <row r="96" spans="2:16" ht="13.5" thickBot="1">
      <c r="B96" s="27"/>
      <c r="C96" s="331"/>
      <c r="D96" s="332"/>
      <c r="E96" s="332"/>
      <c r="F96" s="332"/>
      <c r="G96" s="332"/>
      <c r="H96" s="332"/>
      <c r="I96" s="332"/>
      <c r="J96" s="332"/>
      <c r="K96" s="332"/>
      <c r="L96" s="332"/>
      <c r="M96" s="332"/>
      <c r="N96" s="332"/>
      <c r="O96" s="333"/>
      <c r="P96" s="28"/>
    </row>
    <row r="97" spans="2:16" ht="15">
      <c r="B97" s="27"/>
      <c r="C97" s="310" t="s">
        <v>6</v>
      </c>
      <c r="D97" s="311"/>
      <c r="E97" s="311"/>
      <c r="F97" s="311"/>
      <c r="G97" s="312"/>
      <c r="H97" s="313" t="s">
        <v>43</v>
      </c>
      <c r="I97" s="311"/>
      <c r="J97" s="381" t="s">
        <v>44</v>
      </c>
      <c r="K97" s="382"/>
      <c r="L97" s="76" t="s">
        <v>45</v>
      </c>
      <c r="M97" s="313" t="s">
        <v>46</v>
      </c>
      <c r="N97" s="358"/>
      <c r="O97" s="77" t="s">
        <v>47</v>
      </c>
      <c r="P97" s="28"/>
    </row>
    <row r="98" spans="2:16" ht="14.25">
      <c r="B98" s="27"/>
      <c r="C98" s="303" t="s">
        <v>104</v>
      </c>
      <c r="D98" s="304"/>
      <c r="E98" s="304"/>
      <c r="F98" s="304"/>
      <c r="G98" s="305"/>
      <c r="H98" s="367" t="s">
        <v>89</v>
      </c>
      <c r="I98" s="305"/>
      <c r="J98" s="367"/>
      <c r="K98" s="305"/>
      <c r="L98" s="78">
        <v>7500</v>
      </c>
      <c r="M98" s="368">
        <f>0.2*8</f>
        <v>1.6</v>
      </c>
      <c r="N98" s="369"/>
      <c r="O98" s="79">
        <f>+L98*M98</f>
        <v>12000</v>
      </c>
      <c r="P98" s="28"/>
    </row>
    <row r="99" spans="2:16" ht="14.25">
      <c r="B99" s="27"/>
      <c r="C99" s="395" t="s">
        <v>105</v>
      </c>
      <c r="D99" s="396"/>
      <c r="E99" s="396"/>
      <c r="F99" s="396"/>
      <c r="G99" s="397"/>
      <c r="H99" s="368" t="s">
        <v>106</v>
      </c>
      <c r="I99" s="369"/>
      <c r="J99" s="83"/>
      <c r="K99" s="82"/>
      <c r="L99" s="78">
        <v>4250</v>
      </c>
      <c r="M99" s="368">
        <f>0.1*8</f>
        <v>0.8</v>
      </c>
      <c r="N99" s="369"/>
      <c r="O99" s="79">
        <f>+L99*M99</f>
        <v>3400</v>
      </c>
      <c r="P99" s="28"/>
    </row>
    <row r="100" spans="2:16" ht="15" thickBot="1">
      <c r="B100" s="27"/>
      <c r="C100" s="298"/>
      <c r="D100" s="299"/>
      <c r="E100" s="299"/>
      <c r="F100" s="299"/>
      <c r="G100" s="300"/>
      <c r="H100" s="386"/>
      <c r="I100" s="300"/>
      <c r="J100" s="386"/>
      <c r="K100" s="300"/>
      <c r="L100" s="84"/>
      <c r="M100" s="387"/>
      <c r="N100" s="388"/>
      <c r="O100" s="79"/>
      <c r="P100" s="28"/>
    </row>
    <row r="101" spans="2:16" ht="15.75" thickBot="1">
      <c r="B101" s="27"/>
      <c r="C101" s="359" t="s">
        <v>48</v>
      </c>
      <c r="D101" s="360"/>
      <c r="E101" s="360"/>
      <c r="F101" s="360"/>
      <c r="G101" s="360"/>
      <c r="H101" s="360"/>
      <c r="I101" s="360"/>
      <c r="J101" s="360"/>
      <c r="K101" s="360"/>
      <c r="L101" s="360"/>
      <c r="M101" s="360"/>
      <c r="N101" s="361"/>
      <c r="O101" s="85">
        <f>+SUM(O98:O99)</f>
        <v>15400</v>
      </c>
      <c r="P101" s="28"/>
    </row>
    <row r="102" spans="2:16">
      <c r="B102" s="27"/>
      <c r="C102" s="325" t="s">
        <v>49</v>
      </c>
      <c r="D102" s="326"/>
      <c r="E102" s="326"/>
      <c r="F102" s="326"/>
      <c r="G102" s="326"/>
      <c r="H102" s="326"/>
      <c r="I102" s="326"/>
      <c r="J102" s="326"/>
      <c r="K102" s="326"/>
      <c r="L102" s="326"/>
      <c r="M102" s="326"/>
      <c r="N102" s="326"/>
      <c r="O102" s="327"/>
      <c r="P102" s="28"/>
    </row>
    <row r="103" spans="2:16">
      <c r="B103" s="27"/>
      <c r="C103" s="328"/>
      <c r="D103" s="329"/>
      <c r="E103" s="329"/>
      <c r="F103" s="329"/>
      <c r="G103" s="329"/>
      <c r="H103" s="329"/>
      <c r="I103" s="329"/>
      <c r="J103" s="329"/>
      <c r="K103" s="329"/>
      <c r="L103" s="329"/>
      <c r="M103" s="329"/>
      <c r="N103" s="329"/>
      <c r="O103" s="330"/>
      <c r="P103" s="28"/>
    </row>
    <row r="104" spans="2:16" ht="13.5" thickBot="1">
      <c r="B104" s="27"/>
      <c r="C104" s="331"/>
      <c r="D104" s="332"/>
      <c r="E104" s="332"/>
      <c r="F104" s="332"/>
      <c r="G104" s="332"/>
      <c r="H104" s="332"/>
      <c r="I104" s="332"/>
      <c r="J104" s="332"/>
      <c r="K104" s="332"/>
      <c r="L104" s="332"/>
      <c r="M104" s="332"/>
      <c r="N104" s="332"/>
      <c r="O104" s="333"/>
      <c r="P104" s="28"/>
    </row>
    <row r="105" spans="2:16" ht="15">
      <c r="B105" s="27"/>
      <c r="C105" s="310" t="s">
        <v>6</v>
      </c>
      <c r="D105" s="357"/>
      <c r="E105" s="357"/>
      <c r="F105" s="357"/>
      <c r="G105" s="357"/>
      <c r="H105" s="357"/>
      <c r="I105" s="357"/>
      <c r="J105" s="358"/>
      <c r="K105" s="216" t="s">
        <v>42</v>
      </c>
      <c r="L105" s="76" t="s">
        <v>8</v>
      </c>
      <c r="M105" s="313" t="s">
        <v>50</v>
      </c>
      <c r="N105" s="358"/>
      <c r="O105" s="77" t="s">
        <v>47</v>
      </c>
      <c r="P105" s="28"/>
    </row>
    <row r="106" spans="2:16" ht="14.25">
      <c r="B106" s="27"/>
      <c r="C106" s="303" t="s">
        <v>86</v>
      </c>
      <c r="D106" s="304"/>
      <c r="E106" s="304"/>
      <c r="F106" s="304"/>
      <c r="G106" s="304"/>
      <c r="H106" s="304"/>
      <c r="I106" s="304"/>
      <c r="J106" s="305"/>
      <c r="K106" s="214" t="s">
        <v>87</v>
      </c>
      <c r="L106" s="91">
        <v>0.05</v>
      </c>
      <c r="M106" s="391">
        <f>+O127</f>
        <v>49633.333333333161</v>
      </c>
      <c r="N106" s="392"/>
      <c r="O106" s="79">
        <f>+L106*M106</f>
        <v>2481.6666666666583</v>
      </c>
      <c r="P106" s="28"/>
    </row>
    <row r="107" spans="2:16" ht="14.25">
      <c r="B107" s="27"/>
      <c r="C107" s="402" t="s">
        <v>91</v>
      </c>
      <c r="D107" s="403"/>
      <c r="E107" s="403"/>
      <c r="F107" s="403"/>
      <c r="G107" s="403"/>
      <c r="H107" s="403"/>
      <c r="I107" s="403"/>
      <c r="J107" s="404"/>
      <c r="K107" s="214" t="s">
        <v>92</v>
      </c>
      <c r="L107" s="222">
        <v>0.84</v>
      </c>
      <c r="M107" s="405">
        <v>110000</v>
      </c>
      <c r="N107" s="405"/>
      <c r="O107" s="79">
        <f t="shared" ref="O107:O111" si="0">+L107*M107</f>
        <v>92400</v>
      </c>
      <c r="P107" s="28"/>
    </row>
    <row r="108" spans="2:16" ht="14.25">
      <c r="B108" s="27"/>
      <c r="C108" s="402" t="s">
        <v>93</v>
      </c>
      <c r="D108" s="403"/>
      <c r="E108" s="403"/>
      <c r="F108" s="403"/>
      <c r="G108" s="403"/>
      <c r="H108" s="403"/>
      <c r="I108" s="403"/>
      <c r="J108" s="404"/>
      <c r="K108" s="223" t="s">
        <v>92</v>
      </c>
      <c r="L108" s="224">
        <v>0.63</v>
      </c>
      <c r="M108" s="405">
        <v>95000</v>
      </c>
      <c r="N108" s="405"/>
      <c r="O108" s="79">
        <f t="shared" si="0"/>
        <v>59850</v>
      </c>
      <c r="P108" s="28"/>
    </row>
    <row r="109" spans="2:16" ht="14.25">
      <c r="B109" s="27"/>
      <c r="C109" s="402" t="s">
        <v>97</v>
      </c>
      <c r="D109" s="403"/>
      <c r="E109" s="403"/>
      <c r="F109" s="403"/>
      <c r="G109" s="403"/>
      <c r="H109" s="403"/>
      <c r="I109" s="403"/>
      <c r="J109" s="404"/>
      <c r="K109" s="223" t="s">
        <v>98</v>
      </c>
      <c r="L109" s="224">
        <v>7</v>
      </c>
      <c r="M109" s="405">
        <v>30000</v>
      </c>
      <c r="N109" s="405"/>
      <c r="O109" s="79">
        <f t="shared" si="0"/>
        <v>210000</v>
      </c>
      <c r="P109" s="28"/>
    </row>
    <row r="110" spans="2:16" ht="14.25">
      <c r="B110" s="27"/>
      <c r="C110" s="402" t="s">
        <v>95</v>
      </c>
      <c r="D110" s="403"/>
      <c r="E110" s="403"/>
      <c r="F110" s="403"/>
      <c r="G110" s="403"/>
      <c r="H110" s="403"/>
      <c r="I110" s="403"/>
      <c r="J110" s="404"/>
      <c r="K110" s="225" t="s">
        <v>96</v>
      </c>
      <c r="L110" s="223">
        <v>185</v>
      </c>
      <c r="M110" s="405">
        <v>65</v>
      </c>
      <c r="N110" s="405"/>
      <c r="O110" s="79">
        <f t="shared" si="0"/>
        <v>12025</v>
      </c>
      <c r="P110" s="28"/>
    </row>
    <row r="111" spans="2:16" ht="15" thickBot="1">
      <c r="B111" s="27"/>
      <c r="C111" s="298" t="s">
        <v>99</v>
      </c>
      <c r="D111" s="299"/>
      <c r="E111" s="299"/>
      <c r="F111" s="299"/>
      <c r="G111" s="299"/>
      <c r="H111" s="299"/>
      <c r="I111" s="299"/>
      <c r="J111" s="300"/>
      <c r="K111" s="223" t="s">
        <v>100</v>
      </c>
      <c r="L111" s="226">
        <v>2.34</v>
      </c>
      <c r="M111" s="393">
        <v>18500</v>
      </c>
      <c r="N111" s="394"/>
      <c r="O111" s="88">
        <f t="shared" si="0"/>
        <v>43290</v>
      </c>
      <c r="P111" s="28"/>
    </row>
    <row r="112" spans="2:16" ht="15.75" thickBot="1">
      <c r="B112" s="27"/>
      <c r="C112" s="359" t="s">
        <v>48</v>
      </c>
      <c r="D112" s="360"/>
      <c r="E112" s="360"/>
      <c r="F112" s="360"/>
      <c r="G112" s="360"/>
      <c r="H112" s="360"/>
      <c r="I112" s="360"/>
      <c r="J112" s="360"/>
      <c r="K112" s="360"/>
      <c r="L112" s="360"/>
      <c r="M112" s="360"/>
      <c r="N112" s="361"/>
      <c r="O112" s="89">
        <f>+SUM(O106:O111)</f>
        <v>420046.66666666663</v>
      </c>
      <c r="P112" s="28"/>
    </row>
    <row r="113" spans="2:16">
      <c r="B113" s="27"/>
      <c r="C113" s="325" t="s">
        <v>51</v>
      </c>
      <c r="D113" s="326"/>
      <c r="E113" s="326"/>
      <c r="F113" s="326"/>
      <c r="G113" s="326"/>
      <c r="H113" s="326"/>
      <c r="I113" s="326"/>
      <c r="J113" s="326"/>
      <c r="K113" s="326"/>
      <c r="L113" s="326"/>
      <c r="M113" s="326"/>
      <c r="N113" s="326"/>
      <c r="O113" s="327"/>
      <c r="P113" s="28"/>
    </row>
    <row r="114" spans="2:16">
      <c r="B114" s="27"/>
      <c r="C114" s="328"/>
      <c r="D114" s="329"/>
      <c r="E114" s="329"/>
      <c r="F114" s="329"/>
      <c r="G114" s="329"/>
      <c r="H114" s="329"/>
      <c r="I114" s="329"/>
      <c r="J114" s="329"/>
      <c r="K114" s="329"/>
      <c r="L114" s="329"/>
      <c r="M114" s="329"/>
      <c r="N114" s="329"/>
      <c r="O114" s="330"/>
      <c r="P114" s="28"/>
    </row>
    <row r="115" spans="2:16" ht="13.5" thickBot="1">
      <c r="B115" s="27"/>
      <c r="C115" s="331"/>
      <c r="D115" s="332"/>
      <c r="E115" s="332"/>
      <c r="F115" s="332"/>
      <c r="G115" s="332"/>
      <c r="H115" s="332"/>
      <c r="I115" s="332"/>
      <c r="J115" s="332"/>
      <c r="K115" s="332"/>
      <c r="L115" s="332"/>
      <c r="M115" s="332"/>
      <c r="N115" s="332"/>
      <c r="O115" s="333"/>
      <c r="P115" s="28"/>
    </row>
    <row r="116" spans="2:16" ht="17.25">
      <c r="B116" s="27"/>
      <c r="C116" s="310" t="s">
        <v>52</v>
      </c>
      <c r="D116" s="357"/>
      <c r="E116" s="357"/>
      <c r="F116" s="357"/>
      <c r="G116" s="357"/>
      <c r="H116" s="357"/>
      <c r="I116" s="357"/>
      <c r="J116" s="76" t="s">
        <v>53</v>
      </c>
      <c r="K116" s="215" t="s">
        <v>54</v>
      </c>
      <c r="L116" s="90" t="s">
        <v>55</v>
      </c>
      <c r="M116" s="313" t="s">
        <v>56</v>
      </c>
      <c r="N116" s="358"/>
      <c r="O116" s="77" t="s">
        <v>47</v>
      </c>
      <c r="P116" s="28"/>
    </row>
    <row r="117" spans="2:16" ht="14.25">
      <c r="B117" s="27"/>
      <c r="C117" s="303" t="s">
        <v>107</v>
      </c>
      <c r="D117" s="304"/>
      <c r="E117" s="304"/>
      <c r="F117" s="304"/>
      <c r="G117" s="304"/>
      <c r="H117" s="304"/>
      <c r="I117" s="305"/>
      <c r="J117" s="91">
        <f>+L107</f>
        <v>0.84</v>
      </c>
      <c r="K117" s="92">
        <v>40</v>
      </c>
      <c r="L117" s="91" t="s">
        <v>109</v>
      </c>
      <c r="M117" s="375">
        <v>700</v>
      </c>
      <c r="N117" s="376"/>
      <c r="O117" s="79">
        <f>+K117*M117</f>
        <v>28000</v>
      </c>
      <c r="P117" s="28"/>
    </row>
    <row r="118" spans="2:16" ht="14.25">
      <c r="B118" s="27"/>
      <c r="C118" s="395" t="s">
        <v>108</v>
      </c>
      <c r="D118" s="396"/>
      <c r="E118" s="396"/>
      <c r="F118" s="396"/>
      <c r="G118" s="396"/>
      <c r="H118" s="396"/>
      <c r="I118" s="397"/>
      <c r="J118" s="91">
        <f>+L108</f>
        <v>0.63</v>
      </c>
      <c r="K118" s="92">
        <v>40</v>
      </c>
      <c r="L118" s="91" t="s">
        <v>109</v>
      </c>
      <c r="M118" s="375">
        <v>700</v>
      </c>
      <c r="N118" s="376"/>
      <c r="O118" s="79">
        <f t="shared" ref="O118" si="1">+K118*M118</f>
        <v>28000</v>
      </c>
      <c r="P118" s="28"/>
    </row>
    <row r="119" spans="2:16" ht="15" thickBot="1">
      <c r="B119" s="27"/>
      <c r="C119" s="395" t="s">
        <v>97</v>
      </c>
      <c r="D119" s="396"/>
      <c r="E119" s="396"/>
      <c r="F119" s="396"/>
      <c r="G119" s="396"/>
      <c r="H119" s="396"/>
      <c r="I119" s="397"/>
      <c r="J119" s="91">
        <f>+L109*0.04</f>
        <v>0.28000000000000003</v>
      </c>
      <c r="K119" s="92">
        <v>20</v>
      </c>
      <c r="L119" s="91" t="s">
        <v>109</v>
      </c>
      <c r="M119" s="375">
        <v>700</v>
      </c>
      <c r="N119" s="376"/>
      <c r="O119" s="79">
        <f>+J119*K119*M119</f>
        <v>3920.0000000000005</v>
      </c>
      <c r="P119" s="28"/>
    </row>
    <row r="120" spans="2:16" ht="15.75" thickBot="1">
      <c r="B120" s="27"/>
      <c r="C120" s="398" t="s">
        <v>48</v>
      </c>
      <c r="D120" s="399"/>
      <c r="E120" s="399"/>
      <c r="F120" s="399"/>
      <c r="G120" s="399"/>
      <c r="H120" s="399"/>
      <c r="I120" s="399"/>
      <c r="J120" s="399"/>
      <c r="K120" s="399"/>
      <c r="L120" s="399"/>
      <c r="M120" s="399"/>
      <c r="N120" s="400"/>
      <c r="O120" s="85">
        <f>+SUM(O117:O119)</f>
        <v>59920</v>
      </c>
      <c r="P120" s="28"/>
    </row>
    <row r="121" spans="2:16">
      <c r="B121" s="27"/>
      <c r="C121" s="325" t="s">
        <v>57</v>
      </c>
      <c r="D121" s="326"/>
      <c r="E121" s="326"/>
      <c r="F121" s="326"/>
      <c r="G121" s="326"/>
      <c r="H121" s="326"/>
      <c r="I121" s="326"/>
      <c r="J121" s="326"/>
      <c r="K121" s="326"/>
      <c r="L121" s="326"/>
      <c r="M121" s="326"/>
      <c r="N121" s="326"/>
      <c r="O121" s="327"/>
      <c r="P121" s="28"/>
    </row>
    <row r="122" spans="2:16">
      <c r="B122" s="27"/>
      <c r="C122" s="328"/>
      <c r="D122" s="329"/>
      <c r="E122" s="329"/>
      <c r="F122" s="329"/>
      <c r="G122" s="329"/>
      <c r="H122" s="329"/>
      <c r="I122" s="329"/>
      <c r="J122" s="329"/>
      <c r="K122" s="329"/>
      <c r="L122" s="329"/>
      <c r="M122" s="329"/>
      <c r="N122" s="329"/>
      <c r="O122" s="330"/>
      <c r="P122" s="28"/>
    </row>
    <row r="123" spans="2:16" ht="13.5" thickBot="1">
      <c r="B123" s="27"/>
      <c r="C123" s="331"/>
      <c r="D123" s="332"/>
      <c r="E123" s="332"/>
      <c r="F123" s="332"/>
      <c r="G123" s="332"/>
      <c r="H123" s="332"/>
      <c r="I123" s="332"/>
      <c r="J123" s="332"/>
      <c r="K123" s="332"/>
      <c r="L123" s="332"/>
      <c r="M123" s="332"/>
      <c r="N123" s="332"/>
      <c r="O123" s="333"/>
      <c r="P123" s="28"/>
    </row>
    <row r="124" spans="2:16" ht="30">
      <c r="B124" s="27"/>
      <c r="C124" s="310" t="s">
        <v>58</v>
      </c>
      <c r="D124" s="357"/>
      <c r="E124" s="357"/>
      <c r="F124" s="357"/>
      <c r="G124" s="357"/>
      <c r="H124" s="357"/>
      <c r="I124" s="357"/>
      <c r="J124" s="76" t="s">
        <v>59</v>
      </c>
      <c r="K124" s="96" t="s">
        <v>60</v>
      </c>
      <c r="L124" s="97" t="s">
        <v>61</v>
      </c>
      <c r="M124" s="377" t="s">
        <v>46</v>
      </c>
      <c r="N124" s="378"/>
      <c r="O124" s="98" t="s">
        <v>47</v>
      </c>
      <c r="P124" s="28"/>
    </row>
    <row r="125" spans="2:16" ht="14.25">
      <c r="B125" s="27"/>
      <c r="C125" s="389" t="s">
        <v>84</v>
      </c>
      <c r="D125" s="390"/>
      <c r="E125" s="390"/>
      <c r="F125" s="390"/>
      <c r="G125" s="390"/>
      <c r="H125" s="390"/>
      <c r="I125" s="369"/>
      <c r="J125" s="221">
        <v>97568.122042700474</v>
      </c>
      <c r="K125" s="100">
        <v>1.85</v>
      </c>
      <c r="L125" s="101">
        <f>+J125*K125</f>
        <v>180501.02577899589</v>
      </c>
      <c r="M125" s="379">
        <v>0.26188128885050188</v>
      </c>
      <c r="N125" s="380"/>
      <c r="O125" s="102">
        <f>+L125*M125</f>
        <v>47269.841269841105</v>
      </c>
      <c r="P125" s="28"/>
    </row>
    <row r="126" spans="2:16" ht="15" thickBot="1">
      <c r="B126" s="27"/>
      <c r="C126" s="389" t="s">
        <v>85</v>
      </c>
      <c r="D126" s="390"/>
      <c r="E126" s="390"/>
      <c r="F126" s="390"/>
      <c r="G126" s="390"/>
      <c r="H126" s="390"/>
      <c r="I126" s="369"/>
      <c r="J126" s="99"/>
      <c r="K126" s="100">
        <v>0.05</v>
      </c>
      <c r="L126" s="101">
        <f>+O125</f>
        <v>47269.841269841105</v>
      </c>
      <c r="M126" s="379"/>
      <c r="N126" s="380"/>
      <c r="O126" s="102">
        <f>+K126*L126</f>
        <v>2363.4920634920554</v>
      </c>
      <c r="P126" s="28"/>
    </row>
    <row r="127" spans="2:16" ht="15.75" thickBot="1">
      <c r="B127" s="27"/>
      <c r="C127" s="359" t="s">
        <v>48</v>
      </c>
      <c r="D127" s="360"/>
      <c r="E127" s="360"/>
      <c r="F127" s="360"/>
      <c r="G127" s="360"/>
      <c r="H127" s="360"/>
      <c r="I127" s="360"/>
      <c r="J127" s="360"/>
      <c r="K127" s="360"/>
      <c r="L127" s="360"/>
      <c r="M127" s="360"/>
      <c r="N127" s="361"/>
      <c r="O127" s="89">
        <f>+SUM(O125:O126)</f>
        <v>49633.333333333161</v>
      </c>
      <c r="P127" s="28"/>
    </row>
    <row r="128" spans="2:16" ht="15" thickBot="1">
      <c r="B128" s="27"/>
      <c r="C128" s="71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72"/>
      <c r="P128" s="28"/>
    </row>
    <row r="129" spans="2:16" ht="15.75" thickBot="1">
      <c r="B129" s="27"/>
      <c r="C129" s="372" t="s">
        <v>62</v>
      </c>
      <c r="D129" s="373"/>
      <c r="E129" s="373"/>
      <c r="F129" s="373"/>
      <c r="G129" s="373"/>
      <c r="H129" s="373"/>
      <c r="I129" s="373"/>
      <c r="J129" s="373"/>
      <c r="K129" s="373"/>
      <c r="L129" s="373"/>
      <c r="M129" s="373"/>
      <c r="N129" s="374"/>
      <c r="O129" s="103">
        <f>+O101+O112+O120+O127</f>
        <v>544999.99999999977</v>
      </c>
      <c r="P129" s="28"/>
    </row>
    <row r="130" spans="2:16" ht="14.25">
      <c r="B130" s="27"/>
      <c r="C130" s="71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72"/>
      <c r="P130" s="28"/>
    </row>
    <row r="131" spans="2:16" ht="15" thickBot="1">
      <c r="B131" s="27"/>
      <c r="C131" s="71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72"/>
      <c r="P131" s="28"/>
    </row>
    <row r="132" spans="2:16" ht="44.45" customHeight="1">
      <c r="B132" s="27"/>
      <c r="C132" s="73" t="s">
        <v>41</v>
      </c>
      <c r="D132" s="340" t="s">
        <v>6</v>
      </c>
      <c r="E132" s="341"/>
      <c r="F132" s="341"/>
      <c r="G132" s="341"/>
      <c r="H132" s="341"/>
      <c r="I132" s="341"/>
      <c r="J132" s="341"/>
      <c r="K132" s="341"/>
      <c r="L132" s="342"/>
      <c r="M132" s="362" t="s">
        <v>42</v>
      </c>
      <c r="N132" s="363"/>
      <c r="O132" s="73" t="s">
        <v>8</v>
      </c>
      <c r="P132" s="28"/>
    </row>
    <row r="133" spans="2:16" ht="51.6" customHeight="1" thickBot="1">
      <c r="B133" s="27"/>
      <c r="C133" s="74">
        <f>+'PRESUPUESTO OFICIAL (Entidad)'!D19</f>
        <v>630.4</v>
      </c>
      <c r="D133" s="383" t="str">
        <f>+'PRESUPUESTO OFICIAL (Entidad)'!G19</f>
        <v xml:space="preserve">Suministro, transporte e intalación de concreto hidraulico clase D de 210 kg/cm2, para canal en V con ancho de 0.75 con espesor de 0.15 m  incluye los acabados, la formaleta y los demas materiales necesarios para la correcta elaboración del canal a entera satisfacción de la supervisión. </v>
      </c>
      <c r="E133" s="384"/>
      <c r="F133" s="384"/>
      <c r="G133" s="384"/>
      <c r="H133" s="384"/>
      <c r="I133" s="384"/>
      <c r="J133" s="384"/>
      <c r="K133" s="384"/>
      <c r="L133" s="385"/>
      <c r="M133" s="308" t="str">
        <f>+'PRESUPUESTO OFICIAL (Entidad)'!H19</f>
        <v>m3</v>
      </c>
      <c r="N133" s="401"/>
      <c r="O133" s="75">
        <f>+'PRESUPUESTO OFICIAL (Entidad)'!I19</f>
        <v>5.63</v>
      </c>
      <c r="P133" s="28"/>
    </row>
    <row r="134" spans="2:16">
      <c r="B134" s="27"/>
      <c r="C134" s="325"/>
      <c r="D134" s="326"/>
      <c r="E134" s="326"/>
      <c r="F134" s="326"/>
      <c r="G134" s="326"/>
      <c r="H134" s="326"/>
      <c r="I134" s="326"/>
      <c r="J134" s="326"/>
      <c r="K134" s="326"/>
      <c r="L134" s="326"/>
      <c r="M134" s="326"/>
      <c r="N134" s="326"/>
      <c r="O134" s="327"/>
      <c r="P134" s="28"/>
    </row>
    <row r="135" spans="2:16" ht="13.5">
      <c r="B135" s="27"/>
      <c r="C135" s="328"/>
      <c r="D135" s="329"/>
      <c r="E135" s="329"/>
      <c r="F135" s="329"/>
      <c r="G135" s="329"/>
      <c r="H135" s="329"/>
      <c r="I135" s="329"/>
      <c r="J135" s="329"/>
      <c r="K135" s="329"/>
      <c r="L135" s="329"/>
      <c r="M135" s="329"/>
      <c r="N135" s="329"/>
      <c r="O135" s="330"/>
      <c r="P135" s="45"/>
    </row>
    <row r="136" spans="2:16" ht="14.25" thickBot="1">
      <c r="B136" s="27"/>
      <c r="C136" s="331"/>
      <c r="D136" s="332"/>
      <c r="E136" s="332"/>
      <c r="F136" s="332"/>
      <c r="G136" s="332"/>
      <c r="H136" s="332"/>
      <c r="I136" s="332"/>
      <c r="J136" s="332"/>
      <c r="K136" s="332"/>
      <c r="L136" s="332"/>
      <c r="M136" s="332"/>
      <c r="N136" s="332"/>
      <c r="O136" s="333"/>
      <c r="P136" s="45"/>
    </row>
    <row r="137" spans="2:16" ht="15">
      <c r="B137" s="27"/>
      <c r="C137" s="310" t="s">
        <v>6</v>
      </c>
      <c r="D137" s="311"/>
      <c r="E137" s="311"/>
      <c r="F137" s="311"/>
      <c r="G137" s="312"/>
      <c r="H137" s="313" t="s">
        <v>43</v>
      </c>
      <c r="I137" s="311"/>
      <c r="J137" s="381" t="s">
        <v>44</v>
      </c>
      <c r="K137" s="382"/>
      <c r="L137" s="76" t="s">
        <v>45</v>
      </c>
      <c r="M137" s="313" t="s">
        <v>46</v>
      </c>
      <c r="N137" s="358"/>
      <c r="O137" s="77" t="s">
        <v>47</v>
      </c>
      <c r="P137" s="46"/>
    </row>
    <row r="138" spans="2:16" ht="14.25">
      <c r="B138" s="27"/>
      <c r="C138" s="303" t="s">
        <v>104</v>
      </c>
      <c r="D138" s="304"/>
      <c r="E138" s="304"/>
      <c r="F138" s="304"/>
      <c r="G138" s="305"/>
      <c r="H138" s="367" t="s">
        <v>89</v>
      </c>
      <c r="I138" s="305"/>
      <c r="J138" s="367"/>
      <c r="K138" s="305"/>
      <c r="L138" s="78">
        <v>7500</v>
      </c>
      <c r="M138" s="368">
        <f>0.2*8</f>
        <v>1.6</v>
      </c>
      <c r="N138" s="369"/>
      <c r="O138" s="79">
        <f>+L138*M138</f>
        <v>12000</v>
      </c>
      <c r="P138" s="28"/>
    </row>
    <row r="139" spans="2:16" ht="14.25">
      <c r="B139" s="27"/>
      <c r="C139" s="395" t="s">
        <v>105</v>
      </c>
      <c r="D139" s="396"/>
      <c r="E139" s="396"/>
      <c r="F139" s="396"/>
      <c r="G139" s="397"/>
      <c r="H139" s="368" t="s">
        <v>106</v>
      </c>
      <c r="I139" s="369"/>
      <c r="J139" s="83"/>
      <c r="K139" s="82"/>
      <c r="L139" s="78">
        <v>4250</v>
      </c>
      <c r="M139" s="368">
        <f>0.1*8</f>
        <v>0.8</v>
      </c>
      <c r="N139" s="369"/>
      <c r="O139" s="79">
        <f>+L139*M139</f>
        <v>3400</v>
      </c>
      <c r="P139" s="28"/>
    </row>
    <row r="140" spans="2:16" ht="15" thickBot="1">
      <c r="B140" s="27"/>
      <c r="C140" s="298"/>
      <c r="D140" s="299"/>
      <c r="E140" s="299"/>
      <c r="F140" s="299"/>
      <c r="G140" s="300"/>
      <c r="H140" s="386"/>
      <c r="I140" s="300"/>
      <c r="J140" s="386"/>
      <c r="K140" s="300"/>
      <c r="L140" s="84"/>
      <c r="M140" s="387"/>
      <c r="N140" s="388"/>
      <c r="O140" s="79"/>
      <c r="P140" s="46"/>
    </row>
    <row r="141" spans="2:16" ht="15.75" thickBot="1">
      <c r="B141" s="27"/>
      <c r="C141" s="359" t="s">
        <v>48</v>
      </c>
      <c r="D141" s="360"/>
      <c r="E141" s="360"/>
      <c r="F141" s="360"/>
      <c r="G141" s="360"/>
      <c r="H141" s="360"/>
      <c r="I141" s="360"/>
      <c r="J141" s="360"/>
      <c r="K141" s="360"/>
      <c r="L141" s="360"/>
      <c r="M141" s="360"/>
      <c r="N141" s="361"/>
      <c r="O141" s="85">
        <f>+SUM(O138:O139)</f>
        <v>15400</v>
      </c>
      <c r="P141" s="46"/>
    </row>
    <row r="142" spans="2:16">
      <c r="B142" s="27"/>
      <c r="C142" s="325" t="s">
        <v>49</v>
      </c>
      <c r="D142" s="326"/>
      <c r="E142" s="326"/>
      <c r="F142" s="326"/>
      <c r="G142" s="326"/>
      <c r="H142" s="326"/>
      <c r="I142" s="326"/>
      <c r="J142" s="326"/>
      <c r="K142" s="326"/>
      <c r="L142" s="326"/>
      <c r="M142" s="326"/>
      <c r="N142" s="326"/>
      <c r="O142" s="327"/>
      <c r="P142" s="46"/>
    </row>
    <row r="143" spans="2:16">
      <c r="B143" s="27"/>
      <c r="C143" s="328"/>
      <c r="D143" s="329"/>
      <c r="E143" s="329"/>
      <c r="F143" s="329"/>
      <c r="G143" s="329"/>
      <c r="H143" s="329"/>
      <c r="I143" s="329"/>
      <c r="J143" s="329"/>
      <c r="K143" s="329"/>
      <c r="L143" s="329"/>
      <c r="M143" s="329"/>
      <c r="N143" s="329"/>
      <c r="O143" s="330"/>
      <c r="P143" s="46"/>
    </row>
    <row r="144" spans="2:16" ht="12.75" customHeight="1" thickBot="1">
      <c r="B144" s="27"/>
      <c r="C144" s="331"/>
      <c r="D144" s="332"/>
      <c r="E144" s="332"/>
      <c r="F144" s="332"/>
      <c r="G144" s="332"/>
      <c r="H144" s="332"/>
      <c r="I144" s="332"/>
      <c r="J144" s="332"/>
      <c r="K144" s="332"/>
      <c r="L144" s="332"/>
      <c r="M144" s="332"/>
      <c r="N144" s="332"/>
      <c r="O144" s="333"/>
      <c r="P144" s="47"/>
    </row>
    <row r="145" spans="2:16" ht="15">
      <c r="B145" s="27"/>
      <c r="C145" s="310" t="s">
        <v>6</v>
      </c>
      <c r="D145" s="357"/>
      <c r="E145" s="357"/>
      <c r="F145" s="357"/>
      <c r="G145" s="357"/>
      <c r="H145" s="357"/>
      <c r="I145" s="357"/>
      <c r="J145" s="358"/>
      <c r="K145" s="216" t="s">
        <v>42</v>
      </c>
      <c r="L145" s="76" t="s">
        <v>8</v>
      </c>
      <c r="M145" s="313" t="s">
        <v>50</v>
      </c>
      <c r="N145" s="358"/>
      <c r="O145" s="77" t="s">
        <v>47</v>
      </c>
      <c r="P145" s="47"/>
    </row>
    <row r="146" spans="2:16" ht="13.35" customHeight="1">
      <c r="B146" s="27"/>
      <c r="C146" s="303" t="s">
        <v>86</v>
      </c>
      <c r="D146" s="304"/>
      <c r="E146" s="304"/>
      <c r="F146" s="304"/>
      <c r="G146" s="304"/>
      <c r="H146" s="304"/>
      <c r="I146" s="304"/>
      <c r="J146" s="305"/>
      <c r="K146" s="214" t="s">
        <v>87</v>
      </c>
      <c r="L146" s="91">
        <v>0.05</v>
      </c>
      <c r="M146" s="391">
        <f>+O167</f>
        <v>74876.190476190532</v>
      </c>
      <c r="N146" s="392"/>
      <c r="O146" s="79">
        <f>+L146*M146</f>
        <v>3743.8095238095266</v>
      </c>
      <c r="P146" s="47"/>
    </row>
    <row r="147" spans="2:16" ht="14.25">
      <c r="B147" s="27"/>
      <c r="C147" s="402" t="s">
        <v>91</v>
      </c>
      <c r="D147" s="403"/>
      <c r="E147" s="403"/>
      <c r="F147" s="403"/>
      <c r="G147" s="403"/>
      <c r="H147" s="403"/>
      <c r="I147" s="403"/>
      <c r="J147" s="404"/>
      <c r="K147" s="214" t="s">
        <v>92</v>
      </c>
      <c r="L147" s="222">
        <v>0.84</v>
      </c>
      <c r="M147" s="405">
        <v>110000</v>
      </c>
      <c r="N147" s="405"/>
      <c r="O147" s="79">
        <f t="shared" ref="O147:O151" si="2">+L147*M147</f>
        <v>92400</v>
      </c>
      <c r="P147" s="47"/>
    </row>
    <row r="148" spans="2:16" ht="14.25">
      <c r="B148" s="27"/>
      <c r="C148" s="402" t="s">
        <v>93</v>
      </c>
      <c r="D148" s="403"/>
      <c r="E148" s="403"/>
      <c r="F148" s="403"/>
      <c r="G148" s="403"/>
      <c r="H148" s="403"/>
      <c r="I148" s="403"/>
      <c r="J148" s="404"/>
      <c r="K148" s="223" t="s">
        <v>92</v>
      </c>
      <c r="L148" s="224">
        <v>0.63</v>
      </c>
      <c r="M148" s="405">
        <v>95000</v>
      </c>
      <c r="N148" s="405"/>
      <c r="O148" s="79">
        <f t="shared" si="2"/>
        <v>59850</v>
      </c>
      <c r="P148" s="46"/>
    </row>
    <row r="149" spans="2:16" ht="14.25">
      <c r="B149" s="27"/>
      <c r="C149" s="402" t="s">
        <v>97</v>
      </c>
      <c r="D149" s="403"/>
      <c r="E149" s="403"/>
      <c r="F149" s="403"/>
      <c r="G149" s="403"/>
      <c r="H149" s="403"/>
      <c r="I149" s="403"/>
      <c r="J149" s="404"/>
      <c r="K149" s="223" t="s">
        <v>98</v>
      </c>
      <c r="L149" s="224">
        <v>7</v>
      </c>
      <c r="M149" s="405">
        <v>30000</v>
      </c>
      <c r="N149" s="405"/>
      <c r="O149" s="79">
        <f t="shared" si="2"/>
        <v>210000</v>
      </c>
      <c r="P149" s="28"/>
    </row>
    <row r="150" spans="2:16" ht="14.25">
      <c r="B150" s="27"/>
      <c r="C150" s="402" t="s">
        <v>95</v>
      </c>
      <c r="D150" s="403"/>
      <c r="E150" s="403"/>
      <c r="F150" s="403"/>
      <c r="G150" s="403"/>
      <c r="H150" s="403"/>
      <c r="I150" s="403"/>
      <c r="J150" s="404"/>
      <c r="K150" s="225" t="s">
        <v>96</v>
      </c>
      <c r="L150" s="223">
        <v>185</v>
      </c>
      <c r="M150" s="405">
        <v>65</v>
      </c>
      <c r="N150" s="405"/>
      <c r="O150" s="79">
        <f t="shared" si="2"/>
        <v>12025</v>
      </c>
      <c r="P150" s="28"/>
    </row>
    <row r="151" spans="2:16" ht="15" thickBot="1">
      <c r="B151" s="27"/>
      <c r="C151" s="298" t="s">
        <v>99</v>
      </c>
      <c r="D151" s="299"/>
      <c r="E151" s="299"/>
      <c r="F151" s="299"/>
      <c r="G151" s="299"/>
      <c r="H151" s="299"/>
      <c r="I151" s="299"/>
      <c r="J151" s="300"/>
      <c r="K151" s="223" t="s">
        <v>100</v>
      </c>
      <c r="L151" s="226">
        <v>2.25</v>
      </c>
      <c r="M151" s="393">
        <v>18500</v>
      </c>
      <c r="N151" s="394"/>
      <c r="O151" s="88">
        <f t="shared" si="2"/>
        <v>41625</v>
      </c>
      <c r="P151" s="28"/>
    </row>
    <row r="152" spans="2:16" ht="15.75" thickBot="1">
      <c r="B152" s="27"/>
      <c r="C152" s="359" t="s">
        <v>48</v>
      </c>
      <c r="D152" s="360"/>
      <c r="E152" s="360"/>
      <c r="F152" s="360"/>
      <c r="G152" s="360"/>
      <c r="H152" s="360"/>
      <c r="I152" s="360"/>
      <c r="J152" s="360"/>
      <c r="K152" s="360"/>
      <c r="L152" s="360"/>
      <c r="M152" s="360"/>
      <c r="N152" s="361"/>
      <c r="O152" s="89">
        <f>+SUM(O146:O151)</f>
        <v>419643.80952380953</v>
      </c>
      <c r="P152" s="28"/>
    </row>
    <row r="153" spans="2:16" ht="18.75" customHeight="1">
      <c r="B153" s="27"/>
      <c r="C153" s="325" t="s">
        <v>51</v>
      </c>
      <c r="D153" s="326"/>
      <c r="E153" s="326"/>
      <c r="F153" s="326"/>
      <c r="G153" s="326"/>
      <c r="H153" s="326"/>
      <c r="I153" s="326"/>
      <c r="J153" s="326"/>
      <c r="K153" s="326"/>
      <c r="L153" s="326"/>
      <c r="M153" s="326"/>
      <c r="N153" s="326"/>
      <c r="O153" s="327"/>
      <c r="P153" s="28"/>
    </row>
    <row r="154" spans="2:16">
      <c r="B154" s="27"/>
      <c r="C154" s="328"/>
      <c r="D154" s="329"/>
      <c r="E154" s="329"/>
      <c r="F154" s="329"/>
      <c r="G154" s="329"/>
      <c r="H154" s="329"/>
      <c r="I154" s="329"/>
      <c r="J154" s="329"/>
      <c r="K154" s="329"/>
      <c r="L154" s="329"/>
      <c r="M154" s="329"/>
      <c r="N154" s="329"/>
      <c r="O154" s="330"/>
      <c r="P154" s="28"/>
    </row>
    <row r="155" spans="2:16" ht="13.5" thickBot="1">
      <c r="B155" s="27"/>
      <c r="C155" s="331"/>
      <c r="D155" s="332"/>
      <c r="E155" s="332"/>
      <c r="F155" s="332"/>
      <c r="G155" s="332"/>
      <c r="H155" s="332"/>
      <c r="I155" s="332"/>
      <c r="J155" s="332"/>
      <c r="K155" s="332"/>
      <c r="L155" s="332"/>
      <c r="M155" s="332"/>
      <c r="N155" s="332"/>
      <c r="O155" s="333"/>
      <c r="P155" s="28"/>
    </row>
    <row r="156" spans="2:16" ht="17.25">
      <c r="B156" s="27"/>
      <c r="C156" s="310" t="s">
        <v>52</v>
      </c>
      <c r="D156" s="357"/>
      <c r="E156" s="357"/>
      <c r="F156" s="357"/>
      <c r="G156" s="357"/>
      <c r="H156" s="357"/>
      <c r="I156" s="357"/>
      <c r="J156" s="76" t="s">
        <v>53</v>
      </c>
      <c r="K156" s="215" t="s">
        <v>54</v>
      </c>
      <c r="L156" s="90" t="s">
        <v>55</v>
      </c>
      <c r="M156" s="313" t="s">
        <v>56</v>
      </c>
      <c r="N156" s="358"/>
      <c r="O156" s="77" t="s">
        <v>47</v>
      </c>
      <c r="P156" s="28"/>
    </row>
    <row r="157" spans="2:16" ht="14.25">
      <c r="B157" s="27"/>
      <c r="C157" s="303" t="s">
        <v>107</v>
      </c>
      <c r="D157" s="304"/>
      <c r="E157" s="304"/>
      <c r="F157" s="304"/>
      <c r="G157" s="304"/>
      <c r="H157" s="304"/>
      <c r="I157" s="305"/>
      <c r="J157" s="91">
        <f>+L147</f>
        <v>0.84</v>
      </c>
      <c r="K157" s="92">
        <v>40</v>
      </c>
      <c r="L157" s="91" t="s">
        <v>109</v>
      </c>
      <c r="M157" s="375">
        <v>700</v>
      </c>
      <c r="N157" s="376"/>
      <c r="O157" s="79">
        <f>+J157*K157*M157</f>
        <v>23520</v>
      </c>
      <c r="P157" s="28"/>
    </row>
    <row r="158" spans="2:16" ht="14.25">
      <c r="B158" s="27"/>
      <c r="C158" s="395" t="s">
        <v>108</v>
      </c>
      <c r="D158" s="396"/>
      <c r="E158" s="396"/>
      <c r="F158" s="396"/>
      <c r="G158" s="396"/>
      <c r="H158" s="396"/>
      <c r="I158" s="397"/>
      <c r="J158" s="91">
        <f>+L148</f>
        <v>0.63</v>
      </c>
      <c r="K158" s="92">
        <v>40</v>
      </c>
      <c r="L158" s="91" t="s">
        <v>109</v>
      </c>
      <c r="M158" s="375">
        <v>700</v>
      </c>
      <c r="N158" s="376"/>
      <c r="O158" s="79">
        <f>+J158*K158*M158</f>
        <v>17640</v>
      </c>
      <c r="P158" s="28"/>
    </row>
    <row r="159" spans="2:16" ht="15" thickBot="1">
      <c r="B159" s="27"/>
      <c r="C159" s="395" t="s">
        <v>97</v>
      </c>
      <c r="D159" s="396"/>
      <c r="E159" s="396"/>
      <c r="F159" s="396"/>
      <c r="G159" s="396"/>
      <c r="H159" s="396"/>
      <c r="I159" s="397"/>
      <c r="J159" s="91">
        <f>+L149*0.04</f>
        <v>0.28000000000000003</v>
      </c>
      <c r="K159" s="92">
        <v>20</v>
      </c>
      <c r="L159" s="91" t="s">
        <v>109</v>
      </c>
      <c r="M159" s="375">
        <v>700</v>
      </c>
      <c r="N159" s="376"/>
      <c r="O159" s="79">
        <f>+J159*K159*M159</f>
        <v>3920.0000000000005</v>
      </c>
      <c r="P159" s="28"/>
    </row>
    <row r="160" spans="2:16" ht="15.75" thickBot="1">
      <c r="B160" s="27"/>
      <c r="C160" s="359" t="s">
        <v>48</v>
      </c>
      <c r="D160" s="360"/>
      <c r="E160" s="360"/>
      <c r="F160" s="360"/>
      <c r="G160" s="360"/>
      <c r="H160" s="360"/>
      <c r="I160" s="360"/>
      <c r="J160" s="399"/>
      <c r="K160" s="399"/>
      <c r="L160" s="399"/>
      <c r="M160" s="360"/>
      <c r="N160" s="361"/>
      <c r="O160" s="85">
        <f>+SUM(O157:O159)</f>
        <v>45080</v>
      </c>
      <c r="P160" s="28"/>
    </row>
    <row r="161" spans="2:16">
      <c r="B161" s="27"/>
      <c r="C161" s="325" t="s">
        <v>57</v>
      </c>
      <c r="D161" s="326"/>
      <c r="E161" s="326"/>
      <c r="F161" s="326"/>
      <c r="G161" s="326"/>
      <c r="H161" s="326"/>
      <c r="I161" s="326"/>
      <c r="J161" s="326"/>
      <c r="K161" s="326"/>
      <c r="L161" s="326"/>
      <c r="M161" s="326"/>
      <c r="N161" s="326"/>
      <c r="O161" s="327"/>
      <c r="P161" s="28"/>
    </row>
    <row r="162" spans="2:16">
      <c r="B162" s="27"/>
      <c r="C162" s="328"/>
      <c r="D162" s="329"/>
      <c r="E162" s="329"/>
      <c r="F162" s="329"/>
      <c r="G162" s="329"/>
      <c r="H162" s="329"/>
      <c r="I162" s="329"/>
      <c r="J162" s="329"/>
      <c r="K162" s="329"/>
      <c r="L162" s="329"/>
      <c r="M162" s="329"/>
      <c r="N162" s="329"/>
      <c r="O162" s="330"/>
      <c r="P162" s="28"/>
    </row>
    <row r="163" spans="2:16" ht="13.5" thickBot="1">
      <c r="B163" s="27"/>
      <c r="C163" s="331"/>
      <c r="D163" s="332"/>
      <c r="E163" s="332"/>
      <c r="F163" s="332"/>
      <c r="G163" s="332"/>
      <c r="H163" s="332"/>
      <c r="I163" s="332"/>
      <c r="J163" s="332"/>
      <c r="K163" s="332"/>
      <c r="L163" s="332"/>
      <c r="M163" s="332"/>
      <c r="N163" s="332"/>
      <c r="O163" s="333"/>
      <c r="P163" s="28"/>
    </row>
    <row r="164" spans="2:16" ht="30">
      <c r="B164" s="27"/>
      <c r="C164" s="310" t="s">
        <v>58</v>
      </c>
      <c r="D164" s="357"/>
      <c r="E164" s="357"/>
      <c r="F164" s="357"/>
      <c r="G164" s="357"/>
      <c r="H164" s="357"/>
      <c r="I164" s="357"/>
      <c r="J164" s="76" t="s">
        <v>59</v>
      </c>
      <c r="K164" s="96" t="s">
        <v>60</v>
      </c>
      <c r="L164" s="97" t="s">
        <v>61</v>
      </c>
      <c r="M164" s="377" t="s">
        <v>46</v>
      </c>
      <c r="N164" s="378"/>
      <c r="O164" s="98" t="s">
        <v>47</v>
      </c>
      <c r="P164" s="28"/>
    </row>
    <row r="165" spans="2:16" ht="14.25">
      <c r="B165" s="27"/>
      <c r="C165" s="389" t="s">
        <v>84</v>
      </c>
      <c r="D165" s="390"/>
      <c r="E165" s="390"/>
      <c r="F165" s="390"/>
      <c r="G165" s="390"/>
      <c r="H165" s="390"/>
      <c r="I165" s="369"/>
      <c r="J165" s="221">
        <v>97568.122042700474</v>
      </c>
      <c r="K165" s="100">
        <v>1.85</v>
      </c>
      <c r="L165" s="101">
        <f>+J165*K165</f>
        <v>180501.02577899589</v>
      </c>
      <c r="M165" s="379">
        <v>0.39507065008973508</v>
      </c>
      <c r="N165" s="380"/>
      <c r="O165" s="102">
        <f>+L165*M165</f>
        <v>71310.657596371937</v>
      </c>
      <c r="P165" s="28"/>
    </row>
    <row r="166" spans="2:16" ht="15" thickBot="1">
      <c r="B166" s="27"/>
      <c r="C166" s="389" t="s">
        <v>85</v>
      </c>
      <c r="D166" s="390"/>
      <c r="E166" s="390"/>
      <c r="F166" s="390"/>
      <c r="G166" s="390"/>
      <c r="H166" s="390"/>
      <c r="I166" s="369"/>
      <c r="J166" s="99"/>
      <c r="K166" s="100">
        <v>0.05</v>
      </c>
      <c r="L166" s="101">
        <f>+O165</f>
        <v>71310.657596371937</v>
      </c>
      <c r="M166" s="379"/>
      <c r="N166" s="380"/>
      <c r="O166" s="102">
        <f>+K166*L166</f>
        <v>3565.5328798185969</v>
      </c>
      <c r="P166" s="28"/>
    </row>
    <row r="167" spans="2:16" ht="15.75" thickBot="1">
      <c r="B167" s="27"/>
      <c r="C167" s="359" t="s">
        <v>48</v>
      </c>
      <c r="D167" s="360"/>
      <c r="E167" s="360"/>
      <c r="F167" s="360"/>
      <c r="G167" s="360"/>
      <c r="H167" s="360"/>
      <c r="I167" s="360"/>
      <c r="J167" s="360"/>
      <c r="K167" s="360"/>
      <c r="L167" s="360"/>
      <c r="M167" s="360"/>
      <c r="N167" s="361"/>
      <c r="O167" s="89">
        <f>+SUM(O165:O166)</f>
        <v>74876.190476190532</v>
      </c>
      <c r="P167" s="28"/>
    </row>
    <row r="168" spans="2:16" ht="15" thickBot="1">
      <c r="B168" s="27"/>
      <c r="C168" s="71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72"/>
      <c r="P168" s="28"/>
    </row>
    <row r="169" spans="2:16" ht="15.75" thickBot="1">
      <c r="B169" s="27"/>
      <c r="C169" s="372" t="s">
        <v>62</v>
      </c>
      <c r="D169" s="373"/>
      <c r="E169" s="373"/>
      <c r="F169" s="373"/>
      <c r="G169" s="373"/>
      <c r="H169" s="373"/>
      <c r="I169" s="373"/>
      <c r="J169" s="373"/>
      <c r="K169" s="373"/>
      <c r="L169" s="373"/>
      <c r="M169" s="373"/>
      <c r="N169" s="374"/>
      <c r="O169" s="103">
        <f>+O141+O152+O160+O167</f>
        <v>555000</v>
      </c>
      <c r="P169" s="28"/>
    </row>
    <row r="170" spans="2:16" ht="14.25">
      <c r="B170" s="27"/>
      <c r="C170" s="71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72"/>
      <c r="P170" s="28"/>
    </row>
    <row r="171" spans="2:16" ht="15" thickBot="1">
      <c r="B171" s="27"/>
      <c r="C171" s="71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72"/>
      <c r="P171" s="28"/>
    </row>
    <row r="172" spans="2:16" ht="44.45" customHeight="1">
      <c r="B172" s="27"/>
      <c r="C172" s="73" t="s">
        <v>41</v>
      </c>
      <c r="D172" s="340" t="s">
        <v>6</v>
      </c>
      <c r="E172" s="341"/>
      <c r="F172" s="341"/>
      <c r="G172" s="341"/>
      <c r="H172" s="341"/>
      <c r="I172" s="341"/>
      <c r="J172" s="341"/>
      <c r="K172" s="341"/>
      <c r="L172" s="342"/>
      <c r="M172" s="362" t="s">
        <v>42</v>
      </c>
      <c r="N172" s="363"/>
      <c r="O172" s="73" t="s">
        <v>8</v>
      </c>
      <c r="P172" s="28"/>
    </row>
    <row r="173" spans="2:16" ht="58.9" customHeight="1" thickBot="1">
      <c r="B173" s="27"/>
      <c r="C173" s="74">
        <f>+'PRESUPUESTO OFICIAL (Entidad)'!D20</f>
        <v>630.70000000000005</v>
      </c>
      <c r="D173" s="383" t="str">
        <f>+'PRESUPUESTO OFICIAL (Entidad)'!G20</f>
        <v xml:space="preserve">Suministro, transporte e intalación de concreto ciclopeo clase G para entre riel de 0.90 m y sobre-anchos de 0.40 m ambos con espesor de 0.15 m, inlcuye la formaleta y los demas materiales necesarios para la correcta elaboración a entera satisfacción de la supervisión. </v>
      </c>
      <c r="E173" s="384"/>
      <c r="F173" s="384"/>
      <c r="G173" s="384"/>
      <c r="H173" s="384"/>
      <c r="I173" s="384"/>
      <c r="J173" s="384"/>
      <c r="K173" s="384"/>
      <c r="L173" s="385"/>
      <c r="M173" s="308" t="str">
        <f>+'PRESUPUESTO OFICIAL (Entidad)'!H20</f>
        <v>m3</v>
      </c>
      <c r="N173" s="401"/>
      <c r="O173" s="75">
        <f>+'PRESUPUESTO OFICIAL (Entidad)'!I20</f>
        <v>6.38</v>
      </c>
      <c r="P173" s="28"/>
    </row>
    <row r="174" spans="2:16">
      <c r="B174" s="27"/>
      <c r="C174" s="325"/>
      <c r="D174" s="326"/>
      <c r="E174" s="326"/>
      <c r="F174" s="326"/>
      <c r="G174" s="326"/>
      <c r="H174" s="326"/>
      <c r="I174" s="326"/>
      <c r="J174" s="326"/>
      <c r="K174" s="326"/>
      <c r="L174" s="326"/>
      <c r="M174" s="326"/>
      <c r="N174" s="326"/>
      <c r="O174" s="327"/>
      <c r="P174" s="28"/>
    </row>
    <row r="175" spans="2:16" ht="13.5">
      <c r="B175" s="27"/>
      <c r="C175" s="328"/>
      <c r="D175" s="329"/>
      <c r="E175" s="329"/>
      <c r="F175" s="329"/>
      <c r="G175" s="329"/>
      <c r="H175" s="329"/>
      <c r="I175" s="329"/>
      <c r="J175" s="329"/>
      <c r="K175" s="329"/>
      <c r="L175" s="329"/>
      <c r="M175" s="329"/>
      <c r="N175" s="329"/>
      <c r="O175" s="330"/>
      <c r="P175" s="45"/>
    </row>
    <row r="176" spans="2:16" ht="14.25" thickBot="1">
      <c r="B176" s="27"/>
      <c r="C176" s="331"/>
      <c r="D176" s="332"/>
      <c r="E176" s="332"/>
      <c r="F176" s="332"/>
      <c r="G176" s="332"/>
      <c r="H176" s="332"/>
      <c r="I176" s="332"/>
      <c r="J176" s="332"/>
      <c r="K176" s="332"/>
      <c r="L176" s="332"/>
      <c r="M176" s="332"/>
      <c r="N176" s="332"/>
      <c r="O176" s="333"/>
      <c r="P176" s="45"/>
    </row>
    <row r="177" spans="2:16" ht="15">
      <c r="B177" s="27"/>
      <c r="C177" s="310" t="s">
        <v>6</v>
      </c>
      <c r="D177" s="311"/>
      <c r="E177" s="311"/>
      <c r="F177" s="311"/>
      <c r="G177" s="312"/>
      <c r="H177" s="313" t="s">
        <v>43</v>
      </c>
      <c r="I177" s="311"/>
      <c r="J177" s="381" t="s">
        <v>44</v>
      </c>
      <c r="K177" s="382"/>
      <c r="L177" s="76" t="s">
        <v>45</v>
      </c>
      <c r="M177" s="313" t="s">
        <v>46</v>
      </c>
      <c r="N177" s="358"/>
      <c r="O177" s="77" t="s">
        <v>47</v>
      </c>
      <c r="P177" s="46"/>
    </row>
    <row r="178" spans="2:16" ht="14.25">
      <c r="B178" s="27"/>
      <c r="C178" s="303" t="s">
        <v>104</v>
      </c>
      <c r="D178" s="304"/>
      <c r="E178" s="304"/>
      <c r="F178" s="304"/>
      <c r="G178" s="305"/>
      <c r="H178" s="367" t="s">
        <v>89</v>
      </c>
      <c r="I178" s="305"/>
      <c r="J178" s="367"/>
      <c r="K178" s="305"/>
      <c r="L178" s="78">
        <v>7500</v>
      </c>
      <c r="M178" s="368">
        <f>0.2*8*0.6</f>
        <v>0.96</v>
      </c>
      <c r="N178" s="369"/>
      <c r="O178" s="79">
        <f>+L178*M178</f>
        <v>7200</v>
      </c>
      <c r="P178" s="28"/>
    </row>
    <row r="179" spans="2:16" ht="14.25">
      <c r="B179" s="27"/>
      <c r="C179" s="395" t="s">
        <v>105</v>
      </c>
      <c r="D179" s="396"/>
      <c r="E179" s="396"/>
      <c r="F179" s="396"/>
      <c r="G179" s="397"/>
      <c r="H179" s="368" t="s">
        <v>106</v>
      </c>
      <c r="I179" s="369"/>
      <c r="J179" s="83"/>
      <c r="K179" s="82"/>
      <c r="L179" s="78">
        <v>4250</v>
      </c>
      <c r="M179" s="368">
        <f>0.1*8*0.6</f>
        <v>0.48</v>
      </c>
      <c r="N179" s="369"/>
      <c r="O179" s="79">
        <f>+L179*M179</f>
        <v>2040</v>
      </c>
      <c r="P179" s="28"/>
    </row>
    <row r="180" spans="2:16" ht="15" thickBot="1">
      <c r="B180" s="27"/>
      <c r="C180" s="298"/>
      <c r="D180" s="299"/>
      <c r="E180" s="299"/>
      <c r="F180" s="299"/>
      <c r="G180" s="300"/>
      <c r="H180" s="386"/>
      <c r="I180" s="300"/>
      <c r="J180" s="386"/>
      <c r="K180" s="300"/>
      <c r="L180" s="84"/>
      <c r="M180" s="387"/>
      <c r="N180" s="388"/>
      <c r="O180" s="79"/>
      <c r="P180" s="46"/>
    </row>
    <row r="181" spans="2:16" ht="15.75" thickBot="1">
      <c r="B181" s="27"/>
      <c r="C181" s="359" t="s">
        <v>48</v>
      </c>
      <c r="D181" s="360"/>
      <c r="E181" s="360"/>
      <c r="F181" s="360"/>
      <c r="G181" s="360"/>
      <c r="H181" s="360"/>
      <c r="I181" s="360"/>
      <c r="J181" s="360"/>
      <c r="K181" s="360"/>
      <c r="L181" s="360"/>
      <c r="M181" s="360"/>
      <c r="N181" s="361"/>
      <c r="O181" s="85">
        <f>+SUM(O178:O179)</f>
        <v>9240</v>
      </c>
      <c r="P181" s="46"/>
    </row>
    <row r="182" spans="2:16">
      <c r="B182" s="27"/>
      <c r="C182" s="325" t="s">
        <v>49</v>
      </c>
      <c r="D182" s="326"/>
      <c r="E182" s="326"/>
      <c r="F182" s="326"/>
      <c r="G182" s="326"/>
      <c r="H182" s="326"/>
      <c r="I182" s="326"/>
      <c r="J182" s="326"/>
      <c r="K182" s="326"/>
      <c r="L182" s="326"/>
      <c r="M182" s="326"/>
      <c r="N182" s="326"/>
      <c r="O182" s="327"/>
      <c r="P182" s="46"/>
    </row>
    <row r="183" spans="2:16">
      <c r="B183" s="27"/>
      <c r="C183" s="328"/>
      <c r="D183" s="329"/>
      <c r="E183" s="329"/>
      <c r="F183" s="329"/>
      <c r="G183" s="329"/>
      <c r="H183" s="329"/>
      <c r="I183" s="329"/>
      <c r="J183" s="329"/>
      <c r="K183" s="329"/>
      <c r="L183" s="329"/>
      <c r="M183" s="329"/>
      <c r="N183" s="329"/>
      <c r="O183" s="330"/>
      <c r="P183" s="46"/>
    </row>
    <row r="184" spans="2:16" ht="12.75" customHeight="1" thickBot="1">
      <c r="B184" s="27"/>
      <c r="C184" s="331"/>
      <c r="D184" s="332"/>
      <c r="E184" s="332"/>
      <c r="F184" s="332"/>
      <c r="G184" s="332"/>
      <c r="H184" s="332"/>
      <c r="I184" s="332"/>
      <c r="J184" s="332"/>
      <c r="K184" s="332"/>
      <c r="L184" s="332"/>
      <c r="M184" s="332"/>
      <c r="N184" s="332"/>
      <c r="O184" s="333"/>
      <c r="P184" s="47"/>
    </row>
    <row r="185" spans="2:16" ht="15">
      <c r="B185" s="27"/>
      <c r="C185" s="310" t="s">
        <v>6</v>
      </c>
      <c r="D185" s="357"/>
      <c r="E185" s="357"/>
      <c r="F185" s="357"/>
      <c r="G185" s="357"/>
      <c r="H185" s="357"/>
      <c r="I185" s="357"/>
      <c r="J185" s="358"/>
      <c r="K185" s="216" t="s">
        <v>42</v>
      </c>
      <c r="L185" s="76" t="s">
        <v>8</v>
      </c>
      <c r="M185" s="313" t="s">
        <v>50</v>
      </c>
      <c r="N185" s="358"/>
      <c r="O185" s="77" t="s">
        <v>47</v>
      </c>
      <c r="P185" s="47"/>
    </row>
    <row r="186" spans="2:16" ht="13.35" customHeight="1">
      <c r="B186" s="27"/>
      <c r="C186" s="303" t="s">
        <v>86</v>
      </c>
      <c r="D186" s="304"/>
      <c r="E186" s="304"/>
      <c r="F186" s="304"/>
      <c r="G186" s="304"/>
      <c r="H186" s="304"/>
      <c r="I186" s="304"/>
      <c r="J186" s="305"/>
      <c r="K186" s="214" t="s">
        <v>87</v>
      </c>
      <c r="L186" s="91">
        <v>0.05</v>
      </c>
      <c r="M186" s="391">
        <f>+O207</f>
        <v>53087.826656102327</v>
      </c>
      <c r="N186" s="392"/>
      <c r="O186" s="79">
        <f>+L186*M186</f>
        <v>2654.3913328051167</v>
      </c>
      <c r="P186" s="47"/>
    </row>
    <row r="187" spans="2:16" ht="14.25">
      <c r="B187" s="27"/>
      <c r="C187" s="402" t="s">
        <v>91</v>
      </c>
      <c r="D187" s="403"/>
      <c r="E187" s="403"/>
      <c r="F187" s="403"/>
      <c r="G187" s="403"/>
      <c r="H187" s="403"/>
      <c r="I187" s="403"/>
      <c r="J187" s="404"/>
      <c r="K187" s="214" t="s">
        <v>92</v>
      </c>
      <c r="L187" s="222">
        <f>0.84*0.6</f>
        <v>0.504</v>
      </c>
      <c r="M187" s="405">
        <v>110000</v>
      </c>
      <c r="N187" s="405"/>
      <c r="O187" s="79">
        <f t="shared" ref="O187:O192" si="3">+L187*M187</f>
        <v>55440</v>
      </c>
      <c r="P187" s="47"/>
    </row>
    <row r="188" spans="2:16" ht="14.25">
      <c r="B188" s="27"/>
      <c r="C188" s="402" t="s">
        <v>93</v>
      </c>
      <c r="D188" s="403"/>
      <c r="E188" s="403"/>
      <c r="F188" s="403"/>
      <c r="G188" s="403"/>
      <c r="H188" s="403"/>
      <c r="I188" s="403"/>
      <c r="J188" s="404"/>
      <c r="K188" s="223" t="s">
        <v>92</v>
      </c>
      <c r="L188" s="224">
        <f>0.63*0.6</f>
        <v>0.378</v>
      </c>
      <c r="M188" s="405">
        <v>95000</v>
      </c>
      <c r="N188" s="405"/>
      <c r="O188" s="79">
        <f t="shared" si="3"/>
        <v>35910</v>
      </c>
      <c r="P188" s="46"/>
    </row>
    <row r="189" spans="2:16" ht="14.25">
      <c r="B189" s="27"/>
      <c r="C189" s="402" t="s">
        <v>97</v>
      </c>
      <c r="D189" s="403"/>
      <c r="E189" s="403"/>
      <c r="F189" s="403"/>
      <c r="G189" s="403"/>
      <c r="H189" s="403"/>
      <c r="I189" s="403"/>
      <c r="J189" s="404"/>
      <c r="K189" s="223" t="s">
        <v>98</v>
      </c>
      <c r="L189" s="224">
        <f>7*0.6</f>
        <v>4.2</v>
      </c>
      <c r="M189" s="405">
        <v>30000</v>
      </c>
      <c r="N189" s="405"/>
      <c r="O189" s="79">
        <f t="shared" si="3"/>
        <v>126000</v>
      </c>
      <c r="P189" s="46"/>
    </row>
    <row r="190" spans="2:16" ht="14.25">
      <c r="B190" s="27"/>
      <c r="C190" s="395" t="s">
        <v>110</v>
      </c>
      <c r="D190" s="396"/>
      <c r="E190" s="396"/>
      <c r="F190" s="396"/>
      <c r="G190" s="396"/>
      <c r="H190" s="396"/>
      <c r="I190" s="396"/>
      <c r="J190" s="397"/>
      <c r="K190" s="225" t="s">
        <v>101</v>
      </c>
      <c r="L190" s="222">
        <v>0.4</v>
      </c>
      <c r="M190" s="406">
        <v>90000</v>
      </c>
      <c r="N190" s="407"/>
      <c r="O190" s="79">
        <f t="shared" si="3"/>
        <v>36000</v>
      </c>
      <c r="P190" s="28"/>
    </row>
    <row r="191" spans="2:16" ht="14.25">
      <c r="B191" s="27"/>
      <c r="C191" s="402" t="s">
        <v>95</v>
      </c>
      <c r="D191" s="403"/>
      <c r="E191" s="403"/>
      <c r="F191" s="403"/>
      <c r="G191" s="403"/>
      <c r="H191" s="403"/>
      <c r="I191" s="403"/>
      <c r="J191" s="404"/>
      <c r="K191" s="225" t="s">
        <v>96</v>
      </c>
      <c r="L191" s="223">
        <f>185*0.6</f>
        <v>111</v>
      </c>
      <c r="M191" s="405">
        <v>65</v>
      </c>
      <c r="N191" s="405"/>
      <c r="O191" s="79">
        <f t="shared" si="3"/>
        <v>7215</v>
      </c>
      <c r="P191" s="28"/>
    </row>
    <row r="192" spans="2:16" ht="15" thickBot="1">
      <c r="B192" s="27"/>
      <c r="C192" s="298" t="s">
        <v>99</v>
      </c>
      <c r="D192" s="299"/>
      <c r="E192" s="299"/>
      <c r="F192" s="299"/>
      <c r="G192" s="299"/>
      <c r="H192" s="299"/>
      <c r="I192" s="299"/>
      <c r="J192" s="300"/>
      <c r="K192" s="223" t="s">
        <v>100</v>
      </c>
      <c r="L192" s="226">
        <v>2.25</v>
      </c>
      <c r="M192" s="393">
        <v>18500</v>
      </c>
      <c r="N192" s="394"/>
      <c r="O192" s="88">
        <f t="shared" si="3"/>
        <v>41625</v>
      </c>
      <c r="P192" s="28"/>
    </row>
    <row r="193" spans="2:16" ht="15.75" thickBot="1">
      <c r="B193" s="27"/>
      <c r="C193" s="359" t="s">
        <v>48</v>
      </c>
      <c r="D193" s="360"/>
      <c r="E193" s="360"/>
      <c r="F193" s="360"/>
      <c r="G193" s="360"/>
      <c r="H193" s="360"/>
      <c r="I193" s="360"/>
      <c r="J193" s="360"/>
      <c r="K193" s="360"/>
      <c r="L193" s="360"/>
      <c r="M193" s="360"/>
      <c r="N193" s="361"/>
      <c r="O193" s="89">
        <f>+SUM(O186:O192)</f>
        <v>304844.3913328051</v>
      </c>
      <c r="P193" s="28"/>
    </row>
    <row r="194" spans="2:16" ht="18.75" customHeight="1">
      <c r="B194" s="27"/>
      <c r="C194" s="325" t="s">
        <v>51</v>
      </c>
      <c r="D194" s="326"/>
      <c r="E194" s="326"/>
      <c r="F194" s="326"/>
      <c r="G194" s="326"/>
      <c r="H194" s="326"/>
      <c r="I194" s="326"/>
      <c r="J194" s="326"/>
      <c r="K194" s="326"/>
      <c r="L194" s="326"/>
      <c r="M194" s="326"/>
      <c r="N194" s="326"/>
      <c r="O194" s="327"/>
      <c r="P194" s="28"/>
    </row>
    <row r="195" spans="2:16">
      <c r="B195" s="27"/>
      <c r="C195" s="328"/>
      <c r="D195" s="329"/>
      <c r="E195" s="329"/>
      <c r="F195" s="329"/>
      <c r="G195" s="329"/>
      <c r="H195" s="329"/>
      <c r="I195" s="329"/>
      <c r="J195" s="329"/>
      <c r="K195" s="329"/>
      <c r="L195" s="329"/>
      <c r="M195" s="329"/>
      <c r="N195" s="329"/>
      <c r="O195" s="330"/>
      <c r="P195" s="28"/>
    </row>
    <row r="196" spans="2:16" ht="13.5" thickBot="1">
      <c r="B196" s="27"/>
      <c r="C196" s="331"/>
      <c r="D196" s="332"/>
      <c r="E196" s="332"/>
      <c r="F196" s="332"/>
      <c r="G196" s="332"/>
      <c r="H196" s="332"/>
      <c r="I196" s="332"/>
      <c r="J196" s="332"/>
      <c r="K196" s="332"/>
      <c r="L196" s="332"/>
      <c r="M196" s="332"/>
      <c r="N196" s="332"/>
      <c r="O196" s="333"/>
      <c r="P196" s="28"/>
    </row>
    <row r="197" spans="2:16" ht="17.25">
      <c r="B197" s="27"/>
      <c r="C197" s="310" t="s">
        <v>52</v>
      </c>
      <c r="D197" s="357"/>
      <c r="E197" s="357"/>
      <c r="F197" s="357"/>
      <c r="G197" s="357"/>
      <c r="H197" s="357"/>
      <c r="I197" s="357"/>
      <c r="J197" s="76" t="s">
        <v>53</v>
      </c>
      <c r="K197" s="215" t="s">
        <v>54</v>
      </c>
      <c r="L197" s="90" t="s">
        <v>55</v>
      </c>
      <c r="M197" s="313" t="s">
        <v>56</v>
      </c>
      <c r="N197" s="358"/>
      <c r="O197" s="77" t="s">
        <v>47</v>
      </c>
      <c r="P197" s="28"/>
    </row>
    <row r="198" spans="2:16" ht="12.6" customHeight="1">
      <c r="B198" s="27"/>
      <c r="C198" s="303" t="s">
        <v>107</v>
      </c>
      <c r="D198" s="304"/>
      <c r="E198" s="304"/>
      <c r="F198" s="304"/>
      <c r="G198" s="304"/>
      <c r="H198" s="304"/>
      <c r="I198" s="305"/>
      <c r="J198" s="91">
        <f>+L187</f>
        <v>0.504</v>
      </c>
      <c r="K198" s="92">
        <v>40</v>
      </c>
      <c r="L198" s="91" t="s">
        <v>109</v>
      </c>
      <c r="M198" s="375">
        <v>700</v>
      </c>
      <c r="N198" s="376"/>
      <c r="O198" s="79">
        <f>+J198*K198*M198</f>
        <v>14112</v>
      </c>
      <c r="P198" s="28"/>
    </row>
    <row r="199" spans="2:16" ht="15" thickBot="1">
      <c r="B199" s="27"/>
      <c r="C199" s="395" t="s">
        <v>108</v>
      </c>
      <c r="D199" s="396"/>
      <c r="E199" s="396"/>
      <c r="F199" s="396"/>
      <c r="G199" s="396"/>
      <c r="H199" s="396"/>
      <c r="I199" s="397"/>
      <c r="J199" s="91">
        <f>+L188</f>
        <v>0.378</v>
      </c>
      <c r="K199" s="92">
        <v>40</v>
      </c>
      <c r="L199" s="91" t="s">
        <v>109</v>
      </c>
      <c r="M199" s="375">
        <v>700</v>
      </c>
      <c r="N199" s="376"/>
      <c r="O199" s="79">
        <f>+J199*K199*M199</f>
        <v>10584</v>
      </c>
      <c r="P199" s="28"/>
    </row>
    <row r="200" spans="2:16" ht="15.75" thickBot="1">
      <c r="B200" s="27"/>
      <c r="C200" s="359" t="s">
        <v>48</v>
      </c>
      <c r="D200" s="360"/>
      <c r="E200" s="360"/>
      <c r="F200" s="360"/>
      <c r="G200" s="360"/>
      <c r="H200" s="360"/>
      <c r="I200" s="360"/>
      <c r="J200" s="399"/>
      <c r="K200" s="399"/>
      <c r="L200" s="399"/>
      <c r="M200" s="360"/>
      <c r="N200" s="361"/>
      <c r="O200" s="85">
        <f>+SUM(O198:O199)</f>
        <v>24696</v>
      </c>
      <c r="P200" s="28"/>
    </row>
    <row r="201" spans="2:16">
      <c r="B201" s="27"/>
      <c r="C201" s="325" t="s">
        <v>57</v>
      </c>
      <c r="D201" s="326"/>
      <c r="E201" s="326"/>
      <c r="F201" s="326"/>
      <c r="G201" s="326"/>
      <c r="H201" s="326"/>
      <c r="I201" s="326"/>
      <c r="J201" s="326"/>
      <c r="K201" s="326"/>
      <c r="L201" s="326"/>
      <c r="M201" s="326"/>
      <c r="N201" s="326"/>
      <c r="O201" s="327"/>
      <c r="P201" s="28"/>
    </row>
    <row r="202" spans="2:16">
      <c r="B202" s="27"/>
      <c r="C202" s="328"/>
      <c r="D202" s="329"/>
      <c r="E202" s="329"/>
      <c r="F202" s="329"/>
      <c r="G202" s="329"/>
      <c r="H202" s="329"/>
      <c r="I202" s="329"/>
      <c r="J202" s="329"/>
      <c r="K202" s="329"/>
      <c r="L202" s="329"/>
      <c r="M202" s="329"/>
      <c r="N202" s="329"/>
      <c r="O202" s="330"/>
      <c r="P202" s="28"/>
    </row>
    <row r="203" spans="2:16" ht="13.5" thickBot="1">
      <c r="B203" s="27"/>
      <c r="C203" s="331"/>
      <c r="D203" s="332"/>
      <c r="E203" s="332"/>
      <c r="F203" s="332"/>
      <c r="G203" s="332"/>
      <c r="H203" s="332"/>
      <c r="I203" s="332"/>
      <c r="J203" s="332"/>
      <c r="K203" s="332"/>
      <c r="L203" s="332"/>
      <c r="M203" s="332"/>
      <c r="N203" s="332"/>
      <c r="O203" s="333"/>
      <c r="P203" s="28"/>
    </row>
    <row r="204" spans="2:16" ht="30">
      <c r="B204" s="27"/>
      <c r="C204" s="310" t="s">
        <v>58</v>
      </c>
      <c r="D204" s="357"/>
      <c r="E204" s="357"/>
      <c r="F204" s="357"/>
      <c r="G204" s="357"/>
      <c r="H204" s="357"/>
      <c r="I204" s="357"/>
      <c r="J204" s="76" t="s">
        <v>59</v>
      </c>
      <c r="K204" s="96" t="s">
        <v>60</v>
      </c>
      <c r="L204" s="97" t="s">
        <v>61</v>
      </c>
      <c r="M204" s="377" t="s">
        <v>46</v>
      </c>
      <c r="N204" s="378"/>
      <c r="O204" s="98" t="s">
        <v>47</v>
      </c>
      <c r="P204" s="28"/>
    </row>
    <row r="205" spans="2:16" ht="14.25">
      <c r="B205" s="27"/>
      <c r="C205" s="389" t="s">
        <v>84</v>
      </c>
      <c r="D205" s="390"/>
      <c r="E205" s="390"/>
      <c r="F205" s="390"/>
      <c r="G205" s="390"/>
      <c r="H205" s="390"/>
      <c r="I205" s="369"/>
      <c r="J205" s="221">
        <v>97568.122042700474</v>
      </c>
      <c r="K205" s="100">
        <v>1.85</v>
      </c>
      <c r="L205" s="101">
        <f>+J205*K205</f>
        <v>180501.02577899589</v>
      </c>
      <c r="M205" s="229">
        <v>0.28010829684967403</v>
      </c>
      <c r="N205" s="230"/>
      <c r="O205" s="102">
        <f>+L205*M205</f>
        <v>50559.834910573642</v>
      </c>
      <c r="P205" s="28"/>
    </row>
    <row r="206" spans="2:16" ht="15" thickBot="1">
      <c r="B206" s="27"/>
      <c r="C206" s="389" t="s">
        <v>85</v>
      </c>
      <c r="D206" s="390"/>
      <c r="E206" s="390"/>
      <c r="F206" s="390"/>
      <c r="G206" s="390"/>
      <c r="H206" s="390"/>
      <c r="I206" s="369"/>
      <c r="J206" s="99"/>
      <c r="K206" s="100">
        <v>0.05</v>
      </c>
      <c r="L206" s="101">
        <f>+O205</f>
        <v>50559.834910573642</v>
      </c>
      <c r="M206" s="379"/>
      <c r="N206" s="380"/>
      <c r="O206" s="102">
        <f>+K206*L206</f>
        <v>2527.9917455286823</v>
      </c>
      <c r="P206" s="28"/>
    </row>
    <row r="207" spans="2:16" ht="15.75" thickBot="1">
      <c r="B207" s="27"/>
      <c r="C207" s="359" t="s">
        <v>48</v>
      </c>
      <c r="D207" s="360"/>
      <c r="E207" s="360"/>
      <c r="F207" s="360"/>
      <c r="G207" s="360"/>
      <c r="H207" s="360"/>
      <c r="I207" s="360"/>
      <c r="J207" s="360"/>
      <c r="K207" s="360"/>
      <c r="L207" s="360"/>
      <c r="M207" s="360"/>
      <c r="N207" s="361"/>
      <c r="O207" s="89">
        <f>+SUM(O205:O206)</f>
        <v>53087.826656102327</v>
      </c>
      <c r="P207" s="28"/>
    </row>
    <row r="208" spans="2:16" ht="15" thickBot="1">
      <c r="B208" s="27"/>
      <c r="C208" s="71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72"/>
      <c r="P208" s="28"/>
    </row>
    <row r="209" spans="2:16" ht="15.75" thickBot="1">
      <c r="B209" s="27"/>
      <c r="C209" s="372" t="s">
        <v>62</v>
      </c>
      <c r="D209" s="373"/>
      <c r="E209" s="373"/>
      <c r="F209" s="373"/>
      <c r="G209" s="373"/>
      <c r="H209" s="373"/>
      <c r="I209" s="373"/>
      <c r="J209" s="373"/>
      <c r="K209" s="373"/>
      <c r="L209" s="373"/>
      <c r="M209" s="373"/>
      <c r="N209" s="374"/>
      <c r="O209" s="103">
        <f>+O181+O193+O200+O207</f>
        <v>391868.21798890742</v>
      </c>
      <c r="P209" s="28"/>
    </row>
    <row r="210" spans="2:16" ht="14.25">
      <c r="B210" s="27"/>
      <c r="C210" s="71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72"/>
      <c r="P210" s="28"/>
    </row>
    <row r="211" spans="2:16" ht="15" thickBot="1">
      <c r="B211" s="27"/>
      <c r="C211" s="71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72"/>
      <c r="P211" s="28"/>
    </row>
    <row r="212" spans="2:16" ht="44.45" customHeight="1">
      <c r="B212" s="27"/>
      <c r="C212" s="73" t="s">
        <v>41</v>
      </c>
      <c r="D212" s="340" t="s">
        <v>6</v>
      </c>
      <c r="E212" s="341"/>
      <c r="F212" s="341"/>
      <c r="G212" s="341"/>
      <c r="H212" s="341"/>
      <c r="I212" s="341"/>
      <c r="J212" s="341"/>
      <c r="K212" s="341"/>
      <c r="L212" s="342"/>
      <c r="M212" s="362" t="s">
        <v>42</v>
      </c>
      <c r="N212" s="363"/>
      <c r="O212" s="73" t="s">
        <v>8</v>
      </c>
      <c r="P212" s="28"/>
    </row>
    <row r="213" spans="2:16" ht="51.6" customHeight="1" thickBot="1">
      <c r="B213" s="27"/>
      <c r="C213" s="74">
        <f>+'PRESUPUESTO OFICIAL (Entidad)'!D21</f>
        <v>630.4</v>
      </c>
      <c r="D213" s="383" t="str">
        <f>+'PRESUPUESTO OFICIAL (Entidad)'!G21</f>
        <v xml:space="preserve">Suministro, transporte e intalación de concreto hidráulico clase D de 210 kg/cm2 para vigas riostras con dimensiones de 0.2 * 0.25, inlcuye la formaleta y los demás materiales necesarios para la correcta elaboración a entera satisfacción de la supervisión. </v>
      </c>
      <c r="E213" s="384"/>
      <c r="F213" s="384"/>
      <c r="G213" s="384"/>
      <c r="H213" s="384"/>
      <c r="I213" s="384"/>
      <c r="J213" s="384"/>
      <c r="K213" s="384"/>
      <c r="L213" s="385"/>
      <c r="M213" s="308" t="str">
        <f>+'PRESUPUESTO OFICIAL (Entidad)'!H21</f>
        <v>m3</v>
      </c>
      <c r="N213" s="401"/>
      <c r="O213" s="75">
        <f>+'PRESUPUESTO OFICIAL (Entidad)'!I21</f>
        <v>2.25</v>
      </c>
      <c r="P213" s="28"/>
    </row>
    <row r="214" spans="2:16">
      <c r="B214" s="27"/>
      <c r="C214" s="325"/>
      <c r="D214" s="326"/>
      <c r="E214" s="326"/>
      <c r="F214" s="326"/>
      <c r="G214" s="326"/>
      <c r="H214" s="326"/>
      <c r="I214" s="326"/>
      <c r="J214" s="326"/>
      <c r="K214" s="326"/>
      <c r="L214" s="326"/>
      <c r="M214" s="326"/>
      <c r="N214" s="326"/>
      <c r="O214" s="327"/>
      <c r="P214" s="28"/>
    </row>
    <row r="215" spans="2:16" ht="13.5">
      <c r="B215" s="27"/>
      <c r="C215" s="328"/>
      <c r="D215" s="329"/>
      <c r="E215" s="329"/>
      <c r="F215" s="329"/>
      <c r="G215" s="329"/>
      <c r="H215" s="329"/>
      <c r="I215" s="329"/>
      <c r="J215" s="329"/>
      <c r="K215" s="329"/>
      <c r="L215" s="329"/>
      <c r="M215" s="329"/>
      <c r="N215" s="329"/>
      <c r="O215" s="330"/>
      <c r="P215" s="45"/>
    </row>
    <row r="216" spans="2:16" ht="14.25" thickBot="1">
      <c r="B216" s="27"/>
      <c r="C216" s="331"/>
      <c r="D216" s="332"/>
      <c r="E216" s="332"/>
      <c r="F216" s="332"/>
      <c r="G216" s="332"/>
      <c r="H216" s="332"/>
      <c r="I216" s="332"/>
      <c r="J216" s="332"/>
      <c r="K216" s="332"/>
      <c r="L216" s="332"/>
      <c r="M216" s="332"/>
      <c r="N216" s="332"/>
      <c r="O216" s="333"/>
      <c r="P216" s="45"/>
    </row>
    <row r="217" spans="2:16" ht="15">
      <c r="B217" s="27"/>
      <c r="C217" s="310" t="s">
        <v>6</v>
      </c>
      <c r="D217" s="311"/>
      <c r="E217" s="311"/>
      <c r="F217" s="311"/>
      <c r="G217" s="312"/>
      <c r="H217" s="313" t="s">
        <v>43</v>
      </c>
      <c r="I217" s="311"/>
      <c r="J217" s="381" t="s">
        <v>44</v>
      </c>
      <c r="K217" s="382"/>
      <c r="L217" s="76" t="s">
        <v>45</v>
      </c>
      <c r="M217" s="313" t="s">
        <v>46</v>
      </c>
      <c r="N217" s="358"/>
      <c r="O217" s="77" t="s">
        <v>47</v>
      </c>
      <c r="P217" s="46"/>
    </row>
    <row r="218" spans="2:16" ht="14.25">
      <c r="B218" s="27"/>
      <c r="C218" s="303" t="s">
        <v>104</v>
      </c>
      <c r="D218" s="304"/>
      <c r="E218" s="304"/>
      <c r="F218" s="304"/>
      <c r="G218" s="305"/>
      <c r="H218" s="367" t="s">
        <v>89</v>
      </c>
      <c r="I218" s="305"/>
      <c r="J218" s="367"/>
      <c r="K218" s="305"/>
      <c r="L218" s="78">
        <v>7500</v>
      </c>
      <c r="M218" s="368">
        <f>0.2*8</f>
        <v>1.6</v>
      </c>
      <c r="N218" s="369"/>
      <c r="O218" s="79">
        <f>+L218*M218</f>
        <v>12000</v>
      </c>
      <c r="P218" s="28"/>
    </row>
    <row r="219" spans="2:16" ht="14.25">
      <c r="B219" s="27"/>
      <c r="C219" s="395" t="s">
        <v>105</v>
      </c>
      <c r="D219" s="396"/>
      <c r="E219" s="396"/>
      <c r="F219" s="396"/>
      <c r="G219" s="397"/>
      <c r="H219" s="368" t="s">
        <v>106</v>
      </c>
      <c r="I219" s="369"/>
      <c r="J219" s="83"/>
      <c r="K219" s="82"/>
      <c r="L219" s="78">
        <v>4250</v>
      </c>
      <c r="M219" s="368">
        <f>0.1*8</f>
        <v>0.8</v>
      </c>
      <c r="N219" s="369"/>
      <c r="O219" s="79">
        <f>+L219*M219</f>
        <v>3400</v>
      </c>
      <c r="P219" s="28"/>
    </row>
    <row r="220" spans="2:16" ht="15" thickBot="1">
      <c r="B220" s="27"/>
      <c r="C220" s="298"/>
      <c r="D220" s="299"/>
      <c r="E220" s="299"/>
      <c r="F220" s="299"/>
      <c r="G220" s="300"/>
      <c r="H220" s="386"/>
      <c r="I220" s="300"/>
      <c r="J220" s="386"/>
      <c r="K220" s="300"/>
      <c r="L220" s="84"/>
      <c r="M220" s="387"/>
      <c r="N220" s="388"/>
      <c r="O220" s="79"/>
      <c r="P220" s="46"/>
    </row>
    <row r="221" spans="2:16" ht="15.75" thickBot="1">
      <c r="B221" s="27"/>
      <c r="C221" s="359" t="s">
        <v>48</v>
      </c>
      <c r="D221" s="360"/>
      <c r="E221" s="360"/>
      <c r="F221" s="360"/>
      <c r="G221" s="360"/>
      <c r="H221" s="360"/>
      <c r="I221" s="360"/>
      <c r="J221" s="360"/>
      <c r="K221" s="360"/>
      <c r="L221" s="360"/>
      <c r="M221" s="360"/>
      <c r="N221" s="361"/>
      <c r="O221" s="85">
        <f>+SUM(O218:O219)</f>
        <v>15400</v>
      </c>
      <c r="P221" s="46"/>
    </row>
    <row r="222" spans="2:16">
      <c r="B222" s="27"/>
      <c r="C222" s="325" t="s">
        <v>49</v>
      </c>
      <c r="D222" s="326"/>
      <c r="E222" s="326"/>
      <c r="F222" s="326"/>
      <c r="G222" s="326"/>
      <c r="H222" s="326"/>
      <c r="I222" s="326"/>
      <c r="J222" s="326"/>
      <c r="K222" s="326"/>
      <c r="L222" s="326"/>
      <c r="M222" s="326"/>
      <c r="N222" s="326"/>
      <c r="O222" s="327"/>
      <c r="P222" s="46"/>
    </row>
    <row r="223" spans="2:16">
      <c r="B223" s="27"/>
      <c r="C223" s="328"/>
      <c r="D223" s="329"/>
      <c r="E223" s="329"/>
      <c r="F223" s="329"/>
      <c r="G223" s="329"/>
      <c r="H223" s="329"/>
      <c r="I223" s="329"/>
      <c r="J223" s="329"/>
      <c r="K223" s="329"/>
      <c r="L223" s="329"/>
      <c r="M223" s="329"/>
      <c r="N223" s="329"/>
      <c r="O223" s="330"/>
      <c r="P223" s="46"/>
    </row>
    <row r="224" spans="2:16" ht="12.75" customHeight="1" thickBot="1">
      <c r="B224" s="27"/>
      <c r="C224" s="331"/>
      <c r="D224" s="332"/>
      <c r="E224" s="332"/>
      <c r="F224" s="332"/>
      <c r="G224" s="332"/>
      <c r="H224" s="332"/>
      <c r="I224" s="332"/>
      <c r="J224" s="332"/>
      <c r="K224" s="332"/>
      <c r="L224" s="332"/>
      <c r="M224" s="332"/>
      <c r="N224" s="332"/>
      <c r="O224" s="333"/>
      <c r="P224" s="47"/>
    </row>
    <row r="225" spans="2:16" ht="15">
      <c r="B225" s="27"/>
      <c r="C225" s="310" t="s">
        <v>6</v>
      </c>
      <c r="D225" s="357"/>
      <c r="E225" s="357"/>
      <c r="F225" s="357"/>
      <c r="G225" s="357"/>
      <c r="H225" s="357"/>
      <c r="I225" s="357"/>
      <c r="J225" s="358"/>
      <c r="K225" s="216" t="s">
        <v>42</v>
      </c>
      <c r="L225" s="76" t="s">
        <v>8</v>
      </c>
      <c r="M225" s="313" t="s">
        <v>50</v>
      </c>
      <c r="N225" s="358"/>
      <c r="O225" s="77" t="s">
        <v>47</v>
      </c>
      <c r="P225" s="47"/>
    </row>
    <row r="226" spans="2:16" ht="13.35" customHeight="1">
      <c r="B226" s="27"/>
      <c r="C226" s="303" t="s">
        <v>86</v>
      </c>
      <c r="D226" s="304"/>
      <c r="E226" s="304"/>
      <c r="F226" s="304"/>
      <c r="G226" s="304"/>
      <c r="H226" s="304"/>
      <c r="I226" s="304"/>
      <c r="J226" s="305"/>
      <c r="K226" s="214" t="s">
        <v>87</v>
      </c>
      <c r="L226" s="91">
        <v>0.05</v>
      </c>
      <c r="M226" s="391">
        <f>+O247</f>
        <v>93090.476190476169</v>
      </c>
      <c r="N226" s="392"/>
      <c r="O226" s="79">
        <f>+L226*M226</f>
        <v>4654.5238095238083</v>
      </c>
      <c r="P226" s="47"/>
    </row>
    <row r="227" spans="2:16" ht="14.25">
      <c r="B227" s="27"/>
      <c r="C227" s="402" t="s">
        <v>91</v>
      </c>
      <c r="D227" s="403"/>
      <c r="E227" s="403"/>
      <c r="F227" s="403"/>
      <c r="G227" s="403"/>
      <c r="H227" s="403"/>
      <c r="I227" s="403"/>
      <c r="J227" s="404"/>
      <c r="K227" s="214" t="s">
        <v>92</v>
      </c>
      <c r="L227" s="222">
        <v>0.84</v>
      </c>
      <c r="M227" s="405">
        <v>110000</v>
      </c>
      <c r="N227" s="405"/>
      <c r="O227" s="79">
        <f t="shared" ref="O227:O231" si="4">+L227*M227</f>
        <v>92400</v>
      </c>
      <c r="P227" s="47"/>
    </row>
    <row r="228" spans="2:16" ht="14.25">
      <c r="B228" s="27"/>
      <c r="C228" s="402" t="s">
        <v>93</v>
      </c>
      <c r="D228" s="403"/>
      <c r="E228" s="403"/>
      <c r="F228" s="403"/>
      <c r="G228" s="403"/>
      <c r="H228" s="403"/>
      <c r="I228" s="403"/>
      <c r="J228" s="404"/>
      <c r="K228" s="223" t="s">
        <v>92</v>
      </c>
      <c r="L228" s="224">
        <v>0.63</v>
      </c>
      <c r="M228" s="405">
        <v>95000</v>
      </c>
      <c r="N228" s="405"/>
      <c r="O228" s="79">
        <f t="shared" si="4"/>
        <v>59850</v>
      </c>
      <c r="P228" s="46"/>
    </row>
    <row r="229" spans="2:16" ht="14.25">
      <c r="B229" s="27"/>
      <c r="C229" s="402" t="s">
        <v>97</v>
      </c>
      <c r="D229" s="403"/>
      <c r="E229" s="403"/>
      <c r="F229" s="403"/>
      <c r="G229" s="403"/>
      <c r="H229" s="403"/>
      <c r="I229" s="403"/>
      <c r="J229" s="404"/>
      <c r="K229" s="223" t="s">
        <v>98</v>
      </c>
      <c r="L229" s="224">
        <v>7</v>
      </c>
      <c r="M229" s="405">
        <v>30000</v>
      </c>
      <c r="N229" s="405"/>
      <c r="O229" s="79">
        <f t="shared" si="4"/>
        <v>210000</v>
      </c>
      <c r="P229" s="28"/>
    </row>
    <row r="230" spans="2:16" ht="14.25">
      <c r="B230" s="27"/>
      <c r="C230" s="402" t="s">
        <v>95</v>
      </c>
      <c r="D230" s="403"/>
      <c r="E230" s="403"/>
      <c r="F230" s="403"/>
      <c r="G230" s="403"/>
      <c r="H230" s="403"/>
      <c r="I230" s="403"/>
      <c r="J230" s="404"/>
      <c r="K230" s="225" t="s">
        <v>96</v>
      </c>
      <c r="L230" s="223">
        <v>185</v>
      </c>
      <c r="M230" s="405">
        <v>65</v>
      </c>
      <c r="N230" s="405"/>
      <c r="O230" s="79">
        <f t="shared" si="4"/>
        <v>12025</v>
      </c>
      <c r="P230" s="28"/>
    </row>
    <row r="231" spans="2:16" ht="15" thickBot="1">
      <c r="B231" s="27"/>
      <c r="C231" s="298" t="s">
        <v>99</v>
      </c>
      <c r="D231" s="299"/>
      <c r="E231" s="299"/>
      <c r="F231" s="299"/>
      <c r="G231" s="299"/>
      <c r="H231" s="299"/>
      <c r="I231" s="299"/>
      <c r="J231" s="300"/>
      <c r="K231" s="223" t="s">
        <v>100</v>
      </c>
      <c r="L231" s="226">
        <v>5</v>
      </c>
      <c r="M231" s="393">
        <v>18500</v>
      </c>
      <c r="N231" s="394"/>
      <c r="O231" s="88">
        <f t="shared" si="4"/>
        <v>92500</v>
      </c>
      <c r="P231" s="28"/>
    </row>
    <row r="232" spans="2:16" ht="15.75" thickBot="1">
      <c r="B232" s="27"/>
      <c r="C232" s="359" t="s">
        <v>48</v>
      </c>
      <c r="D232" s="360"/>
      <c r="E232" s="360"/>
      <c r="F232" s="360"/>
      <c r="G232" s="360"/>
      <c r="H232" s="360"/>
      <c r="I232" s="360"/>
      <c r="J232" s="360"/>
      <c r="K232" s="360"/>
      <c r="L232" s="360"/>
      <c r="M232" s="360"/>
      <c r="N232" s="361"/>
      <c r="O232" s="89">
        <f>+SUM(O226:O231)</f>
        <v>471429.52380952379</v>
      </c>
      <c r="P232" s="28"/>
    </row>
    <row r="233" spans="2:16" ht="18.75" customHeight="1">
      <c r="B233" s="27"/>
      <c r="C233" s="325" t="s">
        <v>51</v>
      </c>
      <c r="D233" s="326"/>
      <c r="E233" s="326"/>
      <c r="F233" s="326"/>
      <c r="G233" s="326"/>
      <c r="H233" s="326"/>
      <c r="I233" s="326"/>
      <c r="J233" s="326"/>
      <c r="K233" s="326"/>
      <c r="L233" s="326"/>
      <c r="M233" s="326"/>
      <c r="N233" s="326"/>
      <c r="O233" s="327"/>
      <c r="P233" s="28"/>
    </row>
    <row r="234" spans="2:16">
      <c r="B234" s="27"/>
      <c r="C234" s="328"/>
      <c r="D234" s="329"/>
      <c r="E234" s="329"/>
      <c r="F234" s="329"/>
      <c r="G234" s="329"/>
      <c r="H234" s="329"/>
      <c r="I234" s="329"/>
      <c r="J234" s="329"/>
      <c r="K234" s="329"/>
      <c r="L234" s="329"/>
      <c r="M234" s="329"/>
      <c r="N234" s="329"/>
      <c r="O234" s="330"/>
      <c r="P234" s="28"/>
    </row>
    <row r="235" spans="2:16" ht="13.5" thickBot="1">
      <c r="B235" s="27"/>
      <c r="C235" s="331"/>
      <c r="D235" s="332"/>
      <c r="E235" s="332"/>
      <c r="F235" s="332"/>
      <c r="G235" s="332"/>
      <c r="H235" s="332"/>
      <c r="I235" s="332"/>
      <c r="J235" s="332"/>
      <c r="K235" s="332"/>
      <c r="L235" s="332"/>
      <c r="M235" s="332"/>
      <c r="N235" s="332"/>
      <c r="O235" s="333"/>
      <c r="P235" s="28"/>
    </row>
    <row r="236" spans="2:16" ht="17.25">
      <c r="B236" s="27"/>
      <c r="C236" s="310" t="s">
        <v>52</v>
      </c>
      <c r="D236" s="357"/>
      <c r="E236" s="357"/>
      <c r="F236" s="357"/>
      <c r="G236" s="357"/>
      <c r="H236" s="357"/>
      <c r="I236" s="357"/>
      <c r="J236" s="76" t="s">
        <v>53</v>
      </c>
      <c r="K236" s="215" t="s">
        <v>54</v>
      </c>
      <c r="L236" s="90" t="s">
        <v>55</v>
      </c>
      <c r="M236" s="313" t="s">
        <v>56</v>
      </c>
      <c r="N236" s="358"/>
      <c r="O236" s="77" t="s">
        <v>47</v>
      </c>
      <c r="P236" s="28"/>
    </row>
    <row r="237" spans="2:16" ht="14.25">
      <c r="B237" s="27"/>
      <c r="C237" s="303" t="s">
        <v>107</v>
      </c>
      <c r="D237" s="304"/>
      <c r="E237" s="304"/>
      <c r="F237" s="304"/>
      <c r="G237" s="304"/>
      <c r="H237" s="304"/>
      <c r="I237" s="305"/>
      <c r="J237" s="91">
        <f>+L227</f>
        <v>0.84</v>
      </c>
      <c r="K237" s="92">
        <v>40</v>
      </c>
      <c r="L237" s="91" t="s">
        <v>109</v>
      </c>
      <c r="M237" s="375">
        <v>700</v>
      </c>
      <c r="N237" s="376"/>
      <c r="O237" s="79">
        <f>+J237*K237*M237</f>
        <v>23520</v>
      </c>
      <c r="P237" s="28"/>
    </row>
    <row r="238" spans="2:16" ht="14.25">
      <c r="B238" s="27"/>
      <c r="C238" s="395" t="s">
        <v>108</v>
      </c>
      <c r="D238" s="396"/>
      <c r="E238" s="396"/>
      <c r="F238" s="396"/>
      <c r="G238" s="396"/>
      <c r="H238" s="396"/>
      <c r="I238" s="397"/>
      <c r="J238" s="91">
        <f>+L228</f>
        <v>0.63</v>
      </c>
      <c r="K238" s="92">
        <v>40</v>
      </c>
      <c r="L238" s="91" t="s">
        <v>109</v>
      </c>
      <c r="M238" s="375">
        <v>700</v>
      </c>
      <c r="N238" s="376"/>
      <c r="O238" s="79">
        <f>+J238*K238*M238</f>
        <v>17640</v>
      </c>
      <c r="P238" s="28"/>
    </row>
    <row r="239" spans="2:16" ht="15" thickBot="1">
      <c r="B239" s="27"/>
      <c r="C239" s="395" t="s">
        <v>97</v>
      </c>
      <c r="D239" s="396"/>
      <c r="E239" s="396"/>
      <c r="F239" s="396"/>
      <c r="G239" s="396"/>
      <c r="H239" s="396"/>
      <c r="I239" s="397"/>
      <c r="J239" s="91">
        <f>+L229*0.04</f>
        <v>0.28000000000000003</v>
      </c>
      <c r="K239" s="92">
        <v>20</v>
      </c>
      <c r="L239" s="91" t="s">
        <v>109</v>
      </c>
      <c r="M239" s="375">
        <v>700</v>
      </c>
      <c r="N239" s="376"/>
      <c r="O239" s="79">
        <f>+J239*K239*M239</f>
        <v>3920.0000000000005</v>
      </c>
      <c r="P239" s="28"/>
    </row>
    <row r="240" spans="2:16" ht="15.75" thickBot="1">
      <c r="B240" s="27"/>
      <c r="C240" s="359" t="s">
        <v>48</v>
      </c>
      <c r="D240" s="360"/>
      <c r="E240" s="360"/>
      <c r="F240" s="360"/>
      <c r="G240" s="360"/>
      <c r="H240" s="360"/>
      <c r="I240" s="360"/>
      <c r="J240" s="399"/>
      <c r="K240" s="399"/>
      <c r="L240" s="399"/>
      <c r="M240" s="360"/>
      <c r="N240" s="361"/>
      <c r="O240" s="85">
        <f>+SUM(O237:O239)</f>
        <v>45080</v>
      </c>
      <c r="P240" s="28"/>
    </row>
    <row r="241" spans="2:16">
      <c r="B241" s="27"/>
      <c r="C241" s="325" t="s">
        <v>57</v>
      </c>
      <c r="D241" s="326"/>
      <c r="E241" s="326"/>
      <c r="F241" s="326"/>
      <c r="G241" s="326"/>
      <c r="H241" s="326"/>
      <c r="I241" s="326"/>
      <c r="J241" s="326"/>
      <c r="K241" s="326"/>
      <c r="L241" s="326"/>
      <c r="M241" s="326"/>
      <c r="N241" s="326"/>
      <c r="O241" s="327"/>
      <c r="P241" s="28"/>
    </row>
    <row r="242" spans="2:16">
      <c r="B242" s="27"/>
      <c r="C242" s="328"/>
      <c r="D242" s="329"/>
      <c r="E242" s="329"/>
      <c r="F242" s="329"/>
      <c r="G242" s="329"/>
      <c r="H242" s="329"/>
      <c r="I242" s="329"/>
      <c r="J242" s="329"/>
      <c r="K242" s="329"/>
      <c r="L242" s="329"/>
      <c r="M242" s="329"/>
      <c r="N242" s="329"/>
      <c r="O242" s="330"/>
      <c r="P242" s="28"/>
    </row>
    <row r="243" spans="2:16" ht="13.5" thickBot="1">
      <c r="B243" s="27"/>
      <c r="C243" s="331"/>
      <c r="D243" s="332"/>
      <c r="E243" s="332"/>
      <c r="F243" s="332"/>
      <c r="G243" s="332"/>
      <c r="H243" s="332"/>
      <c r="I243" s="332"/>
      <c r="J243" s="332"/>
      <c r="K243" s="332"/>
      <c r="L243" s="332"/>
      <c r="M243" s="332"/>
      <c r="N243" s="332"/>
      <c r="O243" s="333"/>
      <c r="P243" s="28"/>
    </row>
    <row r="244" spans="2:16" ht="30">
      <c r="B244" s="27"/>
      <c r="C244" s="310" t="s">
        <v>58</v>
      </c>
      <c r="D244" s="357"/>
      <c r="E244" s="357"/>
      <c r="F244" s="357"/>
      <c r="G244" s="357"/>
      <c r="H244" s="357"/>
      <c r="I244" s="357"/>
      <c r="J244" s="76" t="s">
        <v>59</v>
      </c>
      <c r="K244" s="96" t="s">
        <v>60</v>
      </c>
      <c r="L244" s="97" t="s">
        <v>61</v>
      </c>
      <c r="M244" s="377" t="s">
        <v>46</v>
      </c>
      <c r="N244" s="378"/>
      <c r="O244" s="98" t="s">
        <v>47</v>
      </c>
      <c r="P244" s="28"/>
    </row>
    <row r="245" spans="2:16" ht="14.25">
      <c r="B245" s="27"/>
      <c r="C245" s="389" t="s">
        <v>84</v>
      </c>
      <c r="D245" s="390"/>
      <c r="E245" s="390"/>
      <c r="F245" s="390"/>
      <c r="G245" s="390"/>
      <c r="H245" s="390"/>
      <c r="I245" s="369"/>
      <c r="J245" s="221">
        <v>97568.122042700474</v>
      </c>
      <c r="K245" s="100">
        <v>1.85</v>
      </c>
      <c r="L245" s="101">
        <f>+J245*K245</f>
        <v>180501.02577899589</v>
      </c>
      <c r="M245" s="379">
        <v>0.49117502789393441</v>
      </c>
      <c r="N245" s="380"/>
      <c r="O245" s="102">
        <f>+L245*M245</f>
        <v>88657.596371882071</v>
      </c>
      <c r="P245" s="28"/>
    </row>
    <row r="246" spans="2:16" ht="15" thickBot="1">
      <c r="B246" s="27"/>
      <c r="C246" s="389" t="s">
        <v>85</v>
      </c>
      <c r="D246" s="390"/>
      <c r="E246" s="390"/>
      <c r="F246" s="390"/>
      <c r="G246" s="390"/>
      <c r="H246" s="390"/>
      <c r="I246" s="369"/>
      <c r="J246" s="99"/>
      <c r="K246" s="100">
        <v>0.05</v>
      </c>
      <c r="L246" s="101">
        <f>+O245</f>
        <v>88657.596371882071</v>
      </c>
      <c r="M246" s="379"/>
      <c r="N246" s="380"/>
      <c r="O246" s="102">
        <f>+K246*L246</f>
        <v>4432.8798185941041</v>
      </c>
      <c r="P246" s="28"/>
    </row>
    <row r="247" spans="2:16" ht="15.75" thickBot="1">
      <c r="B247" s="27"/>
      <c r="C247" s="359" t="s">
        <v>48</v>
      </c>
      <c r="D247" s="360"/>
      <c r="E247" s="360"/>
      <c r="F247" s="360"/>
      <c r="G247" s="360"/>
      <c r="H247" s="360"/>
      <c r="I247" s="360"/>
      <c r="J247" s="360"/>
      <c r="K247" s="360"/>
      <c r="L247" s="360"/>
      <c r="M247" s="360"/>
      <c r="N247" s="361"/>
      <c r="O247" s="89">
        <f>+SUM(O245:O246)</f>
        <v>93090.476190476169</v>
      </c>
      <c r="P247" s="28"/>
    </row>
    <row r="248" spans="2:16" ht="15" thickBot="1">
      <c r="B248" s="27"/>
      <c r="C248" s="71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72"/>
      <c r="P248" s="28"/>
    </row>
    <row r="249" spans="2:16" ht="15.75" thickBot="1">
      <c r="B249" s="27"/>
      <c r="C249" s="372" t="s">
        <v>62</v>
      </c>
      <c r="D249" s="373"/>
      <c r="E249" s="373"/>
      <c r="F249" s="373"/>
      <c r="G249" s="373"/>
      <c r="H249" s="373"/>
      <c r="I249" s="373"/>
      <c r="J249" s="373"/>
      <c r="K249" s="373"/>
      <c r="L249" s="373"/>
      <c r="M249" s="373"/>
      <c r="N249" s="374"/>
      <c r="O249" s="103">
        <f>+O221+O232+O240+O247</f>
        <v>625000</v>
      </c>
      <c r="P249" s="28"/>
    </row>
    <row r="250" spans="2:16">
      <c r="B250" s="27"/>
      <c r="P250" s="28"/>
    </row>
    <row r="251" spans="2:16" ht="13.5" thickBot="1">
      <c r="B251" s="27"/>
      <c r="P251" s="28"/>
    </row>
    <row r="252" spans="2:16" ht="44.45" customHeight="1">
      <c r="B252" s="27"/>
      <c r="C252" s="73" t="s">
        <v>41</v>
      </c>
      <c r="D252" s="340" t="s">
        <v>6</v>
      </c>
      <c r="E252" s="341"/>
      <c r="F252" s="341"/>
      <c r="G252" s="341"/>
      <c r="H252" s="341"/>
      <c r="I252" s="341"/>
      <c r="J252" s="341"/>
      <c r="K252" s="341"/>
      <c r="L252" s="342"/>
      <c r="M252" s="362" t="s">
        <v>42</v>
      </c>
      <c r="N252" s="363"/>
      <c r="O252" s="73" t="s">
        <v>8</v>
      </c>
      <c r="P252" s="28"/>
    </row>
    <row r="253" spans="2:16" ht="51.6" customHeight="1" thickBot="1">
      <c r="B253" s="27"/>
      <c r="C253" s="74">
        <f>+'PRESUPUESTO OFICIAL (Entidad)'!D24</f>
        <v>640.1</v>
      </c>
      <c r="D253" s="383" t="str">
        <f>+'PRESUPUESTO OFICIAL (Entidad)'!G24</f>
        <v>Suministro, transporte e instalación de acero de refuerzo y todo calibe de 60000 y de 37000 psi, incluye figurado, armado y los demas elementos necesarios para la correcta instalación a satisfacción de la supervisión.</v>
      </c>
      <c r="E253" s="384"/>
      <c r="F253" s="384"/>
      <c r="G253" s="384"/>
      <c r="H253" s="384"/>
      <c r="I253" s="384"/>
      <c r="J253" s="384"/>
      <c r="K253" s="384"/>
      <c r="L253" s="385"/>
      <c r="M253" s="308" t="str">
        <f>+'PRESUPUESTO OFICIAL (Entidad)'!H24</f>
        <v>kg</v>
      </c>
      <c r="N253" s="401"/>
      <c r="O253" s="75">
        <f>+'PRESUPUESTO OFICIAL (Entidad)'!I24</f>
        <v>594</v>
      </c>
      <c r="P253" s="28"/>
    </row>
    <row r="254" spans="2:16">
      <c r="B254" s="27"/>
      <c r="C254" s="325"/>
      <c r="D254" s="326"/>
      <c r="E254" s="326"/>
      <c r="F254" s="326"/>
      <c r="G254" s="326"/>
      <c r="H254" s="326"/>
      <c r="I254" s="326"/>
      <c r="J254" s="326"/>
      <c r="K254" s="326"/>
      <c r="L254" s="326"/>
      <c r="M254" s="326"/>
      <c r="N254" s="326"/>
      <c r="O254" s="327"/>
      <c r="P254" s="28"/>
    </row>
    <row r="255" spans="2:16" ht="13.5">
      <c r="B255" s="27"/>
      <c r="C255" s="328"/>
      <c r="D255" s="329"/>
      <c r="E255" s="329"/>
      <c r="F255" s="329"/>
      <c r="G255" s="329"/>
      <c r="H255" s="329"/>
      <c r="I255" s="329"/>
      <c r="J255" s="329"/>
      <c r="K255" s="329"/>
      <c r="L255" s="329"/>
      <c r="M255" s="329"/>
      <c r="N255" s="329"/>
      <c r="O255" s="330"/>
      <c r="P255" s="45"/>
    </row>
    <row r="256" spans="2:16" ht="14.25" thickBot="1">
      <c r="B256" s="27"/>
      <c r="C256" s="331"/>
      <c r="D256" s="332"/>
      <c r="E256" s="332"/>
      <c r="F256" s="332"/>
      <c r="G256" s="332"/>
      <c r="H256" s="332"/>
      <c r="I256" s="332"/>
      <c r="J256" s="332"/>
      <c r="K256" s="332"/>
      <c r="L256" s="332"/>
      <c r="M256" s="332"/>
      <c r="N256" s="332"/>
      <c r="O256" s="333"/>
      <c r="P256" s="45"/>
    </row>
    <row r="257" spans="2:16" ht="15">
      <c r="B257" s="27"/>
      <c r="C257" s="310" t="s">
        <v>6</v>
      </c>
      <c r="D257" s="311"/>
      <c r="E257" s="311"/>
      <c r="F257" s="311"/>
      <c r="G257" s="312"/>
      <c r="H257" s="313" t="s">
        <v>43</v>
      </c>
      <c r="I257" s="311"/>
      <c r="J257" s="381" t="s">
        <v>44</v>
      </c>
      <c r="K257" s="382"/>
      <c r="L257" s="76" t="s">
        <v>45</v>
      </c>
      <c r="M257" s="313" t="s">
        <v>46</v>
      </c>
      <c r="N257" s="358"/>
      <c r="O257" s="77" t="s">
        <v>47</v>
      </c>
      <c r="P257" s="46"/>
    </row>
    <row r="258" spans="2:16" ht="15" thickBot="1">
      <c r="B258" s="27"/>
      <c r="C258" s="298"/>
      <c r="D258" s="299"/>
      <c r="E258" s="299"/>
      <c r="F258" s="299"/>
      <c r="G258" s="300"/>
      <c r="H258" s="386"/>
      <c r="I258" s="300"/>
      <c r="J258" s="386"/>
      <c r="K258" s="300"/>
      <c r="L258" s="84"/>
      <c r="M258" s="387"/>
      <c r="N258" s="388"/>
      <c r="O258" s="79"/>
      <c r="P258" s="46"/>
    </row>
    <row r="259" spans="2:16" ht="15.75" thickBot="1">
      <c r="B259" s="27"/>
      <c r="C259" s="359" t="s">
        <v>48</v>
      </c>
      <c r="D259" s="360"/>
      <c r="E259" s="360"/>
      <c r="F259" s="360"/>
      <c r="G259" s="360"/>
      <c r="H259" s="360"/>
      <c r="I259" s="360"/>
      <c r="J259" s="360"/>
      <c r="K259" s="360"/>
      <c r="L259" s="360"/>
      <c r="M259" s="360"/>
      <c r="N259" s="361"/>
      <c r="O259" s="85">
        <v>0</v>
      </c>
      <c r="P259" s="46"/>
    </row>
    <row r="260" spans="2:16">
      <c r="B260" s="27"/>
      <c r="C260" s="325" t="s">
        <v>49</v>
      </c>
      <c r="D260" s="326"/>
      <c r="E260" s="326"/>
      <c r="F260" s="326"/>
      <c r="G260" s="326"/>
      <c r="H260" s="326"/>
      <c r="I260" s="326"/>
      <c r="J260" s="326"/>
      <c r="K260" s="326"/>
      <c r="L260" s="326"/>
      <c r="M260" s="326"/>
      <c r="N260" s="326"/>
      <c r="O260" s="327"/>
      <c r="P260" s="46"/>
    </row>
    <row r="261" spans="2:16">
      <c r="B261" s="27"/>
      <c r="C261" s="328"/>
      <c r="D261" s="329"/>
      <c r="E261" s="329"/>
      <c r="F261" s="329"/>
      <c r="G261" s="329"/>
      <c r="H261" s="329"/>
      <c r="I261" s="329"/>
      <c r="J261" s="329"/>
      <c r="K261" s="329"/>
      <c r="L261" s="329"/>
      <c r="M261" s="329"/>
      <c r="N261" s="329"/>
      <c r="O261" s="330"/>
      <c r="P261" s="46"/>
    </row>
    <row r="262" spans="2:16" ht="12.75" customHeight="1" thickBot="1">
      <c r="B262" s="27"/>
      <c r="C262" s="331"/>
      <c r="D262" s="332"/>
      <c r="E262" s="332"/>
      <c r="F262" s="332"/>
      <c r="G262" s="332"/>
      <c r="H262" s="332"/>
      <c r="I262" s="332"/>
      <c r="J262" s="332"/>
      <c r="K262" s="332"/>
      <c r="L262" s="332"/>
      <c r="M262" s="332"/>
      <c r="N262" s="332"/>
      <c r="O262" s="333"/>
      <c r="P262" s="47"/>
    </row>
    <row r="263" spans="2:16" ht="15">
      <c r="B263" s="27"/>
      <c r="C263" s="310" t="s">
        <v>6</v>
      </c>
      <c r="D263" s="357"/>
      <c r="E263" s="357"/>
      <c r="F263" s="357"/>
      <c r="G263" s="357"/>
      <c r="H263" s="357"/>
      <c r="I263" s="357"/>
      <c r="J263" s="358"/>
      <c r="K263" s="216" t="s">
        <v>42</v>
      </c>
      <c r="L263" s="76" t="s">
        <v>8</v>
      </c>
      <c r="M263" s="313" t="s">
        <v>50</v>
      </c>
      <c r="N263" s="358"/>
      <c r="O263" s="77" t="s">
        <v>47</v>
      </c>
      <c r="P263" s="47"/>
    </row>
    <row r="264" spans="2:16" ht="13.35" customHeight="1">
      <c r="B264" s="27"/>
      <c r="C264" s="303" t="s">
        <v>86</v>
      </c>
      <c r="D264" s="304"/>
      <c r="E264" s="304"/>
      <c r="F264" s="304"/>
      <c r="G264" s="304"/>
      <c r="H264" s="304"/>
      <c r="I264" s="304"/>
      <c r="J264" s="305"/>
      <c r="K264" s="214" t="s">
        <v>87</v>
      </c>
      <c r="L264" s="91">
        <v>0.05</v>
      </c>
      <c r="M264" s="391">
        <f>+O279</f>
        <v>1042.8571428571424</v>
      </c>
      <c r="N264" s="392"/>
      <c r="O264" s="79">
        <f>+L264*M264</f>
        <v>52.142857142857125</v>
      </c>
      <c r="P264" s="47"/>
    </row>
    <row r="265" spans="2:16" ht="14.25">
      <c r="B265" s="27"/>
      <c r="C265" s="402" t="s">
        <v>111</v>
      </c>
      <c r="D265" s="403"/>
      <c r="E265" s="403"/>
      <c r="F265" s="403"/>
      <c r="G265" s="403"/>
      <c r="H265" s="403"/>
      <c r="I265" s="403"/>
      <c r="J265" s="404"/>
      <c r="K265" s="214" t="s">
        <v>94</v>
      </c>
      <c r="L265" s="222">
        <v>1</v>
      </c>
      <c r="M265" s="405">
        <v>6800</v>
      </c>
      <c r="N265" s="405"/>
      <c r="O265" s="79">
        <f t="shared" ref="O265:O266" si="5">+L265*M265</f>
        <v>6800</v>
      </c>
      <c r="P265" s="47"/>
    </row>
    <row r="266" spans="2:16" ht="15" thickBot="1">
      <c r="B266" s="27"/>
      <c r="C266" s="402" t="s">
        <v>112</v>
      </c>
      <c r="D266" s="403"/>
      <c r="E266" s="403"/>
      <c r="F266" s="403"/>
      <c r="G266" s="403"/>
      <c r="H266" s="403"/>
      <c r="I266" s="403"/>
      <c r="J266" s="404"/>
      <c r="K266" s="223" t="s">
        <v>113</v>
      </c>
      <c r="L266" s="224">
        <v>0.03</v>
      </c>
      <c r="M266" s="405">
        <v>3500</v>
      </c>
      <c r="N266" s="405"/>
      <c r="O266" s="79">
        <f t="shared" si="5"/>
        <v>105</v>
      </c>
      <c r="P266" s="46"/>
    </row>
    <row r="267" spans="2:16" ht="15.75" thickBot="1">
      <c r="B267" s="27"/>
      <c r="C267" s="359" t="s">
        <v>48</v>
      </c>
      <c r="D267" s="360"/>
      <c r="E267" s="360"/>
      <c r="F267" s="360"/>
      <c r="G267" s="360"/>
      <c r="H267" s="360"/>
      <c r="I267" s="360"/>
      <c r="J267" s="360"/>
      <c r="K267" s="360"/>
      <c r="L267" s="360"/>
      <c r="M267" s="360"/>
      <c r="N267" s="361"/>
      <c r="O267" s="89">
        <f>+SUM(O264:O266)</f>
        <v>6957.1428571428569</v>
      </c>
      <c r="P267" s="28"/>
    </row>
    <row r="268" spans="2:16" ht="18.75" customHeight="1">
      <c r="B268" s="27"/>
      <c r="C268" s="325" t="s">
        <v>51</v>
      </c>
      <c r="D268" s="326"/>
      <c r="E268" s="326"/>
      <c r="F268" s="326"/>
      <c r="G268" s="326"/>
      <c r="H268" s="326"/>
      <c r="I268" s="326"/>
      <c r="J268" s="326"/>
      <c r="K268" s="326"/>
      <c r="L268" s="326"/>
      <c r="M268" s="326"/>
      <c r="N268" s="326"/>
      <c r="O268" s="327"/>
      <c r="P268" s="28"/>
    </row>
    <row r="269" spans="2:16">
      <c r="B269" s="27"/>
      <c r="C269" s="328"/>
      <c r="D269" s="329"/>
      <c r="E269" s="329"/>
      <c r="F269" s="329"/>
      <c r="G269" s="329"/>
      <c r="H269" s="329"/>
      <c r="I269" s="329"/>
      <c r="J269" s="329"/>
      <c r="K269" s="329"/>
      <c r="L269" s="329"/>
      <c r="M269" s="329"/>
      <c r="N269" s="329"/>
      <c r="O269" s="330"/>
      <c r="P269" s="28"/>
    </row>
    <row r="270" spans="2:16" ht="13.5" thickBot="1">
      <c r="B270" s="27"/>
      <c r="C270" s="331"/>
      <c r="D270" s="332"/>
      <c r="E270" s="332"/>
      <c r="F270" s="332"/>
      <c r="G270" s="332"/>
      <c r="H270" s="332"/>
      <c r="I270" s="332"/>
      <c r="J270" s="332"/>
      <c r="K270" s="332"/>
      <c r="L270" s="332"/>
      <c r="M270" s="332"/>
      <c r="N270" s="332"/>
      <c r="O270" s="333"/>
      <c r="P270" s="28"/>
    </row>
    <row r="271" spans="2:16" ht="18" thickBot="1">
      <c r="B271" s="27"/>
      <c r="C271" s="310" t="s">
        <v>52</v>
      </c>
      <c r="D271" s="357"/>
      <c r="E271" s="357"/>
      <c r="F271" s="357"/>
      <c r="G271" s="357"/>
      <c r="H271" s="357"/>
      <c r="I271" s="357"/>
      <c r="J271" s="76" t="s">
        <v>53</v>
      </c>
      <c r="K271" s="215" t="s">
        <v>54</v>
      </c>
      <c r="L271" s="90" t="s">
        <v>55</v>
      </c>
      <c r="M271" s="313" t="s">
        <v>56</v>
      </c>
      <c r="N271" s="358"/>
      <c r="O271" s="77" t="s">
        <v>47</v>
      </c>
      <c r="P271" s="28"/>
    </row>
    <row r="272" spans="2:16" ht="15.75" thickBot="1">
      <c r="B272" s="27"/>
      <c r="C272" s="359" t="s">
        <v>48</v>
      </c>
      <c r="D272" s="360"/>
      <c r="E272" s="360"/>
      <c r="F272" s="360"/>
      <c r="G272" s="360"/>
      <c r="H272" s="360"/>
      <c r="I272" s="360"/>
      <c r="J272" s="399"/>
      <c r="K272" s="399"/>
      <c r="L272" s="399"/>
      <c r="M272" s="360"/>
      <c r="N272" s="361"/>
      <c r="O272" s="85">
        <v>0</v>
      </c>
      <c r="P272" s="28"/>
    </row>
    <row r="273" spans="2:16">
      <c r="B273" s="27"/>
      <c r="C273" s="325" t="s">
        <v>57</v>
      </c>
      <c r="D273" s="326"/>
      <c r="E273" s="326"/>
      <c r="F273" s="326"/>
      <c r="G273" s="326"/>
      <c r="H273" s="326"/>
      <c r="I273" s="326"/>
      <c r="J273" s="326"/>
      <c r="K273" s="326"/>
      <c r="L273" s="326"/>
      <c r="M273" s="326"/>
      <c r="N273" s="326"/>
      <c r="O273" s="327"/>
      <c r="P273" s="28"/>
    </row>
    <row r="274" spans="2:16">
      <c r="B274" s="27"/>
      <c r="C274" s="328"/>
      <c r="D274" s="329"/>
      <c r="E274" s="329"/>
      <c r="F274" s="329"/>
      <c r="G274" s="329"/>
      <c r="H274" s="329"/>
      <c r="I274" s="329"/>
      <c r="J274" s="329"/>
      <c r="K274" s="329"/>
      <c r="L274" s="329"/>
      <c r="M274" s="329"/>
      <c r="N274" s="329"/>
      <c r="O274" s="330"/>
      <c r="P274" s="28"/>
    </row>
    <row r="275" spans="2:16" ht="13.5" thickBot="1">
      <c r="B275" s="27"/>
      <c r="C275" s="331"/>
      <c r="D275" s="332"/>
      <c r="E275" s="332"/>
      <c r="F275" s="332"/>
      <c r="G275" s="332"/>
      <c r="H275" s="332"/>
      <c r="I275" s="332"/>
      <c r="J275" s="332"/>
      <c r="K275" s="332"/>
      <c r="L275" s="332"/>
      <c r="M275" s="332"/>
      <c r="N275" s="332"/>
      <c r="O275" s="333"/>
      <c r="P275" s="28"/>
    </row>
    <row r="276" spans="2:16" ht="30">
      <c r="B276" s="27"/>
      <c r="C276" s="310" t="s">
        <v>58</v>
      </c>
      <c r="D276" s="357"/>
      <c r="E276" s="357"/>
      <c r="F276" s="357"/>
      <c r="G276" s="357"/>
      <c r="H276" s="357"/>
      <c r="I276" s="357"/>
      <c r="J276" s="76" t="s">
        <v>59</v>
      </c>
      <c r="K276" s="96" t="s">
        <v>60</v>
      </c>
      <c r="L276" s="97" t="s">
        <v>61</v>
      </c>
      <c r="M276" s="377" t="s">
        <v>46</v>
      </c>
      <c r="N276" s="378"/>
      <c r="O276" s="98" t="s">
        <v>47</v>
      </c>
      <c r="P276" s="28"/>
    </row>
    <row r="277" spans="2:16" ht="14.25">
      <c r="B277" s="27"/>
      <c r="C277" s="389" t="s">
        <v>84</v>
      </c>
      <c r="D277" s="390"/>
      <c r="E277" s="390"/>
      <c r="F277" s="390"/>
      <c r="G277" s="390"/>
      <c r="H277" s="390"/>
      <c r="I277" s="369"/>
      <c r="J277" s="221">
        <v>97568.122042700474</v>
      </c>
      <c r="K277" s="100">
        <v>1.85</v>
      </c>
      <c r="L277" s="101">
        <f>+J277*K277</f>
        <v>180501.02577899589</v>
      </c>
      <c r="M277" s="379">
        <v>5.5024467291816259E-3</v>
      </c>
      <c r="N277" s="380"/>
      <c r="O277" s="102">
        <f>+L277*M277</f>
        <v>993.19727891156424</v>
      </c>
      <c r="P277" s="28"/>
    </row>
    <row r="278" spans="2:16" ht="15" thickBot="1">
      <c r="B278" s="27"/>
      <c r="C278" s="389" t="s">
        <v>85</v>
      </c>
      <c r="D278" s="390"/>
      <c r="E278" s="390"/>
      <c r="F278" s="390"/>
      <c r="G278" s="390"/>
      <c r="H278" s="390"/>
      <c r="I278" s="369"/>
      <c r="J278" s="99"/>
      <c r="K278" s="100">
        <v>0.05</v>
      </c>
      <c r="L278" s="101">
        <f>+O277</f>
        <v>993.19727891156424</v>
      </c>
      <c r="M278" s="379"/>
      <c r="N278" s="380"/>
      <c r="O278" s="102">
        <f>+K278*L278</f>
        <v>49.659863945578216</v>
      </c>
      <c r="P278" s="28"/>
    </row>
    <row r="279" spans="2:16" ht="15.75" thickBot="1">
      <c r="B279" s="27"/>
      <c r="C279" s="359" t="s">
        <v>48</v>
      </c>
      <c r="D279" s="360"/>
      <c r="E279" s="360"/>
      <c r="F279" s="360"/>
      <c r="G279" s="360"/>
      <c r="H279" s="360"/>
      <c r="I279" s="360"/>
      <c r="J279" s="360"/>
      <c r="K279" s="360"/>
      <c r="L279" s="360"/>
      <c r="M279" s="360"/>
      <c r="N279" s="361"/>
      <c r="O279" s="89">
        <f>+SUM(O277:O278)</f>
        <v>1042.8571428571424</v>
      </c>
      <c r="P279" s="28"/>
    </row>
    <row r="280" spans="2:16" ht="15" thickBot="1">
      <c r="B280" s="27"/>
      <c r="C280" s="71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72"/>
      <c r="P280" s="28"/>
    </row>
    <row r="281" spans="2:16" ht="15.75" thickBot="1">
      <c r="B281" s="27"/>
      <c r="C281" s="372" t="s">
        <v>62</v>
      </c>
      <c r="D281" s="373"/>
      <c r="E281" s="373"/>
      <c r="F281" s="373"/>
      <c r="G281" s="373"/>
      <c r="H281" s="373"/>
      <c r="I281" s="373"/>
      <c r="J281" s="373"/>
      <c r="K281" s="373"/>
      <c r="L281" s="373"/>
      <c r="M281" s="373"/>
      <c r="N281" s="374"/>
      <c r="O281" s="103">
        <f>+O259+O267+O272+O279</f>
        <v>7999.9999999999991</v>
      </c>
      <c r="P281" s="28"/>
    </row>
    <row r="282" spans="2:16">
      <c r="B282" s="27"/>
      <c r="P282" s="28"/>
    </row>
    <row r="283" spans="2:16">
      <c r="B283" s="27"/>
      <c r="P283" s="28"/>
    </row>
    <row r="284" spans="2:16">
      <c r="B284" s="27"/>
      <c r="P284" s="28"/>
    </row>
    <row r="285" spans="2:16">
      <c r="B285" s="27"/>
      <c r="P285" s="28"/>
    </row>
  </sheetData>
  <mergeCells count="366">
    <mergeCell ref="C277:I277"/>
    <mergeCell ref="M277:N277"/>
    <mergeCell ref="C278:I278"/>
    <mergeCell ref="M278:N278"/>
    <mergeCell ref="C281:N281"/>
    <mergeCell ref="C276:I276"/>
    <mergeCell ref="M276:N276"/>
    <mergeCell ref="C279:N279"/>
    <mergeCell ref="D252:L252"/>
    <mergeCell ref="M252:N252"/>
    <mergeCell ref="D253:L253"/>
    <mergeCell ref="M253:N253"/>
    <mergeCell ref="C254:O256"/>
    <mergeCell ref="J257:K257"/>
    <mergeCell ref="C258:G258"/>
    <mergeCell ref="H258:I258"/>
    <mergeCell ref="J258:K258"/>
    <mergeCell ref="C272:N272"/>
    <mergeCell ref="C273:O275"/>
    <mergeCell ref="C271:I271"/>
    <mergeCell ref="M271:N271"/>
    <mergeCell ref="C267:N267"/>
    <mergeCell ref="C268:O270"/>
    <mergeCell ref="C266:J266"/>
    <mergeCell ref="M266:N266"/>
    <mergeCell ref="C263:J263"/>
    <mergeCell ref="M263:N263"/>
    <mergeCell ref="C264:J264"/>
    <mergeCell ref="M264:N264"/>
    <mergeCell ref="C265:J265"/>
    <mergeCell ref="M265:N265"/>
    <mergeCell ref="M258:N258"/>
    <mergeCell ref="C259:N259"/>
    <mergeCell ref="C260:O262"/>
    <mergeCell ref="C257:G257"/>
    <mergeCell ref="H257:I257"/>
    <mergeCell ref="M257:N257"/>
    <mergeCell ref="C246:I246"/>
    <mergeCell ref="M246:N246"/>
    <mergeCell ref="C247:N247"/>
    <mergeCell ref="C249:N249"/>
    <mergeCell ref="C241:O243"/>
    <mergeCell ref="C244:I244"/>
    <mergeCell ref="M244:N244"/>
    <mergeCell ref="C245:I245"/>
    <mergeCell ref="M245:N245"/>
    <mergeCell ref="C238:I238"/>
    <mergeCell ref="M238:N238"/>
    <mergeCell ref="C239:I239"/>
    <mergeCell ref="M239:N239"/>
    <mergeCell ref="C240:N240"/>
    <mergeCell ref="C233:O235"/>
    <mergeCell ref="C236:I236"/>
    <mergeCell ref="M236:N236"/>
    <mergeCell ref="C237:I237"/>
    <mergeCell ref="M237:N237"/>
    <mergeCell ref="C230:J230"/>
    <mergeCell ref="M230:N230"/>
    <mergeCell ref="C231:J231"/>
    <mergeCell ref="M231:N231"/>
    <mergeCell ref="C232:N232"/>
    <mergeCell ref="C227:J227"/>
    <mergeCell ref="M227:N227"/>
    <mergeCell ref="C228:J228"/>
    <mergeCell ref="M228:N228"/>
    <mergeCell ref="C229:J229"/>
    <mergeCell ref="M229:N229"/>
    <mergeCell ref="C222:O224"/>
    <mergeCell ref="C225:J225"/>
    <mergeCell ref="M225:N225"/>
    <mergeCell ref="C226:J226"/>
    <mergeCell ref="M226:N226"/>
    <mergeCell ref="C220:G220"/>
    <mergeCell ref="H220:I220"/>
    <mergeCell ref="J220:K220"/>
    <mergeCell ref="M220:N220"/>
    <mergeCell ref="C221:N221"/>
    <mergeCell ref="C218:G218"/>
    <mergeCell ref="H218:I218"/>
    <mergeCell ref="J218:K218"/>
    <mergeCell ref="M218:N218"/>
    <mergeCell ref="C219:G219"/>
    <mergeCell ref="H219:I219"/>
    <mergeCell ref="M219:N219"/>
    <mergeCell ref="D213:L213"/>
    <mergeCell ref="M213:N213"/>
    <mergeCell ref="C214:O216"/>
    <mergeCell ref="C217:G217"/>
    <mergeCell ref="H217:I217"/>
    <mergeCell ref="J217:K217"/>
    <mergeCell ref="M217:N217"/>
    <mergeCell ref="C209:N209"/>
    <mergeCell ref="C190:J190"/>
    <mergeCell ref="M190:N190"/>
    <mergeCell ref="D212:L212"/>
    <mergeCell ref="M212:N212"/>
    <mergeCell ref="C205:I205"/>
    <mergeCell ref="C206:I206"/>
    <mergeCell ref="M206:N206"/>
    <mergeCell ref="C207:N207"/>
    <mergeCell ref="C199:I199"/>
    <mergeCell ref="M199:N199"/>
    <mergeCell ref="C200:N200"/>
    <mergeCell ref="C201:O203"/>
    <mergeCell ref="C204:I204"/>
    <mergeCell ref="M204:N204"/>
    <mergeCell ref="C194:O196"/>
    <mergeCell ref="C197:I197"/>
    <mergeCell ref="M197:N197"/>
    <mergeCell ref="C198:I198"/>
    <mergeCell ref="M198:N198"/>
    <mergeCell ref="C191:J191"/>
    <mergeCell ref="M191:N191"/>
    <mergeCell ref="C192:J192"/>
    <mergeCell ref="M192:N192"/>
    <mergeCell ref="C193:N193"/>
    <mergeCell ref="C187:J187"/>
    <mergeCell ref="M187:N187"/>
    <mergeCell ref="C188:J188"/>
    <mergeCell ref="M188:N188"/>
    <mergeCell ref="C189:J189"/>
    <mergeCell ref="M189:N189"/>
    <mergeCell ref="C181:N181"/>
    <mergeCell ref="C182:O184"/>
    <mergeCell ref="C185:J185"/>
    <mergeCell ref="M185:N185"/>
    <mergeCell ref="C186:J186"/>
    <mergeCell ref="M186:N186"/>
    <mergeCell ref="C179:G179"/>
    <mergeCell ref="H179:I179"/>
    <mergeCell ref="M179:N179"/>
    <mergeCell ref="C180:G180"/>
    <mergeCell ref="H180:I180"/>
    <mergeCell ref="J180:K180"/>
    <mergeCell ref="M180:N180"/>
    <mergeCell ref="C177:G177"/>
    <mergeCell ref="H177:I177"/>
    <mergeCell ref="J177:K177"/>
    <mergeCell ref="M177:N177"/>
    <mergeCell ref="C178:G178"/>
    <mergeCell ref="H178:I178"/>
    <mergeCell ref="J178:K178"/>
    <mergeCell ref="M178:N178"/>
    <mergeCell ref="D172:L172"/>
    <mergeCell ref="M172:N172"/>
    <mergeCell ref="D173:L173"/>
    <mergeCell ref="M173:N173"/>
    <mergeCell ref="C174:O176"/>
    <mergeCell ref="M165:N165"/>
    <mergeCell ref="C166:I166"/>
    <mergeCell ref="M166:N166"/>
    <mergeCell ref="C167:N167"/>
    <mergeCell ref="C169:N169"/>
    <mergeCell ref="C137:G137"/>
    <mergeCell ref="H137:I137"/>
    <mergeCell ref="J137:K137"/>
    <mergeCell ref="M137:N137"/>
    <mergeCell ref="C139:G139"/>
    <mergeCell ref="H139:I139"/>
    <mergeCell ref="C110:J110"/>
    <mergeCell ref="M110:N110"/>
    <mergeCell ref="C99:G99"/>
    <mergeCell ref="H99:I99"/>
    <mergeCell ref="C118:I118"/>
    <mergeCell ref="M118:N118"/>
    <mergeCell ref="C107:J107"/>
    <mergeCell ref="M107:N107"/>
    <mergeCell ref="C108:J108"/>
    <mergeCell ref="M108:N108"/>
    <mergeCell ref="C109:J109"/>
    <mergeCell ref="M109:N109"/>
    <mergeCell ref="C138:G138"/>
    <mergeCell ref="H138:I138"/>
    <mergeCell ref="J138:K138"/>
    <mergeCell ref="M138:N138"/>
    <mergeCell ref="M139:N139"/>
    <mergeCell ref="D133:L133"/>
    <mergeCell ref="C161:O163"/>
    <mergeCell ref="C164:I164"/>
    <mergeCell ref="M164:N164"/>
    <mergeCell ref="C165:I165"/>
    <mergeCell ref="C159:I159"/>
    <mergeCell ref="M159:N159"/>
    <mergeCell ref="C156:I156"/>
    <mergeCell ref="M156:N156"/>
    <mergeCell ref="C157:I157"/>
    <mergeCell ref="M157:N157"/>
    <mergeCell ref="C158:I158"/>
    <mergeCell ref="M158:N158"/>
    <mergeCell ref="C160:N160"/>
    <mergeCell ref="C153:O155"/>
    <mergeCell ref="C147:J147"/>
    <mergeCell ref="M147:N147"/>
    <mergeCell ref="C148:J148"/>
    <mergeCell ref="M148:N148"/>
    <mergeCell ref="C149:J149"/>
    <mergeCell ref="M149:N149"/>
    <mergeCell ref="C150:J150"/>
    <mergeCell ref="M150:N150"/>
    <mergeCell ref="C151:J151"/>
    <mergeCell ref="M151:N151"/>
    <mergeCell ref="C152:N152"/>
    <mergeCell ref="C142:O144"/>
    <mergeCell ref="C145:J145"/>
    <mergeCell ref="M145:N145"/>
    <mergeCell ref="C146:J146"/>
    <mergeCell ref="M146:N146"/>
    <mergeCell ref="C140:G140"/>
    <mergeCell ref="H140:I140"/>
    <mergeCell ref="J140:K140"/>
    <mergeCell ref="M140:N140"/>
    <mergeCell ref="C141:N141"/>
    <mergeCell ref="M133:N133"/>
    <mergeCell ref="C134:O136"/>
    <mergeCell ref="C126:I126"/>
    <mergeCell ref="M126:N126"/>
    <mergeCell ref="C127:N127"/>
    <mergeCell ref="C129:N129"/>
    <mergeCell ref="D132:L132"/>
    <mergeCell ref="M132:N132"/>
    <mergeCell ref="C121:O123"/>
    <mergeCell ref="C124:I124"/>
    <mergeCell ref="M124:N124"/>
    <mergeCell ref="C125:I125"/>
    <mergeCell ref="M125:N125"/>
    <mergeCell ref="C117:I117"/>
    <mergeCell ref="M117:N117"/>
    <mergeCell ref="C119:I119"/>
    <mergeCell ref="M119:N119"/>
    <mergeCell ref="C120:N120"/>
    <mergeCell ref="C111:J111"/>
    <mergeCell ref="M111:N111"/>
    <mergeCell ref="C112:N112"/>
    <mergeCell ref="C113:O115"/>
    <mergeCell ref="C116:I116"/>
    <mergeCell ref="M116:N116"/>
    <mergeCell ref="C102:O104"/>
    <mergeCell ref="C105:J105"/>
    <mergeCell ref="M105:N105"/>
    <mergeCell ref="C106:J106"/>
    <mergeCell ref="M106:N106"/>
    <mergeCell ref="C100:G100"/>
    <mergeCell ref="H100:I100"/>
    <mergeCell ref="J100:K100"/>
    <mergeCell ref="M100:N100"/>
    <mergeCell ref="C101:N101"/>
    <mergeCell ref="C98:G98"/>
    <mergeCell ref="H98:I98"/>
    <mergeCell ref="J98:K98"/>
    <mergeCell ref="M98:N98"/>
    <mergeCell ref="M99:N99"/>
    <mergeCell ref="D93:L93"/>
    <mergeCell ref="M93:N93"/>
    <mergeCell ref="C94:O96"/>
    <mergeCell ref="C97:G97"/>
    <mergeCell ref="H97:I97"/>
    <mergeCell ref="J97:K97"/>
    <mergeCell ref="M97:N97"/>
    <mergeCell ref="D92:L92"/>
    <mergeCell ref="M92:N92"/>
    <mergeCell ref="C87:I87"/>
    <mergeCell ref="M87:N87"/>
    <mergeCell ref="C88:N88"/>
    <mergeCell ref="C90:N90"/>
    <mergeCell ref="D58:L58"/>
    <mergeCell ref="M58:N58"/>
    <mergeCell ref="C82:O84"/>
    <mergeCell ref="C85:I85"/>
    <mergeCell ref="M85:N85"/>
    <mergeCell ref="C86:I86"/>
    <mergeCell ref="M86:N86"/>
    <mergeCell ref="C79:I79"/>
    <mergeCell ref="M79:N79"/>
    <mergeCell ref="C80:I80"/>
    <mergeCell ref="M80:N80"/>
    <mergeCell ref="C81:N81"/>
    <mergeCell ref="C73:J73"/>
    <mergeCell ref="M73:N73"/>
    <mergeCell ref="C74:N74"/>
    <mergeCell ref="C75:O77"/>
    <mergeCell ref="C64:G64"/>
    <mergeCell ref="H64:I64"/>
    <mergeCell ref="J64:K64"/>
    <mergeCell ref="M64:N64"/>
    <mergeCell ref="C52:I52"/>
    <mergeCell ref="C53:I53"/>
    <mergeCell ref="C78:I78"/>
    <mergeCell ref="M78:N78"/>
    <mergeCell ref="C67:N67"/>
    <mergeCell ref="C68:O70"/>
    <mergeCell ref="C71:J71"/>
    <mergeCell ref="M71:N71"/>
    <mergeCell ref="C72:J72"/>
    <mergeCell ref="M72:N72"/>
    <mergeCell ref="M65:N65"/>
    <mergeCell ref="C66:G66"/>
    <mergeCell ref="H66:I66"/>
    <mergeCell ref="J66:K66"/>
    <mergeCell ref="M66:N66"/>
    <mergeCell ref="D59:L59"/>
    <mergeCell ref="M59:N59"/>
    <mergeCell ref="M63:N63"/>
    <mergeCell ref="C54:N54"/>
    <mergeCell ref="C33:N33"/>
    <mergeCell ref="C56:N56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C60:O62"/>
    <mergeCell ref="C63:G63"/>
    <mergeCell ref="H63:I63"/>
    <mergeCell ref="J63:K63"/>
    <mergeCell ref="C41:O43"/>
    <mergeCell ref="C48:O50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  <mergeCell ref="C18:F18"/>
    <mergeCell ref="J29:K29"/>
    <mergeCell ref="M29:N29"/>
    <mergeCell ref="D25:L25"/>
    <mergeCell ref="C26:O28"/>
    <mergeCell ref="C32:G32"/>
    <mergeCell ref="H32:I32"/>
    <mergeCell ref="J32:K32"/>
    <mergeCell ref="M32:N3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www.w3.org/XML/1998/namespace"/>
    <ds:schemaRef ds:uri="http://purl.org/dc/terms/"/>
    <ds:schemaRef ds:uri="9d85dbaf-23eb-4e57-a637-93dcacc8b1a1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Jhonatan Noreña</dc:creator>
  <cp:keywords/>
  <dc:description>Que el amor por nuestra gente ilumine nuestro camino en su bien</dc:description>
  <cp:lastModifiedBy>Usuario</cp:lastModifiedBy>
  <cp:revision/>
  <cp:lastPrinted>2021-07-22T21:21:55Z</cp:lastPrinted>
  <dcterms:created xsi:type="dcterms:W3CDTF">2006-06-27T16:47:25Z</dcterms:created>
  <dcterms:modified xsi:type="dcterms:W3CDTF">2022-08-25T20:35:25Z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