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24226"/>
  <mc:AlternateContent xmlns:mc="http://schemas.openxmlformats.org/markup-compatibility/2006">
    <mc:Choice Requires="x15">
      <x15ac:absPath xmlns:x15ac="http://schemas.microsoft.com/office/spreadsheetml/2010/11/ac" url="https://invias-my.sharepoint.com/personal/ccorzo_invias_gov_co/Documents/Docu/cuarentena/Proceso Interventoria/BOLIVAR/META/Meta corregido/"/>
    </mc:Choice>
  </mc:AlternateContent>
  <xr:revisionPtr revIDLastSave="33" documentId="8_{4D5A2555-4F66-410F-AF1B-4666D97A981E}" xr6:coauthVersionLast="47" xr6:coauthVersionMax="47" xr10:uidLastSave="{2BE59FA5-FA59-441A-815D-29FEB78B2860}"/>
  <bookViews>
    <workbookView xWindow="-120" yWindow="-120" windowWidth="29040" windowHeight="15840" xr2:uid="{00000000-000D-0000-FFFF-FFFF00000000}"/>
  </bookViews>
  <sheets>
    <sheet name="PPTO OFICIAL 3 meses" sheetId="17" r:id="rId1"/>
    <sheet name="Personal - Distribución" sheetId="14" r:id="rId2"/>
    <sheet name="Tarifas" sheetId="15" r:id="rId3"/>
    <sheet name="1P" sheetId="16"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___PJ50" localSheetId="0">#REF!</definedName>
    <definedName name="_____PJ50">#REF!</definedName>
    <definedName name="_____pj51" localSheetId="0">#REF!</definedName>
    <definedName name="_____pj51">#REF!</definedName>
    <definedName name="____PJ50" localSheetId="0">#REF!</definedName>
    <definedName name="____PJ50">#REF!</definedName>
    <definedName name="____pj51" localSheetId="0">#REF!</definedName>
    <definedName name="____pj51">#REF!</definedName>
    <definedName name="___PJ50" localSheetId="0">#REF!</definedName>
    <definedName name="___PJ50">#REF!</definedName>
    <definedName name="___pj51" localSheetId="0">#REF!</definedName>
    <definedName name="___pj51">#REF!</definedName>
    <definedName name="__PJ50" localSheetId="0">#REF!</definedName>
    <definedName name="__PJ50">#REF!</definedName>
    <definedName name="__pj51" localSheetId="0">#REF!</definedName>
    <definedName name="__pj51">#REF!</definedName>
    <definedName name="_APU221" localSheetId="0">#REF!</definedName>
    <definedName name="_APU221">#REF!</definedName>
    <definedName name="_APU465" localSheetId="0">[1]!absc</definedName>
    <definedName name="_APU465">[1]!absc</definedName>
    <definedName name="_PJ50" localSheetId="0">#REF!</definedName>
    <definedName name="_PJ50">#REF!</definedName>
    <definedName name="_pj51" localSheetId="0">#REF!</definedName>
    <definedName name="_pj51">#REF!</definedName>
    <definedName name="A" localSheetId="0">#REF!</definedName>
    <definedName name="A">#REF!</definedName>
    <definedName name="A_impresión_IM" localSheetId="0">#REF!</definedName>
    <definedName name="A_impresión_IM">#REF!</definedName>
    <definedName name="absc">#N/A</definedName>
    <definedName name="adoq" localSheetId="0">[2]!absc</definedName>
    <definedName name="adoq">[2]!absc</definedName>
    <definedName name="alc" localSheetId="0">[3]!absc</definedName>
    <definedName name="alc">[3]!absc</definedName>
    <definedName name="AÑOWUIE">'[4]Res-Accide-10'!$R$2:$R$7</definedName>
    <definedName name="APU" localSheetId="0">[5]!absc</definedName>
    <definedName name="APU">[5]!absc</definedName>
    <definedName name="APU221.1" localSheetId="0">#REF!</definedName>
    <definedName name="APU221.1">#REF!</definedName>
    <definedName name="APU221.2" localSheetId="0">#REF!</definedName>
    <definedName name="APU221.2">#REF!</definedName>
    <definedName name="_xlnm.Print_Area" localSheetId="0">'PPTO OFICIAL 3 meses'!$A$1:$H$67</definedName>
    <definedName name="_xlnm.Print_Area">#REF!</definedName>
    <definedName name="asdfñk" localSheetId="0">#N/A</definedName>
    <definedName name="asdfñk">#N/A</definedName>
    <definedName name="auto1" localSheetId="0">#REF!</definedName>
    <definedName name="auto1">#REF!</definedName>
    <definedName name="auto2" localSheetId="0">#REF!</definedName>
    <definedName name="auto2">#REF!</definedName>
    <definedName name="b" localSheetId="0">#REF!</definedName>
    <definedName name="b">#REF!</definedName>
    <definedName name="_xlnm.Database" localSheetId="0">#REF!</definedName>
    <definedName name="_xlnm.Database">#REF!</definedName>
    <definedName name="C_" localSheetId="0">#REF!</definedName>
    <definedName name="C_">#REF!</definedName>
    <definedName name="CANT" localSheetId="0">#REF!</definedName>
    <definedName name="CANT">#REF!</definedName>
    <definedName name="CCCCCC" localSheetId="0">'[6]A. P. U.'!#REF!</definedName>
    <definedName name="CCCCCC">'[6]A. P. U.'!#REF!</definedName>
    <definedName name="ccto210" localSheetId="0">#REF!</definedName>
    <definedName name="ccto210">#REF!</definedName>
    <definedName name="DD" localSheetId="0">#REF!</definedName>
    <definedName name="DD">#REF!</definedName>
    <definedName name="diego" localSheetId="0">#REF!</definedName>
    <definedName name="diego">#REF!</definedName>
    <definedName name="diego1" localSheetId="0">#REF!</definedName>
    <definedName name="diego1">#REF!</definedName>
    <definedName name="EQUIPO" localSheetId="0">#REF!</definedName>
    <definedName name="EQUIPO">#REF!</definedName>
    <definedName name="EXCROC">'[7]Análisis de precios'!$H$52</definedName>
    <definedName name="fd" localSheetId="0">'[6]A. P. U.'!#REF!</definedName>
    <definedName name="fd">'[6]A. P. U.'!#REF!</definedName>
    <definedName name="fm" localSheetId="0">#REF!</definedName>
    <definedName name="fm">#REF!</definedName>
    <definedName name="GKJDGDIJZ">"Imagen 3"</definedName>
    <definedName name="GRUPO1" localSheetId="0">#REF!</definedName>
    <definedName name="GRUPO1">#REF!</definedName>
    <definedName name="GRUPO2" localSheetId="0">#REF!</definedName>
    <definedName name="GRUPO2">#REF!</definedName>
    <definedName name="HOJA1" localSheetId="0">#REF!</definedName>
    <definedName name="HOJA1">#REF!</definedName>
    <definedName name="I" localSheetId="0">#REF!</definedName>
    <definedName name="I">#REF!</definedName>
    <definedName name="IF" localSheetId="0">'[6]A. P. U.'!#REF!</definedName>
    <definedName name="IF">'[6]A. P. U.'!#REF!</definedName>
    <definedName name="inf" localSheetId="0">#REF!</definedName>
    <definedName name="inf">#REF!</definedName>
    <definedName name="INFG" localSheetId="0">#REF!</definedName>
    <definedName name="INFG">#REF!</definedName>
    <definedName name="INV_11">'[8]PR 1'!$A$2:$N$655</definedName>
    <definedName name="ITEM" localSheetId="0">#REF!</definedName>
    <definedName name="ITEM">#REF!</definedName>
    <definedName name="LICITACION" localSheetId="0">#REF!</definedName>
    <definedName name="LICITACION">#REF!</definedName>
    <definedName name="LOCA" localSheetId="0">[5]!absc</definedName>
    <definedName name="LOCA">[5]!absc</definedName>
    <definedName name="LOCA1" localSheetId="0">[5]!absc</definedName>
    <definedName name="LOCA1">[5]!absc</definedName>
    <definedName name="MAL" localSheetId="0">'[9]Estado Resumen'!#REF!&lt;2.5</definedName>
    <definedName name="MAL">'[9]Estado Resumen'!#REF!&lt;2.5</definedName>
    <definedName name="MALO" localSheetId="0">'[10]ESTADO VÍA-CRIT.TECNICO'!#REF!&lt;2.5</definedName>
    <definedName name="MALO">'[10]ESTADO VÍA-CRIT.TECNICO'!#REF!&lt;2.5</definedName>
    <definedName name="MAT" localSheetId="0">#REF!</definedName>
    <definedName name="MAT">#REF!</definedName>
    <definedName name="NM" localSheetId="0">#REF!</definedName>
    <definedName name="NM">#REF!</definedName>
    <definedName name="NNN" localSheetId="0">[1]!absc</definedName>
    <definedName name="NNN">[1]!absc</definedName>
    <definedName name="NOMBRE" localSheetId="0">#REF!</definedName>
    <definedName name="NOMBRE">#REF!</definedName>
    <definedName name="ooo" localSheetId="0">#REF!</definedName>
    <definedName name="ooo">#REF!</definedName>
    <definedName name="pk" localSheetId="0">#REF!</definedName>
    <definedName name="pk">#REF!</definedName>
    <definedName name="PRE" localSheetId="0">#REF!</definedName>
    <definedName name="PRE">#REF!</definedName>
    <definedName name="Print_Area_MI" localSheetId="0">#REF!</definedName>
    <definedName name="Print_Area_MI">#REF!</definedName>
    <definedName name="PRUEBA2" localSheetId="0">#REF!</definedName>
    <definedName name="PRUEBA2">#REF!</definedName>
    <definedName name="REG">'[9]Estado Resumen'!XFC1&gt;2.5</definedName>
    <definedName name="REGULAR">'[10]ESTADO VÍA-CRIT.TECNICO'!XFC1&gt;2.5</definedName>
    <definedName name="rell" localSheetId="0">#REF!</definedName>
    <definedName name="rell">#REF!</definedName>
    <definedName name="RELLG" localSheetId="0">#REF!</definedName>
    <definedName name="RELLG">#REF!</definedName>
    <definedName name="t" localSheetId="0">[1]!absc</definedName>
    <definedName name="t">[1]!absc</definedName>
    <definedName name="TABLA" localSheetId="0">#REF!</definedName>
    <definedName name="TABLA">#REF!</definedName>
    <definedName name="TITULO" localSheetId="0">#REF!</definedName>
    <definedName name="TITULO">#REF!</definedName>
    <definedName name="TOTAL" localSheetId="0">#REF!</definedName>
    <definedName name="TOTAL">#REF!</definedName>
    <definedName name="TRAT">[11]desmonte!$E$48</definedName>
    <definedName name="U" localSheetId="0">#REF!</definedName>
    <definedName name="U">#REF!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VV" localSheetId="0">#REF!</definedName>
    <definedName name="VVV">#REF!</definedName>
    <definedName name="WER">'[4]Res-Accide-10'!$S$2:$S$7</definedName>
    <definedName name="WILSON" localSheetId="0">'[4]Res-Accide-10'!#REF!</definedName>
    <definedName name="WILSON">'[4]Res-Accide-10'!#REF!</definedName>
    <definedName name="XXXXXXXXXX" localSheetId="0">#REF!</definedName>
    <definedName name="XXXXXXXXXX">#REF!</definedName>
    <definedName name="XXXXXXXXXXXX" localSheetId="0">#REF!</definedName>
    <definedName name="XXXXXXXXXXXX">#REF!</definedName>
    <definedName name="ZZZZZZZZZZZ" localSheetId="0">'[6]A. P. U.'!#REF!</definedName>
    <definedName name="ZZZZZZZZZZZ">'[6]A.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42" i="17" l="1"/>
  <c r="F35" i="17"/>
  <c r="G35" i="17" s="1"/>
  <c r="G39" i="17"/>
  <c r="G27" i="17"/>
  <c r="G20" i="17"/>
  <c r="G25" i="17"/>
  <c r="G23" i="17"/>
  <c r="G24" i="17"/>
  <c r="G37" i="17"/>
  <c r="G44" i="17"/>
  <c r="G43" i="17"/>
  <c r="G40" i="17"/>
  <c r="G21" i="17"/>
  <c r="G22" i="17"/>
  <c r="G45" i="17"/>
  <c r="G9" i="14"/>
  <c r="F16" i="15"/>
  <c r="F14" i="15"/>
  <c r="F13" i="15"/>
  <c r="F11" i="15"/>
  <c r="F10" i="15"/>
  <c r="F9" i="15"/>
  <c r="F8" i="15"/>
  <c r="C6" i="15"/>
  <c r="B6" i="15"/>
  <c r="F6" i="15"/>
  <c r="F4" i="15"/>
  <c r="F3" i="15"/>
  <c r="G38" i="17"/>
  <c r="M51" i="16"/>
  <c r="M40" i="16"/>
  <c r="M27" i="16"/>
  <c r="O26" i="16"/>
  <c r="J26" i="16"/>
  <c r="M26" i="16"/>
  <c r="O25" i="16"/>
  <c r="J25" i="16"/>
  <c r="M25" i="16"/>
  <c r="O24" i="16"/>
  <c r="J24" i="16"/>
  <c r="M24" i="16"/>
  <c r="O23" i="16"/>
  <c r="J23" i="16"/>
  <c r="M23" i="16"/>
  <c r="O22" i="16"/>
  <c r="J22" i="16"/>
  <c r="M22" i="16"/>
  <c r="O21" i="16"/>
  <c r="J21" i="16"/>
  <c r="M21" i="16"/>
  <c r="O20" i="16"/>
  <c r="J20" i="16"/>
  <c r="M20" i="16"/>
  <c r="M29" i="16"/>
  <c r="M13" i="16"/>
  <c r="M15" i="16"/>
  <c r="C7" i="15"/>
  <c r="B7" i="15"/>
  <c r="C30" i="15"/>
  <c r="C29" i="15"/>
  <c r="C28" i="15"/>
  <c r="Q9" i="14"/>
  <c r="P9" i="14"/>
  <c r="O9" i="14"/>
  <c r="N9" i="14"/>
  <c r="M9" i="14"/>
  <c r="L9" i="14"/>
  <c r="K9" i="14"/>
  <c r="J9" i="14"/>
  <c r="I9" i="14"/>
  <c r="M53" i="16"/>
  <c r="K59" i="16"/>
  <c r="K60" i="16"/>
  <c r="K58" i="16"/>
  <c r="M61" i="16"/>
  <c r="M63" i="16"/>
  <c r="G28" i="17"/>
  <c r="G30" i="17" s="1"/>
  <c r="G46" i="17" l="1"/>
  <c r="G47" i="17" s="1"/>
  <c r="G48" i="17" l="1"/>
  <c r="G49" i="17" s="1"/>
  <c r="G10" i="14" s="1"/>
</calcChain>
</file>

<file path=xl/sharedStrings.xml><?xml version="1.0" encoding="utf-8"?>
<sst xmlns="http://schemas.openxmlformats.org/spreadsheetml/2006/main" count="248" uniqueCount="205">
  <si>
    <t>MINISTERIO DE TRANSPORTE</t>
  </si>
  <si>
    <t>INSTITUTO NACIONAL DE VÍAS</t>
  </si>
  <si>
    <t>CANT.</t>
  </si>
  <si>
    <t>CARGO / OFICIO</t>
  </si>
  <si>
    <t>PRIMA</t>
  </si>
  <si>
    <t>PARTICIPACIÓN</t>
  </si>
  <si>
    <t>VALOR</t>
  </si>
  <si>
    <t>REGIONAL</t>
  </si>
  <si>
    <t>(h-mes)</t>
  </si>
  <si>
    <t>PARCIAL ($)</t>
  </si>
  <si>
    <t>(1)</t>
  </si>
  <si>
    <t>(2)</t>
  </si>
  <si>
    <t>(3)</t>
  </si>
  <si>
    <t>(4)</t>
  </si>
  <si>
    <t>PERSONAL PROFESIONAL</t>
  </si>
  <si>
    <t>Especialista en Estructuras</t>
  </si>
  <si>
    <t>Especialista Ambiental</t>
  </si>
  <si>
    <t>PERSONAL TÉCNICO</t>
  </si>
  <si>
    <t>CONCEPTO</t>
  </si>
  <si>
    <t>UNIDAD</t>
  </si>
  <si>
    <t>COSTO</t>
  </si>
  <si>
    <t>UTILIZACION</t>
  </si>
  <si>
    <t>($)</t>
  </si>
  <si>
    <t>(10)</t>
  </si>
  <si>
    <t>VIÁTICOS</t>
  </si>
  <si>
    <t>Día</t>
  </si>
  <si>
    <t>COSTOS DE ALQUILER DE EQUIPOS Y OFICINA</t>
  </si>
  <si>
    <t>Mes</t>
  </si>
  <si>
    <t>Según comprobante por mes</t>
  </si>
  <si>
    <t>Oficina/Campamento (incluye  dotación y sevicios públicos)</t>
  </si>
  <si>
    <t>OTROS COSTOS</t>
  </si>
  <si>
    <t>Comunicaciones (telefonía fija y/o celular, fax,correo, internet, etc)</t>
  </si>
  <si>
    <t>NOTAS:</t>
  </si>
  <si>
    <t xml:space="preserve">COSTOS DIRECTOS DE PERSONAL </t>
  </si>
  <si>
    <t>Director de Interventoría</t>
  </si>
  <si>
    <t>Veeduría Comunitaria</t>
  </si>
  <si>
    <t>(8)</t>
  </si>
  <si>
    <t>COSTOS</t>
  </si>
  <si>
    <t>DE PERSONAL</t>
  </si>
  <si>
    <t>(9)</t>
  </si>
  <si>
    <t>Ensayos de laboratorio de suelos, pavimentos y concretos completo</t>
  </si>
  <si>
    <t>Edición de informes, papelería, reproducciòn de documentos,  planos, fotografías, etc</t>
  </si>
  <si>
    <t>2.1. Los costos directos de personal deben estar soportados por la nómina firmada, los cuales se anexarán al acta de costos para el trámite correspondiente ante el Instituto.</t>
  </si>
  <si>
    <t>Nombre y Firma del Representante Legal del Proponente</t>
  </si>
  <si>
    <t>Nombre del Proponente</t>
  </si>
  <si>
    <t>Especialistas y Director</t>
  </si>
  <si>
    <t>SUBDIRECCION DE LA RED TERCIARIA Y FERREA</t>
  </si>
  <si>
    <t>Especialista en Geotecnia y/o Pavimentos</t>
  </si>
  <si>
    <t xml:space="preserve">PLAZO: </t>
  </si>
  <si>
    <t>Secretaria</t>
  </si>
  <si>
    <t xml:space="preserve">Trabajo de topografía (Incluye Personal, equipo y transporte) </t>
  </si>
  <si>
    <t>Profesional SIG</t>
  </si>
  <si>
    <r>
      <t xml:space="preserve">(1)*((2)+(3))*(4) = </t>
    </r>
    <r>
      <rPr>
        <b/>
        <sz val="10"/>
        <color indexed="12"/>
        <rFont val="Arial Narrow"/>
        <family val="2"/>
      </rPr>
      <t>(5)</t>
    </r>
  </si>
  <si>
    <r>
      <t>SUBTOTAL COSTOS DE PERSONAL = SUMATORIA DE (5) =</t>
    </r>
    <r>
      <rPr>
        <b/>
        <sz val="11"/>
        <color indexed="12"/>
        <rFont val="Arial Narrow"/>
        <family val="2"/>
      </rPr>
      <t xml:space="preserve"> (6)</t>
    </r>
  </si>
  <si>
    <r>
      <t>FACTOR MULTIPLICADOR</t>
    </r>
    <r>
      <rPr>
        <b/>
        <sz val="11"/>
        <color indexed="12"/>
        <rFont val="Arial Narrow"/>
        <family val="2"/>
      </rPr>
      <t xml:space="preserve"> (7)</t>
    </r>
  </si>
  <si>
    <r>
      <t xml:space="preserve">SUBTOTAL COSTOS DIRECTOS DE PERSONAL = [(6)*(7)] = </t>
    </r>
    <r>
      <rPr>
        <b/>
        <sz val="11"/>
        <color indexed="12"/>
        <rFont val="Arial Narrow"/>
        <family val="2"/>
      </rPr>
      <t xml:space="preserve">(A) </t>
    </r>
  </si>
  <si>
    <r>
      <t xml:space="preserve">(8)*(9)*(10) = </t>
    </r>
    <r>
      <rPr>
        <b/>
        <sz val="11"/>
        <color indexed="12"/>
        <rFont val="Arial Narrow"/>
        <family val="2"/>
      </rPr>
      <t>(11)</t>
    </r>
  </si>
  <si>
    <r>
      <t xml:space="preserve">SUBTOTAL OTROS COSTOS DIRECTOS = SUMATORIA DE (11) = </t>
    </r>
    <r>
      <rPr>
        <b/>
        <sz val="11"/>
        <color indexed="12"/>
        <rFont val="Arial Narrow"/>
        <family val="2"/>
      </rPr>
      <t>(B)</t>
    </r>
  </si>
  <si>
    <t xml:space="preserve">Especialista en Hidráulica y/o Hidrología </t>
  </si>
  <si>
    <t>Motocicletas (150 cc o mayor, modelo 2014 en adelante, incluye combustible y SOAT)</t>
  </si>
  <si>
    <t>Transportes aereos y/o terrestres y/o Fluviales (incluye peajes y combustible)</t>
  </si>
  <si>
    <t>2.5. Los pasajes aéreos y/o terrestres se reconocerán para el Personal Profesional y Técnico de la Interventoría.</t>
  </si>
  <si>
    <t>2.7. La participación del personal en el Proyecto y la utilización de los otros costos directos, se pagarán mensualmente, de conformidad con la programación de recursos aprobada por el Supervisor del Contrato.</t>
  </si>
  <si>
    <t>Profesional SISO</t>
  </si>
  <si>
    <t>COSTO TOTAL = (C) + (D) + (E)</t>
  </si>
  <si>
    <t>INSTITUTO NACIONAL DE VIAS</t>
  </si>
  <si>
    <t>Subdirección de la Red Terciaria y Férrea</t>
  </si>
  <si>
    <t>CÁLCULO PERSONAL - INTERVENTORIA PROYECTO COLOMBIA RURAL EN EL DEPARTAMENTO DE GUAVIARE</t>
  </si>
  <si>
    <t>No. Convenio</t>
  </si>
  <si>
    <t>DEPARTAMENTO</t>
  </si>
  <si>
    <t>MUNICIPIO</t>
  </si>
  <si>
    <t>VIA</t>
  </si>
  <si>
    <t xml:space="preserve">Longitud postulada
(km) </t>
  </si>
  <si>
    <t>PRESUPUESTO OBRA
(Aporte INVIAS+Aporte Mpio</t>
  </si>
  <si>
    <t>Duración 
meses</t>
  </si>
  <si>
    <t>No. Director</t>
  </si>
  <si>
    <t>N° Ing. Residentes</t>
  </si>
  <si>
    <t>N° Ing. Auxiliares</t>
  </si>
  <si>
    <t>No. Profesional SIG</t>
  </si>
  <si>
    <t>N° de Inspectores</t>
  </si>
  <si>
    <t>No. Secretarias</t>
  </si>
  <si>
    <t>No. Motocicletas</t>
  </si>
  <si>
    <t>No. Automoviles</t>
  </si>
  <si>
    <t>Cantidad</t>
  </si>
  <si>
    <t>Tipo de Personal</t>
  </si>
  <si>
    <t>Duración</t>
  </si>
  <si>
    <t>Director</t>
  </si>
  <si>
    <t xml:space="preserve">Ing. Residente </t>
  </si>
  <si>
    <t>Secretarias</t>
  </si>
  <si>
    <t>RANGO INFERIOR</t>
  </si>
  <si>
    <t>RANGO SUPERIOR</t>
  </si>
  <si>
    <t>Director de interventoría</t>
  </si>
  <si>
    <t>Ingeniero residente de interventoría</t>
  </si>
  <si>
    <t>Ingeniero Auxiliar de Interventoría</t>
  </si>
  <si>
    <t>Especialista en geotecnia y/o pavimentos</t>
  </si>
  <si>
    <t>Especialista ambiental</t>
  </si>
  <si>
    <t>Especialista en estructuras</t>
  </si>
  <si>
    <t>Especialista en hidráulica e hidrología</t>
  </si>
  <si>
    <t>PERSONAL ADMINISTRATIVO</t>
  </si>
  <si>
    <t xml:space="preserve">Secretaria </t>
  </si>
  <si>
    <t>OTROS COSTOS DIRECTOS</t>
  </si>
  <si>
    <t>Especialistas, director y residentes</t>
  </si>
  <si>
    <t>Camioneta o campero de más de 2000 c. c. modelo 2012 a 2017 (incluye conductor, peajes y combustible)</t>
  </si>
  <si>
    <t>Trabajo de topografía (incluye personal, equipo y transporte)</t>
  </si>
  <si>
    <t>Ensayos de laboratorio de suelos, pavimentos y concretos</t>
  </si>
  <si>
    <t>Oficina/campamento (incluye dotación y servicios públicos)</t>
  </si>
  <si>
    <t>Transportes aéreos y/o terrestres (incluye peajes y combustible)</t>
  </si>
  <si>
    <t>Edición de informes, papelería, reproducción de documentos, planos, fotografías, etc.</t>
  </si>
  <si>
    <t>Comunicaciones (telefonía fija y/o celular, fax, correo, internet, etc.)</t>
  </si>
  <si>
    <t>Inspector</t>
  </si>
  <si>
    <t>Inspector SISO</t>
  </si>
  <si>
    <t>Ingeniero Residente de Interventoria 1</t>
  </si>
  <si>
    <t>DATOS ESPECÍFICOS</t>
  </si>
  <si>
    <t>ITEM</t>
  </si>
  <si>
    <t>DESCRIPCIÓN</t>
  </si>
  <si>
    <t>GRUPO DE AJUSTE</t>
  </si>
  <si>
    <t>CANTIDAD</t>
  </si>
  <si>
    <t>1P</t>
  </si>
  <si>
    <t xml:space="preserve"> IMPLEMENTACIÓN DEL PROTOCOLO BIOSEGURIDAD POR COVID-19</t>
  </si>
  <si>
    <t>GL</t>
  </si>
  <si>
    <t>15 personas</t>
  </si>
  <si>
    <t>I. EQUIPO</t>
  </si>
  <si>
    <t>TIPO</t>
  </si>
  <si>
    <t>TARIFA/HORA</t>
  </si>
  <si>
    <t>RENDIMIENTO</t>
  </si>
  <si>
    <t>Vr. UNITARIO</t>
  </si>
  <si>
    <t>HERRAMIENTA MENOR (%)</t>
  </si>
  <si>
    <t>CONSUMO DETERMINADO EN ESPECIFICACION INVIAS POR PERSONA</t>
  </si>
  <si>
    <t>SUBTOTAL $</t>
  </si>
  <si>
    <t>II. INSUMOS</t>
  </si>
  <si>
    <t># de Personas</t>
  </si>
  <si>
    <t>PRECIO UNIT.</t>
  </si>
  <si>
    <t>Plazo del contrato No. De Meses</t>
  </si>
  <si>
    <t>Tapaboca Reutilizable en tela con elástico por 50 und</t>
  </si>
  <si>
    <t>und</t>
  </si>
  <si>
    <t>Jabón líquido antibacterial Neutro</t>
  </si>
  <si>
    <t>lt</t>
  </si>
  <si>
    <t>Gel  Antibacterial</t>
  </si>
  <si>
    <t>Alcohol desinfectante al 90%</t>
  </si>
  <si>
    <t>Guantes Nitrilo por 100 und</t>
  </si>
  <si>
    <t>par</t>
  </si>
  <si>
    <t>Termómetro clínico infrarrojo Digital</t>
  </si>
  <si>
    <t>Hipoclorito de Sodio al 5%</t>
  </si>
  <si>
    <t>Bomba Fumigadora manual Capacidad 20 lit</t>
  </si>
  <si>
    <t>III. TRANSPORTES</t>
  </si>
  <si>
    <t>MATERIAL</t>
  </si>
  <si>
    <t>CANTIDAD      (1)</t>
  </si>
  <si>
    <t>DISTANCIA (2)</t>
  </si>
  <si>
    <t>(1) * (2)</t>
  </si>
  <si>
    <t>TARIFA</t>
  </si>
  <si>
    <t>IV. MANO DE OBRA</t>
  </si>
  <si>
    <t>TRABAJADOR</t>
  </si>
  <si>
    <t>JORNAL</t>
  </si>
  <si>
    <t>PRESTACIONES (%)</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</si>
  <si>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</si>
  <si>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</si>
  <si>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</si>
  <si>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</si>
  <si>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</si>
  <si>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</si>
  <si>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</si>
  <si>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</si>
  <si>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</si>
  <si>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</si>
  <si>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</si>
  <si>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</si>
  <si>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</si>
  <si>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</si>
  <si>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</si>
  <si>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</si>
  <si>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</si>
  <si>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</si>
  <si>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</si>
  <si>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</si>
  <si>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</si>
  <si>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</si>
  <si>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Longitud  corredor visita (km)</t>
  </si>
  <si>
    <t>N° de Inspectores SISO</t>
  </si>
  <si>
    <t>META</t>
  </si>
  <si>
    <t>Camioneta</t>
  </si>
  <si>
    <t>1 mes (dedicacion 32% para los municipios a cargo)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</si>
  <si>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</si>
  <si>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</si>
  <si>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</si>
  <si>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</si>
  <si>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2.6.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</si>
  <si>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</si>
  <si>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 Los costos correspondientes a las jornadas adicionales cuando se programen jornadas de trabajo 7 días a la semana 24 horas diarias (7x24), serán pagados por la provisión de horas extras contempladas en el presupuesto, si aplica.</t>
  </si>
  <si>
    <t>2.10. El Director de Interventoría e Ingeniero Residente de Interventoría, NO tendrán Prima Regional.</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</si>
  <si>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</si>
  <si>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SUBTOTAL COSTOS BASICOS = (A) + (B)  = </t>
    </r>
    <r>
      <rPr>
        <b/>
        <sz val="11"/>
        <color indexed="12"/>
        <rFont val="Arial Narrow"/>
        <family val="2"/>
      </rPr>
      <t>(C)</t>
    </r>
  </si>
  <si>
    <r>
      <t xml:space="preserve">IVA = </t>
    </r>
    <r>
      <rPr>
        <b/>
        <sz val="11"/>
        <color indexed="10"/>
        <rFont val="Arial Narrow"/>
        <family val="2"/>
      </rPr>
      <t>19%</t>
    </r>
    <r>
      <rPr>
        <b/>
        <sz val="11"/>
        <rFont val="Arial Narrow"/>
        <family val="2"/>
      </rPr>
      <t xml:space="preserve"> * (C) =</t>
    </r>
    <r>
      <rPr>
        <b/>
        <sz val="11"/>
        <color indexed="12"/>
        <rFont val="Arial Narrow"/>
        <family val="2"/>
      </rPr>
      <t xml:space="preserve"> (D)</t>
    </r>
  </si>
  <si>
    <t xml:space="preserve">PRESUPUESTO OFICIAL INTERVENTORIA - META </t>
  </si>
  <si>
    <t xml:space="preserve">INTERVENTORIA TÉCNICA, ADMINISTRATIVA, FINANCIERA Y AMBIENTAL PARA EL MANTENIMIENTO Y MEJORAMIENTO DE VÍAS TERCIARIAS DEL PROGRAMA COLOMBIA RURAL EN EL MUNICIPIO DE PUERTO CONCORDIA DEPARTAMENTO DEL META”  </t>
  </si>
  <si>
    <t>3 MESES</t>
  </si>
  <si>
    <t>3 meses (dedicacion 50% para los municipios a cargo)</t>
  </si>
  <si>
    <t>3 meses (dedicacion 100% para los municipios a cargo)</t>
  </si>
  <si>
    <t>3 meses  (deicacion 100% para los municipios a cargo)</t>
  </si>
  <si>
    <r>
      <t xml:space="preserve">NOTA: </t>
    </r>
    <r>
      <rPr>
        <sz val="11"/>
        <color indexed="8"/>
        <rFont val="Arial Narrow"/>
        <family val="2"/>
      </rPr>
      <t>El cálculo se hace para 3 meses.</t>
    </r>
  </si>
  <si>
    <t>2598-2019</t>
  </si>
  <si>
    <t>Puerto concordia</t>
  </si>
  <si>
    <t>LA FLORIDA- CRISTALINA – SAN FERNANDO</t>
  </si>
  <si>
    <t>Camioneta o campero de más de 2000 c. c. modelo 2012 a 2022 (incluye conductor, peajes y combustible)</t>
  </si>
  <si>
    <t>1. El Ingeniero Residente y el Personal con dedicación del 100% al Proyecto, debe residir en el lugar de ejecución de la obra, so pena de incurrir en falta grave a sus obligaciones, con la consecuente aplicación de las sanciones establecidas contractualmente.</t>
  </si>
  <si>
    <t>INVITACION PUBLICA No. IP-DT-MET-006-2022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</si>
</sst>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quot;$&quot;#,##0;[Red]\-&quot;$&quot;#,##0"/>
    <numFmt numFmtId="168" formatCode="&quot;$&quot;#,##0.00;[Red]\-&quot;$&quot;#,##0.00"/>
    <numFmt numFmtId="169" formatCode="_-&quot;$&quot;* #,##0.00_-;\-&quot;$&quot;* #,##0.00_-;_-&quot;$&quot;* &quot;-&quot;??_-;_-@_-"/>
    <numFmt numFmtId="170" formatCode="_(&quot;$&quot;\ * #,##0.00_);_(&quot;$&quot;\ * \(#,##0.00\);_(&quot;$&quot;\ * &quot;-&quot;??_);_(@_)"/>
    <numFmt numFmtId="171" formatCode="_-* #,##0.00\ &quot;€&quot;_-;\-* #,##0.00\ &quot;€&quot;_-;_-* &quot;-&quot;??\ &quot;€&quot;_-;_-@_-"/>
    <numFmt numFmtId="172" formatCode="_-* #,##0.00\ _€_-;\-* #,##0.00\ _€_-;_-* &quot;-&quot;??\ _€_-;_-@_-"/>
    <numFmt numFmtId="173" formatCode="_-[$$-240A]\ * #,##0.00_ ;_-[$$-240A]\ * \-#,##0.00\ ;_-[$$-240A]\ * &quot;-&quot;??_ ;_-@_ "/>
    <numFmt numFmtId="174" formatCode="[$$-500A]\ #,##0.00"/>
    <numFmt numFmtId="175" formatCode="_ * #,##0.00_ ;_ * \-#,##0.00_ ;_ * &quot;-&quot;??_ ;_ @_ "/>
    <numFmt numFmtId="176" formatCode="\$#,##0\ ;\(\$#,##0\)"/>
    <numFmt numFmtId="177" formatCode="_ [$€-2]\ * #,##0.00_ ;_ [$€-2]\ * \-#,##0.00_ ;_ [$€-2]\ * &quot;-&quot;??_ "/>
    <numFmt numFmtId="178" formatCode="000\°00&quot;´&quot;00&quot;´´&quot;"/>
    <numFmt numFmtId="179" formatCode="_(&quot;$&quot;* #,##0_);_(&quot;$&quot;* \(#,##0\);_(&quot;$&quot;* &quot;-&quot;??_);_(@_)"/>
    <numFmt numFmtId="180" formatCode="_ &quot;$&quot;* #,##0.00_ ;_ &quot;$&quot;* \-#,##0.00_ ;_ &quot;$&quot;* &quot;-&quot;??_ ;_ @_ "/>
    <numFmt numFmtId="181" formatCode="0.0000"/>
    <numFmt numFmtId="182" formatCode="&quot;$&quot;\ #,##0;&quot;$&quot;\ \-#,##0"/>
    <numFmt numFmtId="183" formatCode="0.000"/>
    <numFmt numFmtId="184" formatCode="dd/mm/yy;@"/>
    <numFmt numFmtId="185" formatCode="0.0"/>
    <numFmt numFmtId="186" formatCode="_([$$-240A]\ * #,##0.00_);_([$$-240A]\ * \(#,##0.00\);_([$$-240A]\ * &quot;-&quot;??_);_(@_)"/>
    <numFmt numFmtId="187" formatCode="_-[$$-240A]* #,##0.00_-;\-[$$-240A]* #,##0.00_-;_-[$$-240A]* &quot;-&quot;??_-;_-@_-"/>
    <numFmt numFmtId="188" formatCode="0.0%"/>
    <numFmt numFmtId="189" formatCode="_(* #,##0_);_(* \(#,##0\);_(* &quot;-&quot;??_);_(@_)"/>
    <numFmt numFmtId="190" formatCode="_-* #,##0_-;\-* #,##0_-;_-* &quot;-&quot;??_-;_-@_-"/>
  </numFmts>
  <fonts count="60" x14ac:knownFonts="1">
    <font>
      <sz val="11"/>
      <color theme="1"/>
      <name val="Arial Narrow"/>
      <family val="2"/>
    </font>
    <font>
      <sz val="11"/>
      <color indexed="8"/>
      <name val="Calibri"/>
      <family val="2"/>
    </font>
    <font>
      <sz val="12"/>
      <color indexed="8"/>
      <name val="Verdana"/>
      <family val="2"/>
    </font>
    <font>
      <sz val="12"/>
      <name val="Arial Narrow"/>
      <family val="2"/>
    </font>
    <font>
      <sz val="11"/>
      <name val="Arial Narrow"/>
      <family val="2"/>
    </font>
    <font>
      <b/>
      <sz val="14"/>
      <color indexed="8"/>
      <name val="Arial Narrow"/>
      <family val="2"/>
    </font>
    <font>
      <b/>
      <sz val="12"/>
      <color indexed="8"/>
      <name val="Arial Narrow"/>
      <family val="2"/>
    </font>
    <font>
      <b/>
      <sz val="8"/>
      <name val="Arial Narrow"/>
      <family val="2"/>
    </font>
    <font>
      <b/>
      <sz val="10"/>
      <name val="Arial Narrow"/>
      <family val="2"/>
    </font>
    <font>
      <b/>
      <sz val="9"/>
      <name val="Arial Narrow"/>
      <family val="2"/>
    </font>
    <font>
      <b/>
      <sz val="11"/>
      <color indexed="8"/>
      <name val="Arial Narrow"/>
      <family val="2"/>
    </font>
    <font>
      <b/>
      <sz val="16"/>
      <color indexed="8"/>
      <name val="Arial Narrow"/>
      <family val="2"/>
    </font>
    <font>
      <sz val="10"/>
      <color indexed="8"/>
      <name val="Arial Narrow"/>
      <family val="2"/>
    </font>
    <font>
      <b/>
      <u/>
      <sz val="10"/>
      <name val="Arial Narrow"/>
      <family val="2"/>
    </font>
    <font>
      <sz val="10"/>
      <name val="Arial Narrow"/>
      <family val="2"/>
    </font>
    <font>
      <sz val="9"/>
      <name val="Arial Narrow"/>
      <family val="2"/>
    </font>
    <font>
      <sz val="10"/>
      <name val="Arial"/>
      <family val="2"/>
    </font>
    <font>
      <sz val="11"/>
      <color indexed="8"/>
      <name val="Calibri"/>
      <family val="2"/>
    </font>
    <font>
      <b/>
      <sz val="10"/>
      <color indexed="12"/>
      <name val="Arial Narrow"/>
      <family val="2"/>
    </font>
    <font>
      <sz val="11"/>
      <color indexed="9"/>
      <name val="Calibri"/>
      <family val="2"/>
    </font>
    <font>
      <sz val="11"/>
      <color indexed="20"/>
      <name val="Calibri"/>
      <family val="2"/>
    </font>
    <font>
      <b/>
      <sz val="11"/>
      <color indexed="52"/>
      <name val="Calibri"/>
      <family val="2"/>
    </font>
    <font>
      <i/>
      <sz val="11"/>
      <color indexed="23"/>
      <name val="Calibri"/>
      <family val="2"/>
    </font>
    <font>
      <b/>
      <sz val="13"/>
      <color indexed="56"/>
      <name val="Calibri"/>
      <family val="2"/>
    </font>
    <font>
      <b/>
      <sz val="11"/>
      <color indexed="56"/>
      <name val="Calibri"/>
      <family val="2"/>
    </font>
    <font>
      <sz val="11"/>
      <color indexed="8"/>
      <name val="Century Gothic"/>
      <family val="2"/>
    </font>
    <font>
      <b/>
      <sz val="11"/>
      <color indexed="63"/>
      <name val="Calibri"/>
      <family val="2"/>
    </font>
    <font>
      <b/>
      <sz val="18"/>
      <color indexed="56"/>
      <name val="Cambria"/>
      <family val="2"/>
    </font>
    <font>
      <sz val="10"/>
      <color indexed="24"/>
      <name val="Arial"/>
      <family val="2"/>
    </font>
    <font>
      <sz val="12"/>
      <name val="Courier"/>
      <family val="3"/>
    </font>
    <font>
      <sz val="1"/>
      <color indexed="8"/>
      <name val="Courier"/>
      <family val="3"/>
    </font>
    <font>
      <i/>
      <sz val="1"/>
      <color indexed="8"/>
      <name val="Courier"/>
      <family val="3"/>
    </font>
    <font>
      <u/>
      <sz val="6"/>
      <color indexed="12"/>
      <name val="Arial"/>
      <family val="2"/>
    </font>
    <font>
      <u/>
      <sz val="10"/>
      <color indexed="12"/>
      <name val="Arial"/>
      <family val="2"/>
    </font>
    <font>
      <b/>
      <sz val="10"/>
      <name val="Arial"/>
      <family val="2"/>
    </font>
    <font>
      <sz val="10"/>
      <name val="Arial"/>
      <family val="2"/>
    </font>
    <font>
      <b/>
      <sz val="12"/>
      <name val="Arial Narrow"/>
      <family val="2"/>
    </font>
    <font>
      <b/>
      <sz val="11"/>
      <name val="Arial Narrow"/>
      <family val="2"/>
    </font>
    <font>
      <b/>
      <sz val="11"/>
      <color indexed="10"/>
      <name val="Arial Narrow"/>
      <family val="2"/>
    </font>
    <font>
      <sz val="11"/>
      <color indexed="8"/>
      <name val="Arial Narrow"/>
      <family val="2"/>
    </font>
    <font>
      <b/>
      <sz val="11"/>
      <color indexed="12"/>
      <name val="Arial Narrow"/>
      <family val="2"/>
    </font>
    <font>
      <b/>
      <sz val="11"/>
      <name val="Arial"/>
      <family val="2"/>
    </font>
    <font>
      <sz val="11"/>
      <name val="Arial"/>
      <family val="2"/>
    </font>
    <font>
      <sz val="12"/>
      <color indexed="8"/>
      <name val="Arial Narrow"/>
      <family val="2"/>
    </font>
    <font>
      <sz val="7"/>
      <name val="Arial Narrow"/>
      <family val="2"/>
    </font>
    <font>
      <sz val="7.5"/>
      <name val="Arial Narrow"/>
      <family val="2"/>
    </font>
    <font>
      <sz val="11"/>
      <color theme="1"/>
      <name val="Arial Narrow"/>
      <family val="2"/>
    </font>
    <font>
      <sz val="11"/>
      <color theme="1"/>
      <name val="Calibri"/>
      <family val="2"/>
      <scheme val="minor"/>
    </font>
    <font>
      <b/>
      <sz val="9"/>
      <color rgb="FFFF0000"/>
      <name val="Arial Narrow"/>
      <family val="2"/>
    </font>
    <font>
      <b/>
      <sz val="14"/>
      <color rgb="FFFF0000"/>
      <name val="Arial Narrow"/>
      <family val="2"/>
    </font>
    <font>
      <b/>
      <sz val="11"/>
      <color rgb="FFFF0000"/>
      <name val="Arial Narrow"/>
      <family val="2"/>
    </font>
    <font>
      <b/>
      <sz val="11"/>
      <color theme="1"/>
      <name val="Arial Narrow"/>
      <family val="2"/>
    </font>
    <font>
      <b/>
      <sz val="8"/>
      <color rgb="FF000000"/>
      <name val="Arial Narrow"/>
      <family val="2"/>
    </font>
    <font>
      <sz val="11"/>
      <color rgb="FF000000"/>
      <name val="Arial Narrow"/>
      <family val="2"/>
    </font>
    <font>
      <sz val="8"/>
      <color rgb="FF000000"/>
      <name val="Arial Narrow"/>
      <family val="2"/>
    </font>
    <font>
      <b/>
      <sz val="9"/>
      <color theme="1"/>
      <name val="Arial Narrow"/>
      <family val="2"/>
    </font>
    <font>
      <sz val="9"/>
      <color theme="1"/>
      <name val="Arial Narrow"/>
      <family val="2"/>
    </font>
    <font>
      <sz val="11"/>
      <color rgb="FFFF0000"/>
      <name val="Arial"/>
      <family val="2"/>
    </font>
    <font>
      <b/>
      <sz val="12"/>
      <color theme="1"/>
      <name val="Arial Narrow"/>
      <family val="2"/>
    </font>
    <font>
      <sz val="9"/>
      <color rgb="FFFF0000"/>
      <name val="Arial Narrow"/>
      <family val="2"/>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FFFFFF"/>
        <bgColor rgb="FF000000"/>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patternFill patternType="solid">
        <fgColor rgb="FFFFFFC9"/>
        <bgColor indexed="64"/>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theme="9" tint="-0.249977111117893"/>
        <bgColor indexed="64"/>
      </patternFill>
    </fill>
  </fills>
  <borders count="69">
    <border>
      <left/>
      <right/>
      <top/>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81">
    <xf numFmtId="0" fontId="0" fillId="0" borderId="0"/>
    <xf numFmtId="0" fontId="17"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7"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7"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7"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7"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7"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2" fontId="16" fillId="0" borderId="0"/>
    <xf numFmtId="0" fontId="17"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7"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7"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7"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7"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7"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0" fillId="3" borderId="0" applyNumberFormat="0" applyBorder="0" applyAlignment="0" applyProtection="0"/>
    <xf numFmtId="0" fontId="21" fillId="20" borderId="1" applyNumberFormat="0" applyAlignment="0" applyProtection="0"/>
    <xf numFmtId="3" fontId="28" fillId="0" borderId="0" applyFont="0" applyFill="0" applyBorder="0" applyAlignment="0" applyProtection="0"/>
    <xf numFmtId="176" fontId="28" fillId="0" borderId="0" applyFont="0" applyFill="0" applyBorder="0" applyAlignment="0" applyProtection="0"/>
    <xf numFmtId="0" fontId="28" fillId="0" borderId="0" applyFont="0" applyFill="0" applyBorder="0" applyAlignment="0" applyProtection="0"/>
    <xf numFmtId="1" fontId="16" fillId="0" borderId="0"/>
    <xf numFmtId="0" fontId="29"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0" fontId="22" fillId="0" borderId="0" applyNumberFormat="0" applyFill="0" applyBorder="0" applyAlignment="0" applyProtection="0"/>
    <xf numFmtId="4" fontId="30" fillId="0" borderId="0">
      <protection locked="0"/>
    </xf>
    <xf numFmtId="4" fontId="30" fillId="0" borderId="0">
      <protection locked="0"/>
    </xf>
    <xf numFmtId="4" fontId="31" fillId="0" borderId="0">
      <protection locked="0"/>
    </xf>
    <xf numFmtId="4" fontId="30" fillId="0" borderId="0">
      <protection locked="0"/>
    </xf>
    <xf numFmtId="4" fontId="30" fillId="0" borderId="0">
      <protection locked="0"/>
    </xf>
    <xf numFmtId="4" fontId="30" fillId="0" borderId="0">
      <protection locked="0"/>
    </xf>
    <xf numFmtId="4" fontId="31" fillId="0" borderId="0">
      <protection locked="0"/>
    </xf>
    <xf numFmtId="2" fontId="28" fillId="0" borderId="0" applyFont="0" applyFill="0" applyBorder="0" applyAlignment="0" applyProtection="0"/>
    <xf numFmtId="178" fontId="16" fillId="0" borderId="0"/>
    <xf numFmtId="0" fontId="23" fillId="0" borderId="2" applyNumberFormat="0" applyFill="0" applyAlignment="0" applyProtection="0"/>
    <xf numFmtId="0" fontId="24" fillId="0" borderId="3" applyNumberFormat="0" applyFill="0" applyAlignment="0" applyProtection="0"/>
    <xf numFmtId="0" fontId="32"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166" fontId="46" fillId="0" borderId="0" applyFont="0" applyFill="0" applyBorder="0" applyAlignment="0" applyProtection="0"/>
    <xf numFmtId="164" fontId="16" fillId="0" borderId="0" applyFont="0" applyFill="0" applyBorder="0" applyAlignment="0" applyProtection="0"/>
    <xf numFmtId="172" fontId="16" fillId="0" borderId="0" applyFont="0" applyFill="0" applyBorder="0" applyAlignment="0" applyProtection="0"/>
    <xf numFmtId="166" fontId="16" fillId="0" borderId="0" applyFont="0" applyFill="0" applyBorder="0" applyAlignment="0" applyProtection="0"/>
    <xf numFmtId="179" fontId="16" fillId="0" borderId="0" applyFont="0" applyFill="0" applyBorder="0" applyAlignment="0" applyProtection="0"/>
    <xf numFmtId="166" fontId="16" fillId="0" borderId="0" applyFont="0" applyFill="0" applyBorder="0" applyAlignment="0" applyProtection="0"/>
    <xf numFmtId="0" fontId="16" fillId="0" borderId="0" applyFont="0" applyFill="0" applyBorder="0" applyAlignment="0" applyProtection="0"/>
    <xf numFmtId="175" fontId="16" fillId="0" borderId="0" applyFont="0" applyFill="0" applyBorder="0" applyAlignment="0" applyProtection="0"/>
    <xf numFmtId="171" fontId="16" fillId="0" borderId="0" applyFont="0" applyFill="0" applyBorder="0" applyAlignment="0" applyProtection="0"/>
    <xf numFmtId="175"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75" fontId="16" fillId="0" borderId="0" applyFont="0" applyFill="0" applyBorder="0" applyAlignment="0" applyProtection="0"/>
    <xf numFmtId="170" fontId="46" fillId="0" borderId="0" applyFont="0" applyFill="0" applyBorder="0" applyAlignment="0" applyProtection="0"/>
    <xf numFmtId="42" fontId="47" fillId="0" borderId="0" applyFont="0" applyFill="0" applyBorder="0" applyAlignment="0" applyProtection="0"/>
    <xf numFmtId="180" fontId="16" fillId="0" borderId="0"/>
    <xf numFmtId="175" fontId="16" fillId="0" borderId="0" applyFont="0" applyFill="0" applyBorder="0" applyAlignment="0" applyProtection="0"/>
    <xf numFmtId="178" fontId="16"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65"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83" fontId="16" fillId="0" borderId="0" applyFont="0" applyFill="0" applyBorder="0" applyAlignment="0" applyProtection="0"/>
    <xf numFmtId="170" fontId="17"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165"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4" fontId="16" fillId="0" borderId="0" applyFont="0" applyFill="0" applyBorder="0" applyAlignment="0" applyProtection="0"/>
    <xf numFmtId="175" fontId="16"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84" fontId="16" fillId="0" borderId="0" applyFont="0" applyFill="0" applyBorder="0" applyAlignment="0" applyProtection="0"/>
    <xf numFmtId="179" fontId="16" fillId="0" borderId="0" applyFont="0" applyFill="0" applyBorder="0" applyAlignment="0" applyProtection="0"/>
    <xf numFmtId="165"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0" fontId="16" fillId="0" borderId="0" applyFont="0" applyFill="0" applyBorder="0" applyAlignment="0" applyProtection="0"/>
    <xf numFmtId="0" fontId="2" fillId="0" borderId="0" applyNumberFormat="0" applyFill="0" applyBorder="0" applyProtection="0">
      <alignment vertical="top"/>
    </xf>
    <xf numFmtId="0" fontId="16" fillId="0" borderId="0"/>
    <xf numFmtId="0" fontId="2" fillId="0" borderId="0" applyNumberFormat="0" applyFill="0" applyBorder="0" applyProtection="0">
      <alignment vertical="top"/>
    </xf>
    <xf numFmtId="0" fontId="35" fillId="0" borderId="0"/>
    <xf numFmtId="0" fontId="16" fillId="0" borderId="0"/>
    <xf numFmtId="0" fontId="4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2" fillId="0" borderId="0" applyNumberFormat="0" applyFill="0" applyBorder="0" applyProtection="0">
      <alignment vertical="top"/>
    </xf>
    <xf numFmtId="0" fontId="47"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16" fillId="0" borderId="0"/>
    <xf numFmtId="0" fontId="16" fillId="0" borderId="0"/>
    <xf numFmtId="0" fontId="2" fillId="0" borderId="0" applyNumberFormat="0" applyFill="0" applyBorder="0" applyProtection="0">
      <alignment vertical="top"/>
    </xf>
    <xf numFmtId="0" fontId="25"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17"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47" fillId="0" borderId="0"/>
    <xf numFmtId="0" fontId="1" fillId="0" borderId="0"/>
    <xf numFmtId="0" fontId="1" fillId="21" borderId="4" applyNumberFormat="0" applyFont="0" applyAlignment="0" applyProtection="0"/>
    <xf numFmtId="0" fontId="1" fillId="21" borderId="4" applyNumberFormat="0" applyFont="0" applyAlignment="0" applyProtection="0"/>
    <xf numFmtId="0" fontId="26" fillId="20" borderId="5" applyNumberFormat="0" applyAlignment="0" applyProtection="0"/>
    <xf numFmtId="9" fontId="46" fillId="0" borderId="0" applyFont="0" applyFill="0" applyBorder="0" applyAlignment="0" applyProtection="0"/>
    <xf numFmtId="9" fontId="16" fillId="0" borderId="0" applyFont="0" applyFill="0" applyBorder="0" applyAlignment="0" applyProtection="0"/>
    <xf numFmtId="9" fontId="47"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27" fillId="0" borderId="0" applyNumberFormat="0" applyFill="0" applyBorder="0" applyAlignment="0" applyProtection="0"/>
    <xf numFmtId="49" fontId="34" fillId="0" borderId="0">
      <alignment horizontal="center" vertical="center"/>
    </xf>
  </cellStyleXfs>
  <cellXfs count="461">
    <xf numFmtId="0" fontId="0" fillId="0" borderId="0" xfId="0"/>
    <xf numFmtId="0" fontId="3" fillId="22" borderId="0" xfId="137" applyFont="1" applyFill="1" applyBorder="1" applyAlignment="1">
      <alignment horizontal="center" vertical="center" wrapText="1"/>
    </xf>
    <xf numFmtId="0" fontId="4" fillId="22" borderId="0" xfId="137" applyNumberFormat="1" applyFont="1" applyFill="1" applyBorder="1" applyAlignment="1">
      <alignment horizontal="center" vertical="center" wrapText="1"/>
    </xf>
    <xf numFmtId="0" fontId="4" fillId="22" borderId="0" xfId="137" applyNumberFormat="1" applyFont="1" applyFill="1" applyBorder="1" applyAlignment="1">
      <alignment horizontal="justify" vertical="center" wrapText="1"/>
    </xf>
    <xf numFmtId="0" fontId="4" fillId="22" borderId="0" xfId="137" applyNumberFormat="1" applyFont="1" applyFill="1" applyBorder="1" applyAlignment="1">
      <alignment vertical="center" wrapText="1"/>
    </xf>
    <xf numFmtId="0" fontId="4" fillId="22" borderId="0" xfId="137" applyNumberFormat="1" applyFont="1" applyFill="1" applyBorder="1" applyAlignment="1">
      <alignment horizontal="right" vertical="center" wrapText="1"/>
    </xf>
    <xf numFmtId="0" fontId="3" fillId="22" borderId="0" xfId="137" applyFont="1" applyFill="1" applyBorder="1" applyAlignment="1">
      <alignment vertical="center" wrapText="1"/>
    </xf>
    <xf numFmtId="0" fontId="3" fillId="22" borderId="6" xfId="137" applyFont="1" applyFill="1" applyBorder="1" applyAlignment="1">
      <alignment horizontal="center" vertical="center" wrapText="1"/>
    </xf>
    <xf numFmtId="0" fontId="4" fillId="22" borderId="7" xfId="137" applyNumberFormat="1" applyFont="1" applyFill="1" applyBorder="1" applyAlignment="1">
      <alignment horizontal="center" vertical="center" wrapText="1"/>
    </xf>
    <xf numFmtId="0" fontId="4" fillId="22" borderId="7" xfId="137" applyNumberFormat="1" applyFont="1" applyFill="1" applyBorder="1" applyAlignment="1">
      <alignment horizontal="justify" vertical="center" wrapText="1"/>
    </xf>
    <xf numFmtId="0" fontId="4" fillId="22" borderId="7" xfId="137" applyNumberFormat="1" applyFont="1" applyFill="1" applyBorder="1" applyAlignment="1">
      <alignment vertical="center" wrapText="1"/>
    </xf>
    <xf numFmtId="0" fontId="4" fillId="22" borderId="8" xfId="137" applyNumberFormat="1" applyFont="1" applyFill="1" applyBorder="1" applyAlignment="1">
      <alignment vertical="center" wrapText="1"/>
    </xf>
    <xf numFmtId="0" fontId="48" fillId="22" borderId="9" xfId="0" applyNumberFormat="1" applyFont="1" applyFill="1" applyBorder="1" applyAlignment="1">
      <alignment horizontal="center" vertical="center" wrapText="1"/>
    </xf>
    <xf numFmtId="0" fontId="48" fillId="22" borderId="0" xfId="0" applyNumberFormat="1" applyFont="1" applyFill="1" applyBorder="1" applyAlignment="1">
      <alignment horizontal="center" vertical="center" wrapText="1"/>
    </xf>
    <xf numFmtId="0" fontId="37" fillId="22" borderId="0" xfId="137" applyFont="1" applyFill="1" applyBorder="1" applyAlignment="1">
      <alignment horizontal="center" vertical="center" wrapText="1"/>
    </xf>
    <xf numFmtId="0" fontId="37" fillId="22" borderId="10" xfId="137" applyFont="1" applyFill="1" applyBorder="1" applyAlignment="1">
      <alignment horizontal="center" vertical="center" wrapText="1"/>
    </xf>
    <xf numFmtId="0" fontId="6" fillId="22" borderId="0" xfId="137" applyFont="1" applyFill="1" applyBorder="1" applyAlignment="1">
      <alignment vertical="center" wrapText="1"/>
    </xf>
    <xf numFmtId="0" fontId="6" fillId="22" borderId="10" xfId="137" applyFont="1" applyFill="1" applyBorder="1" applyAlignment="1">
      <alignment vertical="center" wrapText="1"/>
    </xf>
    <xf numFmtId="0" fontId="11" fillId="22" borderId="9" xfId="137" applyFont="1" applyFill="1" applyBorder="1" applyAlignment="1">
      <alignment vertical="center" wrapText="1"/>
    </xf>
    <xf numFmtId="0" fontId="12" fillId="22" borderId="0" xfId="137" applyFont="1" applyFill="1" applyBorder="1" applyAlignment="1">
      <alignment vertical="center" wrapText="1"/>
    </xf>
    <xf numFmtId="0" fontId="12" fillId="22" borderId="10" xfId="137" applyFont="1" applyFill="1" applyBorder="1" applyAlignment="1">
      <alignment vertical="center" wrapText="1"/>
    </xf>
    <xf numFmtId="0" fontId="9" fillId="23" borderId="11" xfId="137" applyFont="1" applyFill="1" applyBorder="1" applyAlignment="1">
      <alignment vertical="center" wrapText="1"/>
    </xf>
    <xf numFmtId="0" fontId="3" fillId="22" borderId="0" xfId="137" applyNumberFormat="1" applyFont="1" applyFill="1" applyBorder="1" applyAlignment="1">
      <alignment horizontal="center" vertical="center" wrapText="1"/>
    </xf>
    <xf numFmtId="0" fontId="3" fillId="22" borderId="0" xfId="137" applyNumberFormat="1" applyFont="1" applyFill="1" applyBorder="1" applyAlignment="1">
      <alignment vertical="center" wrapText="1"/>
    </xf>
    <xf numFmtId="0" fontId="39" fillId="0" borderId="12" xfId="158" applyFont="1" applyBorder="1" applyAlignment="1">
      <alignment vertical="center"/>
    </xf>
    <xf numFmtId="0" fontId="3" fillId="22" borderId="12" xfId="137" applyNumberFormat="1" applyFont="1" applyFill="1" applyBorder="1" applyAlignment="1">
      <alignment horizontal="center" vertical="center" wrapText="1"/>
    </xf>
    <xf numFmtId="0" fontId="3" fillId="22" borderId="12" xfId="137" applyNumberFormat="1" applyFont="1" applyFill="1" applyBorder="1" applyAlignment="1">
      <alignment horizontal="justify" vertical="center" wrapText="1"/>
    </xf>
    <xf numFmtId="0" fontId="3" fillId="22" borderId="12" xfId="137" applyNumberFormat="1" applyFont="1" applyFill="1" applyBorder="1" applyAlignment="1">
      <alignment vertical="center" wrapText="1"/>
    </xf>
    <xf numFmtId="0" fontId="0" fillId="22" borderId="0" xfId="0" applyFill="1" applyAlignment="1">
      <alignment horizontal="center" vertical="center"/>
    </xf>
    <xf numFmtId="0" fontId="15" fillId="22" borderId="0" xfId="137" applyNumberFormat="1" applyFont="1" applyFill="1" applyBorder="1" applyAlignment="1">
      <alignment horizontal="center" vertical="center" wrapText="1"/>
    </xf>
    <xf numFmtId="0" fontId="48" fillId="22" borderId="0" xfId="137" applyNumberFormat="1" applyFont="1" applyFill="1" applyBorder="1" applyAlignment="1">
      <alignment horizontal="center" vertical="center" wrapText="1"/>
    </xf>
    <xf numFmtId="0" fontId="9" fillId="22" borderId="0" xfId="137" applyNumberFormat="1" applyFont="1" applyFill="1" applyBorder="1" applyAlignment="1">
      <alignment horizontal="center" vertical="center" wrapText="1"/>
    </xf>
    <xf numFmtId="170" fontId="4" fillId="22" borderId="0" xfId="88" applyFont="1" applyFill="1" applyBorder="1" applyAlignment="1">
      <alignment horizontal="center" vertical="center" wrapText="1"/>
    </xf>
    <xf numFmtId="170" fontId="4" fillId="22" borderId="0" xfId="137" applyNumberFormat="1" applyFont="1" applyFill="1" applyBorder="1" applyAlignment="1">
      <alignment horizontal="center" vertical="center" wrapText="1"/>
    </xf>
    <xf numFmtId="0" fontId="49" fillId="22" borderId="9" xfId="0" applyNumberFormat="1" applyFont="1" applyFill="1" applyBorder="1" applyAlignment="1">
      <alignment vertical="center" wrapText="1"/>
    </xf>
    <xf numFmtId="0" fontId="49" fillId="22" borderId="0" xfId="0" applyNumberFormat="1" applyFont="1" applyFill="1" applyBorder="1" applyAlignment="1">
      <alignment vertical="center" wrapText="1"/>
    </xf>
    <xf numFmtId="186" fontId="15" fillId="22" borderId="0" xfId="137" applyNumberFormat="1" applyFont="1" applyFill="1" applyBorder="1" applyAlignment="1">
      <alignment horizontal="center" vertical="center" wrapText="1"/>
    </xf>
    <xf numFmtId="166" fontId="4" fillId="22" borderId="0" xfId="137" applyNumberFormat="1" applyFont="1" applyFill="1" applyBorder="1" applyAlignment="1">
      <alignment vertical="center" wrapText="1"/>
    </xf>
    <xf numFmtId="0" fontId="36" fillId="22" borderId="13" xfId="137" applyFont="1" applyFill="1" applyBorder="1" applyAlignment="1">
      <alignment horizontal="right" vertical="center" wrapText="1"/>
    </xf>
    <xf numFmtId="170" fontId="15" fillId="22" borderId="0" xfId="88" applyFont="1" applyFill="1" applyBorder="1" applyAlignment="1">
      <alignment horizontal="center" vertical="center" wrapText="1"/>
    </xf>
    <xf numFmtId="0" fontId="14" fillId="22" borderId="14" xfId="137" applyFont="1" applyFill="1" applyBorder="1" applyAlignment="1">
      <alignment horizontal="center" vertical="center" wrapText="1"/>
    </xf>
    <xf numFmtId="0" fontId="14" fillId="22" borderId="8" xfId="137" applyFont="1" applyFill="1" applyBorder="1" applyAlignment="1">
      <alignment horizontal="center" vertical="center" wrapText="1"/>
    </xf>
    <xf numFmtId="0" fontId="14" fillId="22" borderId="15" xfId="137" applyFont="1" applyFill="1" applyBorder="1" applyAlignment="1">
      <alignment horizontal="center" vertical="center" wrapText="1"/>
    </xf>
    <xf numFmtId="0" fontId="14" fillId="22" borderId="16" xfId="137" applyFont="1" applyFill="1" applyBorder="1" applyAlignment="1">
      <alignment horizontal="center" vertical="center" wrapText="1"/>
    </xf>
    <xf numFmtId="0" fontId="18" fillId="0" borderId="17" xfId="137" quotePrefix="1" applyFont="1" applyFill="1" applyBorder="1" applyAlignment="1">
      <alignment horizontal="center" vertical="center" wrapText="1"/>
    </xf>
    <xf numFmtId="0" fontId="18" fillId="0" borderId="18" xfId="137" quotePrefix="1" applyFont="1" applyBorder="1" applyAlignment="1">
      <alignment horizontal="center" vertical="center" wrapText="1"/>
    </xf>
    <xf numFmtId="0" fontId="14" fillId="0" borderId="19" xfId="137" applyFont="1" applyBorder="1" applyAlignment="1">
      <alignment horizontal="center" vertical="center" wrapText="1"/>
    </xf>
    <xf numFmtId="0" fontId="4" fillId="25" borderId="20" xfId="137" applyFont="1" applyFill="1" applyBorder="1" applyAlignment="1">
      <alignment vertical="center" wrapText="1"/>
    </xf>
    <xf numFmtId="0" fontId="37" fillId="25" borderId="21" xfId="137" applyFont="1" applyFill="1" applyBorder="1" applyAlignment="1">
      <alignment horizontal="justify" vertical="center" wrapText="1"/>
    </xf>
    <xf numFmtId="0" fontId="37" fillId="25" borderId="21" xfId="137" applyFont="1" applyFill="1" applyBorder="1" applyAlignment="1">
      <alignment vertical="center" wrapText="1"/>
    </xf>
    <xf numFmtId="0" fontId="37" fillId="25" borderId="22" xfId="137" applyFont="1" applyFill="1" applyBorder="1" applyAlignment="1">
      <alignment vertical="center" wrapText="1"/>
    </xf>
    <xf numFmtId="0" fontId="4" fillId="0" borderId="23" xfId="137" applyFont="1" applyFill="1" applyBorder="1" applyAlignment="1">
      <alignment horizontal="center" vertical="center" wrapText="1"/>
    </xf>
    <xf numFmtId="0" fontId="4" fillId="0" borderId="24" xfId="137" applyFont="1" applyFill="1" applyBorder="1" applyAlignment="1">
      <alignment horizontal="justify" vertical="center" wrapText="1"/>
    </xf>
    <xf numFmtId="173" fontId="4" fillId="0" borderId="24" xfId="137" applyNumberFormat="1" applyFont="1" applyFill="1" applyBorder="1" applyAlignment="1">
      <alignment horizontal="center" vertical="center" wrapText="1"/>
    </xf>
    <xf numFmtId="2" fontId="4" fillId="0" borderId="24" xfId="137" applyNumberFormat="1" applyFont="1" applyFill="1" applyBorder="1" applyAlignment="1">
      <alignment horizontal="center" vertical="center" wrapText="1"/>
    </xf>
    <xf numFmtId="173" fontId="4" fillId="0" borderId="25" xfId="78" applyNumberFormat="1" applyFont="1" applyFill="1" applyBorder="1" applyAlignment="1">
      <alignment vertical="center" wrapText="1"/>
    </xf>
    <xf numFmtId="173" fontId="4" fillId="0" borderId="24" xfId="137" applyNumberFormat="1" applyFont="1" applyFill="1" applyBorder="1" applyAlignment="1">
      <alignment vertical="center" wrapText="1"/>
    </xf>
    <xf numFmtId="0" fontId="4" fillId="22" borderId="0" xfId="137" applyNumberFormat="1" applyFont="1" applyFill="1" applyBorder="1" applyAlignment="1">
      <alignment horizontal="left" vertical="center" wrapText="1"/>
    </xf>
    <xf numFmtId="0" fontId="4" fillId="25" borderId="20" xfId="137" applyFont="1" applyFill="1" applyBorder="1" applyAlignment="1">
      <alignment horizontal="center" vertical="center" wrapText="1"/>
    </xf>
    <xf numFmtId="173" fontId="4" fillId="25" borderId="21" xfId="137" applyNumberFormat="1" applyFont="1" applyFill="1" applyBorder="1" applyAlignment="1">
      <alignment vertical="center" wrapText="1"/>
    </xf>
    <xf numFmtId="173" fontId="4" fillId="25" borderId="22" xfId="78" applyNumberFormat="1" applyFont="1" applyFill="1" applyBorder="1" applyAlignment="1">
      <alignment vertical="center" wrapText="1"/>
    </xf>
    <xf numFmtId="0" fontId="4" fillId="0" borderId="24" xfId="137" applyFont="1" applyBorder="1" applyAlignment="1">
      <alignment horizontal="justify" vertical="center" wrapText="1"/>
    </xf>
    <xf numFmtId="0" fontId="4" fillId="25" borderId="26" xfId="137" applyFont="1" applyFill="1" applyBorder="1" applyAlignment="1">
      <alignment horizontal="center" vertical="center" wrapText="1"/>
    </xf>
    <xf numFmtId="173" fontId="37" fillId="25" borderId="27" xfId="78" applyNumberFormat="1" applyFont="1" applyFill="1" applyBorder="1" applyAlignment="1">
      <alignment horizontal="right" vertical="center" wrapText="1"/>
    </xf>
    <xf numFmtId="4" fontId="50" fillId="24" borderId="25" xfId="162" applyNumberFormat="1" applyFont="1" applyFill="1" applyBorder="1" applyAlignment="1">
      <alignment horizontal="right" vertical="center" wrapText="1"/>
    </xf>
    <xf numFmtId="0" fontId="4" fillId="25" borderId="28" xfId="137" applyFont="1" applyFill="1" applyBorder="1" applyAlignment="1">
      <alignment horizontal="center" vertical="center" wrapText="1"/>
    </xf>
    <xf numFmtId="173" fontId="37" fillId="25" borderId="29" xfId="137" applyNumberFormat="1" applyFont="1" applyFill="1" applyBorder="1" applyAlignment="1">
      <alignment horizontal="right" vertical="center" wrapText="1"/>
    </xf>
    <xf numFmtId="0" fontId="4" fillId="22" borderId="10" xfId="137" applyFont="1" applyFill="1" applyBorder="1" applyAlignment="1">
      <alignment horizontal="center" vertical="center" wrapText="1"/>
    </xf>
    <xf numFmtId="0" fontId="4" fillId="22" borderId="15" xfId="137" applyFont="1" applyFill="1" applyBorder="1" applyAlignment="1">
      <alignment horizontal="center" vertical="center" wrapText="1"/>
    </xf>
    <xf numFmtId="0" fontId="4" fillId="22" borderId="16" xfId="137" applyFont="1" applyFill="1" applyBorder="1" applyAlignment="1">
      <alignment horizontal="center" vertical="center" wrapText="1"/>
    </xf>
    <xf numFmtId="0" fontId="40" fillId="22" borderId="17" xfId="137" quotePrefix="1" applyFont="1" applyFill="1" applyBorder="1" applyAlignment="1">
      <alignment horizontal="center" vertical="center" wrapText="1"/>
    </xf>
    <xf numFmtId="0" fontId="40" fillId="22" borderId="18" xfId="137" quotePrefix="1" applyFont="1" applyFill="1" applyBorder="1" applyAlignment="1">
      <alignment horizontal="center" vertical="center" wrapText="1"/>
    </xf>
    <xf numFmtId="0" fontId="4" fillId="22" borderId="19" xfId="137" applyFont="1" applyFill="1" applyBorder="1" applyAlignment="1">
      <alignment horizontal="center" vertical="center" wrapText="1"/>
    </xf>
    <xf numFmtId="0" fontId="4" fillId="0" borderId="24" xfId="137" applyFont="1" applyBorder="1" applyAlignment="1">
      <alignment horizontal="center" vertical="center" wrapText="1"/>
    </xf>
    <xf numFmtId="2" fontId="4" fillId="0" borderId="24" xfId="137" applyNumberFormat="1" applyFont="1" applyBorder="1" applyAlignment="1">
      <alignment horizontal="center" vertical="center" wrapText="1"/>
    </xf>
    <xf numFmtId="2" fontId="4" fillId="25" borderId="21" xfId="137" applyNumberFormat="1" applyFont="1" applyFill="1" applyBorder="1" applyAlignment="1">
      <alignment horizontal="center" vertical="center" wrapText="1"/>
    </xf>
    <xf numFmtId="2" fontId="4" fillId="25" borderId="22" xfId="137" applyNumberFormat="1" applyFont="1" applyFill="1" applyBorder="1" applyAlignment="1">
      <alignment horizontal="center" vertical="center" wrapText="1"/>
    </xf>
    <xf numFmtId="173" fontId="4" fillId="0" borderId="24" xfId="137" applyNumberFormat="1" applyFont="1" applyBorder="1" applyAlignment="1">
      <alignment vertical="center" wrapText="1"/>
    </xf>
    <xf numFmtId="0" fontId="4" fillId="0" borderId="30" xfId="137" applyFont="1" applyFill="1" applyBorder="1" applyAlignment="1">
      <alignment horizontal="center" vertical="center" wrapText="1"/>
    </xf>
    <xf numFmtId="0" fontId="4" fillId="0" borderId="31" xfId="137" applyFont="1" applyFill="1" applyBorder="1" applyAlignment="1">
      <alignment horizontal="justify" vertical="center" wrapText="1"/>
    </xf>
    <xf numFmtId="0" fontId="4" fillId="0" borderId="31" xfId="137" applyFont="1" applyBorder="1" applyAlignment="1">
      <alignment horizontal="center" vertical="center" wrapText="1"/>
    </xf>
    <xf numFmtId="0" fontId="4" fillId="25" borderId="32" xfId="137" applyFont="1" applyFill="1" applyBorder="1" applyAlignment="1">
      <alignment vertical="center" wrapText="1"/>
    </xf>
    <xf numFmtId="170" fontId="37" fillId="25" borderId="33" xfId="105" applyFont="1" applyFill="1" applyBorder="1" applyAlignment="1">
      <alignment horizontal="right" vertical="center" wrapText="1"/>
    </xf>
    <xf numFmtId="0" fontId="4" fillId="25" borderId="23" xfId="137" applyFont="1" applyFill="1" applyBorder="1" applyAlignment="1">
      <alignment vertical="center" wrapText="1"/>
    </xf>
    <xf numFmtId="170" fontId="37" fillId="25" borderId="25" xfId="105" applyFont="1" applyFill="1" applyBorder="1" applyAlignment="1">
      <alignment horizontal="right" vertical="center" wrapText="1"/>
    </xf>
    <xf numFmtId="0" fontId="4" fillId="25" borderId="30" xfId="137" applyFont="1" applyFill="1" applyBorder="1" applyAlignment="1">
      <alignment vertical="center" wrapText="1"/>
    </xf>
    <xf numFmtId="170" fontId="37" fillId="25" borderId="29" xfId="105" applyNumberFormat="1" applyFont="1" applyFill="1" applyBorder="1" applyAlignment="1">
      <alignment horizontal="right" vertical="center" wrapText="1"/>
    </xf>
    <xf numFmtId="0" fontId="4" fillId="0" borderId="24" xfId="141" applyFont="1" applyBorder="1" applyAlignment="1">
      <alignment horizontal="justify" vertical="center" wrapText="1"/>
    </xf>
    <xf numFmtId="173" fontId="4" fillId="0" borderId="31" xfId="137" applyNumberFormat="1" applyFont="1" applyFill="1" applyBorder="1" applyAlignment="1">
      <alignment vertical="center" wrapText="1"/>
    </xf>
    <xf numFmtId="173" fontId="4" fillId="0" borderId="29" xfId="78" applyNumberFormat="1" applyFont="1" applyFill="1" applyBorder="1" applyAlignment="1">
      <alignment vertical="center" wrapText="1"/>
    </xf>
    <xf numFmtId="187" fontId="4" fillId="22" borderId="0" xfId="137" applyNumberFormat="1" applyFont="1" applyFill="1" applyBorder="1" applyAlignment="1">
      <alignment vertical="center" wrapText="1"/>
    </xf>
    <xf numFmtId="169" fontId="4" fillId="22" borderId="0" xfId="137" applyNumberFormat="1" applyFont="1" applyFill="1" applyBorder="1" applyAlignment="1">
      <alignment vertical="center" wrapText="1"/>
    </xf>
    <xf numFmtId="166" fontId="15" fillId="22" borderId="0" xfId="75" applyFont="1" applyFill="1" applyBorder="1" applyAlignment="1">
      <alignment vertical="center" wrapText="1"/>
    </xf>
    <xf numFmtId="0" fontId="41" fillId="0" borderId="0" xfId="129" applyFont="1" applyAlignment="1">
      <alignment horizontal="center" vertical="center"/>
    </xf>
    <xf numFmtId="0" fontId="42" fillId="0" borderId="0" xfId="129" applyFont="1" applyAlignment="1">
      <alignment vertical="center"/>
    </xf>
    <xf numFmtId="0" fontId="16" fillId="0" borderId="0" xfId="129" applyFont="1" applyAlignment="1">
      <alignment vertical="center"/>
    </xf>
    <xf numFmtId="0" fontId="16" fillId="0" borderId="0" xfId="129" applyFont="1" applyAlignment="1">
      <alignment horizontal="center" vertical="center"/>
    </xf>
    <xf numFmtId="0" fontId="34" fillId="0" borderId="0" xfId="129" applyFont="1" applyBorder="1" applyAlignment="1">
      <alignment horizontal="right" vertical="center"/>
    </xf>
    <xf numFmtId="0" fontId="16" fillId="0" borderId="0" xfId="129" applyFont="1" applyBorder="1" applyAlignment="1">
      <alignment vertical="center"/>
    </xf>
    <xf numFmtId="0" fontId="34" fillId="0" borderId="0" xfId="129" applyFont="1" applyAlignment="1">
      <alignment horizontal="center" vertical="center"/>
    </xf>
    <xf numFmtId="0" fontId="34" fillId="0" borderId="0" xfId="129" applyFont="1" applyAlignment="1">
      <alignment vertical="center"/>
    </xf>
    <xf numFmtId="0" fontId="51" fillId="26" borderId="24" xfId="0" applyFont="1" applyFill="1" applyBorder="1" applyAlignment="1">
      <alignment horizontal="center" vertical="center" wrapText="1"/>
    </xf>
    <xf numFmtId="0" fontId="51" fillId="26" borderId="24" xfId="0" applyFont="1" applyFill="1" applyBorder="1" applyAlignment="1">
      <alignment horizontal="center" vertical="center"/>
    </xf>
    <xf numFmtId="0" fontId="52" fillId="0" borderId="0" xfId="0" applyFont="1" applyFill="1" applyBorder="1" applyAlignment="1">
      <alignment horizontal="center" vertical="center" wrapText="1"/>
    </xf>
    <xf numFmtId="0" fontId="0" fillId="0" borderId="24" xfId="0" applyFont="1" applyFill="1" applyBorder="1" applyAlignment="1">
      <alignment vertical="center" wrapText="1"/>
    </xf>
    <xf numFmtId="185" fontId="0" fillId="0" borderId="24" xfId="0" applyNumberFormat="1" applyFont="1" applyBorder="1" applyAlignment="1">
      <alignment horizontal="center" vertical="center" wrapText="1"/>
    </xf>
    <xf numFmtId="170" fontId="53" fillId="22" borderId="24" xfId="88" applyFont="1" applyFill="1" applyBorder="1" applyAlignment="1">
      <alignment vertical="center" wrapText="1"/>
    </xf>
    <xf numFmtId="0" fontId="0" fillId="0" borderId="24" xfId="0" applyFont="1" applyFill="1" applyBorder="1" applyAlignment="1">
      <alignment horizontal="center" vertical="center" wrapText="1"/>
    </xf>
    <xf numFmtId="0" fontId="0" fillId="0" borderId="24" xfId="0" applyFont="1" applyFill="1" applyBorder="1" applyAlignment="1">
      <alignment horizontal="center" vertical="center"/>
    </xf>
    <xf numFmtId="0" fontId="54" fillId="0" borderId="0" xfId="0" applyFont="1" applyFill="1" applyBorder="1" applyAlignment="1">
      <alignment vertical="center" wrapText="1"/>
    </xf>
    <xf numFmtId="0" fontId="54" fillId="0" borderId="0" xfId="0" applyFont="1" applyFill="1" applyBorder="1" applyAlignment="1">
      <alignment horizontal="justify" vertical="center" wrapText="1"/>
    </xf>
    <xf numFmtId="0" fontId="0" fillId="0" borderId="0" xfId="0" applyFont="1"/>
    <xf numFmtId="0" fontId="51" fillId="0" borderId="24" xfId="0" applyFont="1" applyBorder="1" applyAlignment="1">
      <alignment horizontal="center"/>
    </xf>
    <xf numFmtId="0" fontId="51" fillId="0" borderId="24" xfId="0" applyFont="1" applyBorder="1" applyAlignment="1">
      <alignment horizontal="center" wrapText="1"/>
    </xf>
    <xf numFmtId="0" fontId="0" fillId="0" borderId="0" xfId="0" applyFont="1" applyAlignment="1">
      <alignment horizontal="center"/>
    </xf>
    <xf numFmtId="0" fontId="51" fillId="25" borderId="24" xfId="0" applyFont="1" applyFill="1" applyBorder="1" applyAlignment="1">
      <alignment horizontal="center"/>
    </xf>
    <xf numFmtId="0" fontId="51" fillId="25" borderId="24" xfId="0" applyFont="1" applyFill="1" applyBorder="1" applyAlignment="1">
      <alignment horizontal="center" wrapText="1"/>
    </xf>
    <xf numFmtId="0" fontId="51" fillId="25" borderId="24" xfId="0" applyFont="1" applyFill="1" applyBorder="1" applyAlignment="1">
      <alignment horizontal="center" vertical="center"/>
    </xf>
    <xf numFmtId="0" fontId="51" fillId="0" borderId="0" xfId="0" applyFont="1" applyAlignment="1">
      <alignment horizontal="left" vertical="center" wrapText="1"/>
    </xf>
    <xf numFmtId="0" fontId="0" fillId="0" borderId="24" xfId="0" applyFont="1" applyBorder="1"/>
    <xf numFmtId="0" fontId="0" fillId="0" borderId="24" xfId="0" applyFont="1" applyBorder="1" applyAlignment="1">
      <alignment wrapText="1"/>
    </xf>
    <xf numFmtId="0" fontId="51" fillId="0" borderId="0" xfId="0" applyFont="1" applyAlignment="1">
      <alignment vertical="center" wrapText="1"/>
    </xf>
    <xf numFmtId="0" fontId="0" fillId="0" borderId="24" xfId="0" applyFont="1" applyFill="1" applyBorder="1"/>
    <xf numFmtId="0" fontId="55" fillId="0" borderId="24" xfId="0" applyFont="1" applyFill="1" applyBorder="1" applyAlignment="1">
      <alignment horizontal="center" vertical="center" wrapText="1"/>
    </xf>
    <xf numFmtId="9" fontId="51" fillId="27" borderId="0" xfId="0" applyNumberFormat="1" applyFont="1" applyFill="1" applyBorder="1" applyAlignment="1">
      <alignment vertical="center"/>
    </xf>
    <xf numFmtId="0" fontId="0" fillId="27" borderId="0" xfId="0" applyFill="1" applyBorder="1" applyAlignment="1">
      <alignment vertical="center" wrapText="1"/>
    </xf>
    <xf numFmtId="0" fontId="0" fillId="0" borderId="24" xfId="0" applyBorder="1"/>
    <xf numFmtId="0" fontId="56" fillId="0" borderId="24" xfId="0" applyFont="1" applyFill="1" applyBorder="1" applyAlignment="1">
      <alignment horizontal="justify" vertical="center"/>
    </xf>
    <xf numFmtId="167" fontId="56" fillId="0" borderId="24" xfId="0" applyNumberFormat="1" applyFont="1" applyFill="1" applyBorder="1" applyAlignment="1">
      <alignment horizontal="center" vertical="center"/>
    </xf>
    <xf numFmtId="168" fontId="0" fillId="0" borderId="0" xfId="0" applyNumberFormat="1"/>
    <xf numFmtId="0" fontId="55" fillId="0" borderId="24" xfId="0" applyFont="1" applyFill="1" applyBorder="1" applyAlignment="1">
      <alignment horizontal="justify" vertical="center"/>
    </xf>
    <xf numFmtId="0" fontId="56" fillId="0" borderId="24" xfId="0" applyFont="1" applyBorder="1" applyAlignment="1">
      <alignment horizontal="justify" vertical="center" wrapText="1"/>
    </xf>
    <xf numFmtId="167" fontId="56" fillId="28" borderId="24" xfId="0" applyNumberFormat="1" applyFont="1" applyFill="1" applyBorder="1" applyAlignment="1">
      <alignment horizontal="center" vertical="center"/>
    </xf>
    <xf numFmtId="9" fontId="46" fillId="0" borderId="0" xfId="162" applyFont="1"/>
    <xf numFmtId="0" fontId="56" fillId="0" borderId="24" xfId="0" applyFont="1" applyFill="1" applyBorder="1" applyAlignment="1">
      <alignment horizontal="justify" vertical="center" wrapText="1"/>
    </xf>
    <xf numFmtId="0" fontId="55" fillId="0" borderId="24" xfId="0" applyFont="1" applyBorder="1" applyAlignment="1">
      <alignment horizontal="justify" vertical="center"/>
    </xf>
    <xf numFmtId="0" fontId="55" fillId="0" borderId="24" xfId="0" applyFont="1" applyBorder="1" applyAlignment="1">
      <alignment horizontal="justify" vertical="center" wrapText="1"/>
    </xf>
    <xf numFmtId="167" fontId="46" fillId="0" borderId="0" xfId="162" applyNumberFormat="1" applyFont="1"/>
    <xf numFmtId="167" fontId="56" fillId="24" borderId="24" xfId="0" applyNumberFormat="1" applyFont="1" applyFill="1" applyBorder="1" applyAlignment="1">
      <alignment horizontal="center" vertical="center"/>
    </xf>
    <xf numFmtId="0" fontId="16" fillId="29" borderId="9" xfId="0" applyFont="1" applyFill="1" applyBorder="1"/>
    <xf numFmtId="0" fontId="16" fillId="29" borderId="0" xfId="0" applyFont="1" applyFill="1" applyBorder="1"/>
    <xf numFmtId="0" fontId="16" fillId="29" borderId="10" xfId="0" applyFont="1" applyFill="1" applyBorder="1"/>
    <xf numFmtId="0" fontId="34" fillId="30" borderId="34" xfId="0" applyFont="1" applyFill="1" applyBorder="1" applyAlignment="1">
      <alignment horizontal="center" vertical="center"/>
    </xf>
    <xf numFmtId="0" fontId="34" fillId="31" borderId="35" xfId="0" applyFont="1" applyFill="1" applyBorder="1" applyAlignment="1">
      <alignment horizontal="center" vertical="center" wrapText="1"/>
    </xf>
    <xf numFmtId="0" fontId="34" fillId="31" borderId="36" xfId="0" applyFont="1" applyFill="1" applyBorder="1" applyAlignment="1">
      <alignment horizontal="center" vertical="center" wrapText="1"/>
    </xf>
    <xf numFmtId="0" fontId="16" fillId="31" borderId="37" xfId="0" applyFont="1" applyFill="1" applyBorder="1"/>
    <xf numFmtId="0" fontId="34" fillId="32" borderId="38" xfId="0" applyFont="1" applyFill="1" applyBorder="1"/>
    <xf numFmtId="0" fontId="34" fillId="32" borderId="28" xfId="0" applyFont="1" applyFill="1" applyBorder="1" applyAlignment="1"/>
    <xf numFmtId="0" fontId="34" fillId="32" borderId="39" xfId="0" applyFont="1" applyFill="1" applyBorder="1" applyAlignment="1"/>
    <xf numFmtId="0" fontId="34" fillId="33" borderId="39" xfId="0" applyFont="1" applyFill="1" applyBorder="1" applyAlignment="1">
      <alignment horizontal="center"/>
    </xf>
    <xf numFmtId="0" fontId="34" fillId="33" borderId="36" xfId="0" applyFont="1" applyFill="1" applyBorder="1" applyAlignment="1">
      <alignment horizontal="center"/>
    </xf>
    <xf numFmtId="0" fontId="34" fillId="32" borderId="39" xfId="0" applyFont="1" applyFill="1" applyBorder="1" applyAlignment="1">
      <alignment horizontal="right"/>
    </xf>
    <xf numFmtId="0" fontId="34" fillId="32" borderId="40" xfId="0" applyFont="1" applyFill="1" applyBorder="1" applyAlignment="1">
      <alignment horizontal="right"/>
    </xf>
    <xf numFmtId="0" fontId="34" fillId="32" borderId="38" xfId="0" applyFont="1" applyFill="1" applyBorder="1" applyAlignment="1"/>
    <xf numFmtId="0" fontId="16" fillId="34" borderId="9" xfId="0" applyFont="1" applyFill="1" applyBorder="1"/>
    <xf numFmtId="0" fontId="16" fillId="34" borderId="0" xfId="0" applyFont="1" applyFill="1" applyBorder="1"/>
    <xf numFmtId="0" fontId="16" fillId="34" borderId="10" xfId="0" applyFont="1" applyFill="1" applyBorder="1"/>
    <xf numFmtId="0" fontId="34" fillId="32" borderId="41" xfId="0" applyFont="1" applyFill="1" applyBorder="1"/>
    <xf numFmtId="0" fontId="16" fillId="32" borderId="42" xfId="0" applyFont="1" applyFill="1" applyBorder="1"/>
    <xf numFmtId="0" fontId="16" fillId="32" borderId="43" xfId="0" applyFont="1" applyFill="1" applyBorder="1"/>
    <xf numFmtId="0" fontId="34" fillId="32" borderId="9" xfId="0" applyFont="1" applyFill="1" applyBorder="1"/>
    <xf numFmtId="0" fontId="16" fillId="32" borderId="0" xfId="0" applyFont="1" applyFill="1" applyBorder="1"/>
    <xf numFmtId="0" fontId="16" fillId="32" borderId="44" xfId="0" applyFont="1" applyFill="1" applyBorder="1"/>
    <xf numFmtId="0" fontId="16" fillId="32" borderId="10" xfId="0" applyFont="1" applyFill="1" applyBorder="1"/>
    <xf numFmtId="0" fontId="34" fillId="30" borderId="45" xfId="0" applyFont="1" applyFill="1" applyBorder="1" applyAlignment="1">
      <alignment horizontal="center"/>
    </xf>
    <xf numFmtId="0" fontId="34" fillId="30" borderId="33" xfId="0" applyFont="1" applyFill="1" applyBorder="1" applyAlignment="1">
      <alignment horizontal="center"/>
    </xf>
    <xf numFmtId="0" fontId="34" fillId="29" borderId="46" xfId="0" applyFont="1" applyFill="1" applyBorder="1" applyAlignment="1">
      <alignment horizontal="center"/>
    </xf>
    <xf numFmtId="0" fontId="34" fillId="29" borderId="47" xfId="0" applyFont="1" applyFill="1" applyBorder="1" applyAlignment="1">
      <alignment horizontal="center"/>
    </xf>
    <xf numFmtId="186" fontId="16" fillId="29" borderId="15" xfId="0" applyNumberFormat="1" applyFont="1" applyFill="1" applyBorder="1" applyAlignment="1">
      <alignment horizontal="right"/>
    </xf>
    <xf numFmtId="186" fontId="16" fillId="29" borderId="27" xfId="0" applyNumberFormat="1" applyFont="1" applyFill="1" applyBorder="1" applyAlignment="1">
      <alignment horizontal="right"/>
    </xf>
    <xf numFmtId="0" fontId="16" fillId="29" borderId="48" xfId="0" applyFont="1" applyFill="1" applyBorder="1" applyAlignment="1"/>
    <xf numFmtId="0" fontId="16" fillId="29" borderId="49" xfId="0" applyFont="1" applyFill="1" applyBorder="1" applyAlignment="1"/>
    <xf numFmtId="4" fontId="16" fillId="29" borderId="24" xfId="0" applyNumberFormat="1" applyFont="1" applyFill="1" applyBorder="1" applyAlignment="1">
      <alignment horizontal="right"/>
    </xf>
    <xf numFmtId="183" fontId="16" fillId="29" borderId="48" xfId="0" applyNumberFormat="1" applyFont="1" applyFill="1" applyBorder="1" applyAlignment="1">
      <alignment horizontal="right"/>
    </xf>
    <xf numFmtId="183" fontId="16" fillId="29" borderId="49" xfId="0" applyNumberFormat="1" applyFont="1" applyFill="1" applyBorder="1" applyAlignment="1">
      <alignment horizontal="right"/>
    </xf>
    <xf numFmtId="4" fontId="16" fillId="29" borderId="25" xfId="0" applyNumberFormat="1" applyFont="1" applyFill="1" applyBorder="1" applyAlignment="1">
      <alignment horizontal="right"/>
    </xf>
    <xf numFmtId="0" fontId="16" fillId="29" borderId="21" xfId="0" applyFont="1" applyFill="1" applyBorder="1" applyAlignment="1">
      <alignment horizontal="center"/>
    </xf>
    <xf numFmtId="0" fontId="16" fillId="29" borderId="42" xfId="0" applyFont="1" applyFill="1" applyBorder="1" applyAlignment="1">
      <alignment horizontal="center"/>
    </xf>
    <xf numFmtId="0" fontId="16" fillId="29" borderId="49" xfId="0" applyFont="1" applyFill="1" applyBorder="1" applyAlignment="1">
      <alignment horizontal="center"/>
    </xf>
    <xf numFmtId="2" fontId="16" fillId="29" borderId="24" xfId="0" applyNumberFormat="1" applyFont="1" applyFill="1" applyBorder="1"/>
    <xf numFmtId="9" fontId="16" fillId="29" borderId="49" xfId="162" applyFont="1" applyFill="1" applyBorder="1" applyAlignment="1">
      <alignment horizontal="left"/>
    </xf>
    <xf numFmtId="4" fontId="16" fillId="29" borderId="25" xfId="128" applyNumberFormat="1" applyFont="1" applyFill="1" applyBorder="1"/>
    <xf numFmtId="0" fontId="16" fillId="29" borderId="18" xfId="0" applyFont="1" applyFill="1" applyBorder="1"/>
    <xf numFmtId="4" fontId="16" fillId="29" borderId="50" xfId="0" applyNumberFormat="1" applyFont="1" applyFill="1" applyBorder="1"/>
    <xf numFmtId="186" fontId="16" fillId="29" borderId="36" xfId="0" applyNumberFormat="1" applyFont="1" applyFill="1" applyBorder="1"/>
    <xf numFmtId="0" fontId="34" fillId="29" borderId="9" xfId="0" applyFont="1" applyFill="1" applyBorder="1"/>
    <xf numFmtId="0" fontId="34" fillId="32" borderId="20" xfId="0" applyFont="1" applyFill="1" applyBorder="1"/>
    <xf numFmtId="0" fontId="16" fillId="32" borderId="21" xfId="0" applyFont="1" applyFill="1" applyBorder="1"/>
    <xf numFmtId="0" fontId="16" fillId="32" borderId="22" xfId="0" applyFont="1" applyFill="1" applyBorder="1"/>
    <xf numFmtId="0" fontId="16" fillId="32" borderId="51" xfId="0" applyFont="1" applyFill="1" applyBorder="1"/>
    <xf numFmtId="0" fontId="0" fillId="0" borderId="0" xfId="0" applyFill="1" applyProtection="1"/>
    <xf numFmtId="0" fontId="34" fillId="35" borderId="52" xfId="0" applyFont="1" applyFill="1" applyBorder="1" applyAlignment="1">
      <alignment horizontal="center"/>
    </xf>
    <xf numFmtId="0" fontId="34" fillId="35" borderId="45" xfId="0" applyFont="1" applyFill="1" applyBorder="1" applyAlignment="1">
      <alignment horizontal="center"/>
    </xf>
    <xf numFmtId="0" fontId="34" fillId="35" borderId="33" xfId="0" applyFont="1" applyFill="1" applyBorder="1" applyAlignment="1">
      <alignment horizontal="center"/>
    </xf>
    <xf numFmtId="0" fontId="43" fillId="0" borderId="15" xfId="123" applyFont="1" applyBorder="1" applyAlignment="1">
      <alignment horizontal="center" vertical="center"/>
    </xf>
    <xf numFmtId="2" fontId="57" fillId="29" borderId="24" xfId="0" applyNumberFormat="1" applyFont="1" applyFill="1" applyBorder="1" applyAlignment="1">
      <alignment horizontal="center" vertical="center"/>
    </xf>
    <xf numFmtId="170" fontId="42" fillId="29" borderId="25" xfId="0" applyNumberFormat="1" applyFont="1" applyFill="1" applyBorder="1" applyAlignment="1">
      <alignment vertical="center"/>
    </xf>
    <xf numFmtId="0" fontId="43" fillId="0" borderId="24" xfId="123" applyFont="1" applyBorder="1" applyAlignment="1">
      <alignment horizontal="center" vertical="center"/>
    </xf>
    <xf numFmtId="189" fontId="43" fillId="0" borderId="24" xfId="80" applyNumberFormat="1" applyFont="1" applyBorder="1" applyAlignment="1">
      <alignment horizontal="center" vertical="center" wrapText="1"/>
    </xf>
    <xf numFmtId="0" fontId="43" fillId="0" borderId="24" xfId="123" applyFont="1" applyBorder="1" applyAlignment="1">
      <alignment horizontal="center" vertical="center" wrapText="1"/>
    </xf>
    <xf numFmtId="0" fontId="16" fillId="29" borderId="12" xfId="0" applyFont="1" applyFill="1" applyBorder="1"/>
    <xf numFmtId="0" fontId="16" fillId="29" borderId="24" xfId="0" applyFont="1" applyFill="1" applyBorder="1"/>
    <xf numFmtId="0" fontId="16" fillId="29" borderId="25" xfId="0" applyFont="1" applyFill="1" applyBorder="1"/>
    <xf numFmtId="0" fontId="16" fillId="32" borderId="9" xfId="0" applyFont="1" applyFill="1" applyBorder="1"/>
    <xf numFmtId="0" fontId="34" fillId="35" borderId="11" xfId="0" applyFont="1" applyFill="1" applyBorder="1" applyAlignment="1">
      <alignment horizontal="center"/>
    </xf>
    <xf numFmtId="0" fontId="34" fillId="35" borderId="35" xfId="0" applyFont="1" applyFill="1" applyBorder="1" applyAlignment="1">
      <alignment horizontal="center"/>
    </xf>
    <xf numFmtId="0" fontId="34" fillId="35" borderId="45" xfId="0" applyFont="1" applyFill="1" applyBorder="1" applyAlignment="1">
      <alignment horizontal="center" vertical="center"/>
    </xf>
    <xf numFmtId="0" fontId="34" fillId="35" borderId="45" xfId="0" applyFont="1" applyFill="1" applyBorder="1" applyAlignment="1">
      <alignment horizontal="center" vertical="center" wrapText="1"/>
    </xf>
    <xf numFmtId="0" fontId="34" fillId="35" borderId="35" xfId="0" applyFont="1" applyFill="1" applyBorder="1" applyAlignment="1">
      <alignment horizontal="center" vertical="center" wrapText="1"/>
    </xf>
    <xf numFmtId="0" fontId="34" fillId="35" borderId="33" xfId="0" applyFont="1" applyFill="1" applyBorder="1" applyAlignment="1">
      <alignment horizontal="center" vertical="center"/>
    </xf>
    <xf numFmtId="0" fontId="42" fillId="29" borderId="24" xfId="0" applyFont="1" applyFill="1" applyBorder="1" applyAlignment="1">
      <alignment horizontal="center" vertical="center"/>
    </xf>
    <xf numFmtId="2" fontId="42" fillId="29" borderId="24" xfId="0" applyNumberFormat="1" applyFont="1" applyFill="1" applyBorder="1" applyAlignment="1">
      <alignment horizontal="center" vertical="center"/>
    </xf>
    <xf numFmtId="185" fontId="42" fillId="29" borderId="24" xfId="0" applyNumberFormat="1" applyFont="1" applyFill="1" applyBorder="1" applyAlignment="1">
      <alignment horizontal="center" vertical="center"/>
    </xf>
    <xf numFmtId="186" fontId="42" fillId="29" borderId="25" xfId="0" applyNumberFormat="1" applyFont="1" applyFill="1" applyBorder="1" applyAlignment="1">
      <alignment vertical="center"/>
    </xf>
    <xf numFmtId="0" fontId="16" fillId="0" borderId="20" xfId="128" applyFont="1" applyFill="1" applyBorder="1"/>
    <xf numFmtId="0" fontId="16" fillId="29" borderId="42" xfId="0" applyFont="1" applyFill="1" applyBorder="1" applyAlignment="1"/>
    <xf numFmtId="0" fontId="16" fillId="29" borderId="53" xfId="0" applyFont="1" applyFill="1" applyBorder="1" applyAlignment="1">
      <alignment horizontal="center"/>
    </xf>
    <xf numFmtId="2" fontId="16" fillId="29" borderId="48" xfId="0" applyNumberFormat="1" applyFont="1" applyFill="1" applyBorder="1" applyAlignment="1">
      <alignment horizontal="right"/>
    </xf>
    <xf numFmtId="2" fontId="16" fillId="29" borderId="49" xfId="0" applyNumberFormat="1" applyFont="1" applyFill="1" applyBorder="1" applyAlignment="1">
      <alignment horizontal="right"/>
    </xf>
    <xf numFmtId="2" fontId="16" fillId="29" borderId="25" xfId="0" applyNumberFormat="1" applyFont="1" applyFill="1" applyBorder="1"/>
    <xf numFmtId="0" fontId="16" fillId="29" borderId="28" xfId="0" applyFont="1" applyFill="1" applyBorder="1" applyAlignment="1"/>
    <xf numFmtId="0" fontId="16" fillId="29" borderId="39" xfId="0" applyFont="1" applyFill="1" applyBorder="1" applyAlignment="1"/>
    <xf numFmtId="0" fontId="16" fillId="29" borderId="31" xfId="0" applyFont="1" applyFill="1" applyBorder="1" applyAlignment="1"/>
    <xf numFmtId="0" fontId="16" fillId="29" borderId="31" xfId="0" applyFont="1" applyFill="1" applyBorder="1"/>
    <xf numFmtId="0" fontId="16" fillId="29" borderId="29" xfId="0" applyFont="1" applyFill="1" applyBorder="1"/>
    <xf numFmtId="186" fontId="16" fillId="29" borderId="54" xfId="0" applyNumberFormat="1" applyFont="1" applyFill="1" applyBorder="1"/>
    <xf numFmtId="0" fontId="34" fillId="35" borderId="33" xfId="0" applyFont="1" applyFill="1" applyBorder="1" applyAlignment="1">
      <alignment horizontal="center" vertical="center" wrapText="1"/>
    </xf>
    <xf numFmtId="0" fontId="16" fillId="29" borderId="41" xfId="0" applyFont="1" applyFill="1" applyBorder="1" applyAlignment="1"/>
    <xf numFmtId="186" fontId="16" fillId="29" borderId="24" xfId="0" applyNumberFormat="1" applyFont="1" applyFill="1" applyBorder="1"/>
    <xf numFmtId="186" fontId="16" fillId="0" borderId="24" xfId="178" applyNumberFormat="1" applyFont="1" applyFill="1" applyBorder="1" applyAlignment="1">
      <alignment horizontal="center"/>
    </xf>
    <xf numFmtId="186" fontId="16" fillId="0" borderId="24" xfId="88" applyNumberFormat="1" applyFont="1" applyFill="1" applyBorder="1"/>
    <xf numFmtId="0" fontId="16" fillId="29" borderId="46" xfId="0" applyFont="1" applyFill="1" applyBorder="1" applyAlignment="1">
      <alignment horizontal="center"/>
    </xf>
    <xf numFmtId="4" fontId="16" fillId="0" borderId="21" xfId="128" applyNumberFormat="1" applyFont="1" applyFill="1" applyBorder="1"/>
    <xf numFmtId="186" fontId="16" fillId="0" borderId="25" xfId="128" applyNumberFormat="1" applyFont="1" applyFill="1" applyBorder="1"/>
    <xf numFmtId="2" fontId="16" fillId="29" borderId="12" xfId="0" applyNumberFormat="1" applyFont="1" applyFill="1" applyBorder="1" applyAlignment="1">
      <alignment horizontal="right"/>
    </xf>
    <xf numFmtId="9" fontId="16" fillId="0" borderId="24" xfId="178" applyFont="1" applyFill="1" applyBorder="1" applyAlignment="1">
      <alignment horizontal="center"/>
    </xf>
    <xf numFmtId="4" fontId="16" fillId="0" borderId="24" xfId="128" applyNumberFormat="1" applyFont="1" applyFill="1" applyBorder="1"/>
    <xf numFmtId="2" fontId="16" fillId="29" borderId="21" xfId="0" applyNumberFormat="1" applyFont="1" applyFill="1" applyBorder="1" applyAlignment="1">
      <alignment horizontal="right"/>
    </xf>
    <xf numFmtId="4" fontId="16" fillId="0" borderId="25" xfId="128" applyNumberFormat="1" applyFont="1" applyFill="1" applyBorder="1"/>
    <xf numFmtId="0" fontId="16" fillId="29" borderId="55" xfId="0" applyFont="1" applyFill="1" applyBorder="1" applyAlignment="1">
      <alignment horizontal="center"/>
    </xf>
    <xf numFmtId="4" fontId="16" fillId="0" borderId="36" xfId="128" applyNumberFormat="1" applyFont="1" applyFill="1" applyBorder="1"/>
    <xf numFmtId="4" fontId="16" fillId="29" borderId="36" xfId="0" applyNumberFormat="1" applyFont="1" applyFill="1" applyBorder="1"/>
    <xf numFmtId="0" fontId="34" fillId="35" borderId="56" xfId="0" applyFont="1" applyFill="1" applyBorder="1" applyAlignment="1">
      <alignment horizontal="center" wrapText="1"/>
    </xf>
    <xf numFmtId="0" fontId="34" fillId="35" borderId="45" xfId="0" applyFont="1" applyFill="1" applyBorder="1" applyAlignment="1">
      <alignment horizontal="center" wrapText="1"/>
    </xf>
    <xf numFmtId="0" fontId="34" fillId="35" borderId="33" xfId="0" applyFont="1" applyFill="1" applyBorder="1" applyAlignment="1">
      <alignment horizontal="center" wrapText="1"/>
    </xf>
    <xf numFmtId="172" fontId="34" fillId="36" borderId="21" xfId="77" applyFont="1" applyFill="1" applyBorder="1"/>
    <xf numFmtId="9" fontId="34" fillId="36" borderId="57" xfId="162" applyFont="1" applyFill="1" applyBorder="1"/>
    <xf numFmtId="188" fontId="16" fillId="0" borderId="57" xfId="128" applyNumberFormat="1" applyFont="1" applyFill="1" applyBorder="1"/>
    <xf numFmtId="172" fontId="16" fillId="29" borderId="25" xfId="77" applyFont="1" applyFill="1" applyBorder="1"/>
    <xf numFmtId="0" fontId="34" fillId="36" borderId="41" xfId="0" applyFont="1" applyFill="1" applyBorder="1" applyAlignment="1"/>
    <xf numFmtId="0" fontId="34" fillId="36" borderId="42" xfId="0" applyFont="1" applyFill="1" applyBorder="1" applyAlignment="1"/>
    <xf numFmtId="9" fontId="16" fillId="0" borderId="57" xfId="128" applyNumberFormat="1" applyFont="1" applyFill="1" applyBorder="1"/>
    <xf numFmtId="0" fontId="34" fillId="36" borderId="28" xfId="0" applyFont="1" applyFill="1" applyBorder="1" applyAlignment="1"/>
    <xf numFmtId="0" fontId="34" fillId="36" borderId="39" xfId="0" applyFont="1" applyFill="1" applyBorder="1" applyAlignment="1"/>
    <xf numFmtId="172" fontId="34" fillId="36" borderId="39" xfId="77" applyFont="1" applyFill="1" applyBorder="1"/>
    <xf numFmtId="9" fontId="34" fillId="36" borderId="58" xfId="162" applyFont="1" applyFill="1" applyBorder="1"/>
    <xf numFmtId="9" fontId="16" fillId="0" borderId="31" xfId="128" applyNumberFormat="1" applyFont="1" applyFill="1" applyBorder="1"/>
    <xf numFmtId="166" fontId="16" fillId="29" borderId="36" xfId="0" applyNumberFormat="1" applyFont="1" applyFill="1" applyBorder="1"/>
    <xf numFmtId="189" fontId="16" fillId="29" borderId="36" xfId="0" applyNumberFormat="1" applyFont="1" applyFill="1" applyBorder="1"/>
    <xf numFmtId="0" fontId="16" fillId="0" borderId="6" xfId="0" applyFont="1" applyFill="1" applyBorder="1"/>
    <xf numFmtId="0" fontId="16" fillId="0" borderId="7" xfId="0" applyFont="1" applyFill="1" applyBorder="1"/>
    <xf numFmtId="0" fontId="16" fillId="0" borderId="8" xfId="0" applyFont="1" applyFill="1" applyBorder="1"/>
    <xf numFmtId="0" fontId="16" fillId="0" borderId="9" xfId="0" applyFont="1" applyFill="1" applyBorder="1"/>
    <xf numFmtId="0" fontId="16" fillId="0" borderId="0" xfId="0" applyFont="1" applyFill="1" applyBorder="1"/>
    <xf numFmtId="0" fontId="16" fillId="0" borderId="10" xfId="0" applyFont="1" applyFill="1" applyBorder="1"/>
    <xf numFmtId="0" fontId="16" fillId="0" borderId="12" xfId="0" applyFont="1" applyFill="1" applyBorder="1"/>
    <xf numFmtId="0" fontId="34" fillId="0" borderId="11" xfId="0" applyFont="1" applyFill="1" applyBorder="1"/>
    <xf numFmtId="0" fontId="16" fillId="0" borderId="35" xfId="0" applyFont="1" applyFill="1" applyBorder="1"/>
    <xf numFmtId="0" fontId="16" fillId="0" borderId="59" xfId="0" applyFont="1" applyFill="1" applyBorder="1"/>
    <xf numFmtId="0" fontId="16" fillId="0" borderId="20" xfId="0" applyFont="1" applyFill="1" applyBorder="1" applyAlignment="1"/>
    <xf numFmtId="0" fontId="16" fillId="0" borderId="21" xfId="0" applyFont="1" applyFill="1" applyBorder="1" applyAlignment="1"/>
    <xf numFmtId="0" fontId="16" fillId="0" borderId="22" xfId="0" applyFont="1" applyFill="1" applyBorder="1" applyAlignment="1"/>
    <xf numFmtId="0" fontId="16" fillId="0" borderId="28" xfId="0" applyFont="1" applyFill="1" applyBorder="1" applyAlignment="1"/>
    <xf numFmtId="0" fontId="16" fillId="0" borderId="39" xfId="0" applyFont="1" applyFill="1" applyBorder="1" applyAlignment="1"/>
    <xf numFmtId="0" fontId="16" fillId="0" borderId="40" xfId="0" applyFont="1" applyFill="1" applyBorder="1" applyAlignment="1"/>
    <xf numFmtId="0" fontId="16" fillId="0" borderId="9" xfId="0" applyFont="1" applyFill="1" applyBorder="1" applyAlignment="1"/>
    <xf numFmtId="0" fontId="16" fillId="0" borderId="0" xfId="0" applyFont="1" applyFill="1" applyBorder="1" applyAlignment="1"/>
    <xf numFmtId="0" fontId="16" fillId="0" borderId="10" xfId="0" applyFont="1" applyFill="1" applyBorder="1" applyAlignment="1"/>
    <xf numFmtId="0" fontId="34" fillId="0" borderId="9" xfId="0" applyFont="1" applyFill="1" applyBorder="1" applyAlignment="1">
      <alignment horizontal="left"/>
    </xf>
    <xf numFmtId="0" fontId="16" fillId="0" borderId="0" xfId="0" applyFont="1" applyFill="1" applyBorder="1" applyAlignment="1">
      <alignment horizontal="center"/>
    </xf>
    <xf numFmtId="0" fontId="16" fillId="0" borderId="10" xfId="0" applyFont="1" applyFill="1" applyBorder="1" applyAlignment="1">
      <alignment horizontal="center"/>
    </xf>
    <xf numFmtId="0" fontId="34" fillId="0" borderId="9" xfId="0" applyFont="1" applyFill="1" applyBorder="1" applyAlignment="1">
      <alignment horizontal="justify" vertical="center" wrapText="1"/>
    </xf>
    <xf numFmtId="0" fontId="34" fillId="0" borderId="0" xfId="0" applyFont="1" applyFill="1" applyBorder="1" applyAlignment="1">
      <alignment horizontal="justify" vertical="center" wrapText="1"/>
    </xf>
    <xf numFmtId="0" fontId="34" fillId="0" borderId="10" xfId="0" applyFont="1" applyFill="1" applyBorder="1" applyAlignment="1">
      <alignment horizontal="justify" vertical="center" wrapText="1"/>
    </xf>
    <xf numFmtId="0" fontId="16" fillId="0" borderId="42" xfId="0" applyFont="1" applyFill="1" applyBorder="1"/>
    <xf numFmtId="0" fontId="16" fillId="0" borderId="0" xfId="0" applyFont="1" applyFill="1" applyBorder="1" applyAlignment="1">
      <alignment horizontal="left"/>
    </xf>
    <xf numFmtId="0" fontId="16" fillId="0" borderId="9" xfId="0" applyFont="1" applyFill="1" applyBorder="1" applyAlignment="1">
      <alignment horizontal="left"/>
    </xf>
    <xf numFmtId="0" fontId="16" fillId="0" borderId="51" xfId="0" applyFont="1" applyFill="1" applyBorder="1" applyAlignment="1">
      <alignment horizontal="left"/>
    </xf>
    <xf numFmtId="0" fontId="16" fillId="0" borderId="44" xfId="0" applyFont="1" applyFill="1" applyBorder="1" applyAlignment="1">
      <alignment horizontal="left"/>
    </xf>
    <xf numFmtId="0" fontId="16" fillId="0" borderId="44" xfId="0" applyFont="1" applyFill="1" applyBorder="1"/>
    <xf numFmtId="0" fontId="36" fillId="22" borderId="60" xfId="137" applyFont="1" applyFill="1" applyBorder="1" applyAlignment="1">
      <alignment horizontal="center" vertical="center" wrapText="1"/>
    </xf>
    <xf numFmtId="170" fontId="46" fillId="0" borderId="0" xfId="88" applyFont="1"/>
    <xf numFmtId="10" fontId="46" fillId="0" borderId="0" xfId="162" applyNumberFormat="1" applyFont="1"/>
    <xf numFmtId="0" fontId="36" fillId="22" borderId="9" xfId="137" applyFont="1" applyFill="1" applyBorder="1" applyAlignment="1">
      <alignment horizontal="center" vertical="center" wrapText="1"/>
    </xf>
    <xf numFmtId="0" fontId="36" fillId="22" borderId="0" xfId="137" applyFont="1" applyFill="1" applyBorder="1" applyAlignment="1">
      <alignment horizontal="center" vertical="center" wrapText="1"/>
    </xf>
    <xf numFmtId="0" fontId="36" fillId="22" borderId="10" xfId="137" applyFont="1" applyFill="1" applyBorder="1" applyAlignment="1">
      <alignment horizontal="center" vertical="center" wrapText="1"/>
    </xf>
    <xf numFmtId="0" fontId="4" fillId="22" borderId="61" xfId="137" applyFont="1" applyFill="1" applyBorder="1" applyAlignment="1">
      <alignment horizontal="center" vertical="center" wrapText="1"/>
    </xf>
    <xf numFmtId="43" fontId="4" fillId="22" borderId="0" xfId="137" applyNumberFormat="1" applyFont="1" applyFill="1" applyBorder="1" applyAlignment="1">
      <alignment vertical="center" wrapText="1"/>
    </xf>
    <xf numFmtId="13" fontId="4" fillId="22" borderId="0" xfId="137" applyNumberFormat="1" applyFont="1" applyFill="1" applyBorder="1" applyAlignment="1">
      <alignment vertical="center" wrapText="1"/>
    </xf>
    <xf numFmtId="0" fontId="0" fillId="0" borderId="0" xfId="0" applyFont="1" applyAlignment="1">
      <alignment vertical="center" wrapText="1"/>
    </xf>
    <xf numFmtId="0" fontId="51" fillId="0" borderId="24" xfId="0" applyFont="1" applyBorder="1" applyAlignment="1">
      <alignment vertical="center" wrapText="1"/>
    </xf>
    <xf numFmtId="9" fontId="4" fillId="22" borderId="0" xfId="162" applyFont="1" applyFill="1" applyBorder="1" applyAlignment="1">
      <alignment vertical="center" wrapText="1"/>
    </xf>
    <xf numFmtId="170" fontId="4" fillId="22" borderId="0" xfId="88" applyFont="1" applyFill="1" applyBorder="1" applyAlignment="1">
      <alignment vertical="center" wrapText="1"/>
    </xf>
    <xf numFmtId="44" fontId="4" fillId="22" borderId="0" xfId="137" applyNumberFormat="1" applyFont="1" applyFill="1" applyBorder="1" applyAlignment="1">
      <alignment vertical="center" wrapText="1"/>
    </xf>
    <xf numFmtId="170" fontId="4" fillId="22" borderId="0" xfId="88" applyFont="1" applyFill="1" applyBorder="1" applyAlignment="1">
      <alignment horizontal="right" vertical="center" wrapText="1"/>
    </xf>
    <xf numFmtId="44" fontId="4" fillId="22" borderId="0" xfId="137" applyNumberFormat="1" applyFont="1" applyFill="1" applyBorder="1" applyAlignment="1">
      <alignment horizontal="right" vertical="center" wrapText="1"/>
    </xf>
    <xf numFmtId="190" fontId="4" fillId="22" borderId="0" xfId="137" applyNumberFormat="1" applyFont="1" applyFill="1" applyBorder="1" applyAlignment="1">
      <alignment vertical="center" wrapText="1"/>
    </xf>
    <xf numFmtId="14" fontId="36" fillId="22" borderId="62" xfId="137" applyNumberFormat="1" applyFont="1" applyFill="1" applyBorder="1" applyAlignment="1">
      <alignment horizontal="center" vertical="center" wrapText="1"/>
    </xf>
    <xf numFmtId="44" fontId="4" fillId="22" borderId="0" xfId="137" applyNumberFormat="1" applyFont="1" applyFill="1" applyBorder="1" applyAlignment="1">
      <alignment horizontal="center" vertical="center" wrapText="1"/>
    </xf>
    <xf numFmtId="0" fontId="0" fillId="0" borderId="53" xfId="0" applyFont="1" applyFill="1" applyBorder="1" applyAlignment="1">
      <alignment horizontal="center" vertical="center"/>
    </xf>
    <xf numFmtId="0" fontId="0" fillId="0" borderId="53" xfId="0" applyFont="1" applyFill="1" applyBorder="1" applyAlignment="1">
      <alignment horizontal="center" vertical="center" wrapText="1"/>
    </xf>
    <xf numFmtId="0" fontId="0" fillId="0" borderId="24" xfId="0" applyFont="1" applyFill="1" applyBorder="1" applyAlignment="1">
      <alignment horizontal="center" vertical="center"/>
    </xf>
    <xf numFmtId="170" fontId="15" fillId="22" borderId="0" xfId="137" applyNumberFormat="1" applyFont="1" applyFill="1" applyBorder="1" applyAlignment="1">
      <alignment horizontal="center" vertical="center" wrapText="1"/>
    </xf>
    <xf numFmtId="170" fontId="59" fillId="22" borderId="0" xfId="88" applyFont="1" applyFill="1" applyBorder="1" applyAlignment="1">
      <alignment horizontal="center" vertical="center" wrapText="1"/>
    </xf>
    <xf numFmtId="0" fontId="48" fillId="0" borderId="0" xfId="137" applyNumberFormat="1" applyFont="1" applyFill="1" applyBorder="1" applyAlignment="1">
      <alignment horizontal="center" vertical="center" wrapText="1"/>
    </xf>
    <xf numFmtId="0" fontId="45" fillId="0" borderId="67" xfId="139" applyFont="1" applyFill="1" applyBorder="1" applyAlignment="1">
      <alignment horizontal="justify" vertical="center" wrapText="1"/>
    </xf>
    <xf numFmtId="0" fontId="45" fillId="0" borderId="53" xfId="139" applyFont="1" applyFill="1" applyBorder="1" applyAlignment="1">
      <alignment horizontal="justify" vertical="center" wrapText="1"/>
    </xf>
    <xf numFmtId="0" fontId="45" fillId="0" borderId="68" xfId="139" applyFont="1" applyFill="1" applyBorder="1" applyAlignment="1">
      <alignment horizontal="justify" vertical="center" wrapText="1"/>
    </xf>
    <xf numFmtId="0" fontId="45" fillId="0" borderId="42" xfId="139" applyFont="1" applyFill="1" applyBorder="1" applyAlignment="1">
      <alignment horizontal="justify" vertical="center" wrapText="1"/>
    </xf>
    <xf numFmtId="0" fontId="0" fillId="0" borderId="42" xfId="0" applyBorder="1" applyAlignment="1">
      <alignment horizontal="justify" vertical="center" wrapText="1"/>
    </xf>
    <xf numFmtId="0" fontId="39" fillId="0" borderId="42" xfId="158" applyFont="1" applyBorder="1" applyAlignment="1">
      <alignment horizontal="center" vertical="center"/>
    </xf>
    <xf numFmtId="0" fontId="44" fillId="22" borderId="23" xfId="139" applyFont="1" applyFill="1" applyBorder="1" applyAlignment="1">
      <alignment horizontal="justify" vertical="center" wrapText="1"/>
    </xf>
    <xf numFmtId="0" fontId="44" fillId="22" borderId="24" xfId="139" applyFont="1" applyFill="1" applyBorder="1" applyAlignment="1">
      <alignment horizontal="justify" vertical="center" wrapText="1"/>
    </xf>
    <xf numFmtId="0" fontId="44" fillId="22" borderId="25" xfId="139" applyFont="1" applyFill="1" applyBorder="1" applyAlignment="1">
      <alignment horizontal="justify" vertical="center" wrapText="1"/>
    </xf>
    <xf numFmtId="0" fontId="37" fillId="25" borderId="45" xfId="137" applyFont="1" applyFill="1" applyBorder="1" applyAlignment="1">
      <alignment horizontal="left" vertical="center" wrapText="1"/>
    </xf>
    <xf numFmtId="0" fontId="37" fillId="25" borderId="24" xfId="137" applyFont="1" applyFill="1" applyBorder="1" applyAlignment="1">
      <alignment horizontal="left" vertical="center" wrapText="1"/>
    </xf>
    <xf numFmtId="0" fontId="37" fillId="25" borderId="31" xfId="137" applyFont="1" applyFill="1" applyBorder="1" applyAlignment="1">
      <alignment horizontal="left" vertical="center" wrapText="1"/>
    </xf>
    <xf numFmtId="0" fontId="9" fillId="0" borderId="6" xfId="137" applyFont="1" applyFill="1" applyBorder="1" applyAlignment="1">
      <alignment horizontal="justify" vertical="center" wrapText="1"/>
    </xf>
    <xf numFmtId="0" fontId="9" fillId="0" borderId="7" xfId="137" applyFont="1" applyFill="1" applyBorder="1" applyAlignment="1">
      <alignment horizontal="justify" vertical="center" wrapText="1"/>
    </xf>
    <xf numFmtId="0" fontId="9" fillId="0" borderId="8" xfId="137" applyFont="1" applyFill="1" applyBorder="1" applyAlignment="1">
      <alignment horizontal="justify" vertical="center" wrapText="1"/>
    </xf>
    <xf numFmtId="0" fontId="44" fillId="22" borderId="32" xfId="139" applyFont="1" applyFill="1" applyBorder="1" applyAlignment="1">
      <alignment horizontal="justify" vertical="center" wrapText="1"/>
    </xf>
    <xf numFmtId="0" fontId="44" fillId="22" borderId="45" xfId="139" applyFont="1" applyFill="1" applyBorder="1" applyAlignment="1">
      <alignment horizontal="justify" vertical="center" wrapText="1"/>
    </xf>
    <xf numFmtId="0" fontId="44" fillId="22" borderId="33" xfId="139" applyFont="1" applyFill="1" applyBorder="1" applyAlignment="1">
      <alignment horizontal="justify" vertical="center" wrapText="1"/>
    </xf>
    <xf numFmtId="0" fontId="37" fillId="25" borderId="55" xfId="137" applyFont="1" applyFill="1" applyBorder="1" applyAlignment="1">
      <alignment horizontal="left" vertical="center" wrapText="1"/>
    </xf>
    <xf numFmtId="0" fontId="37" fillId="25" borderId="21" xfId="137" applyFont="1" applyFill="1" applyBorder="1" applyAlignment="1">
      <alignment horizontal="left" vertical="center" wrapText="1"/>
    </xf>
    <xf numFmtId="0" fontId="37" fillId="25" borderId="57" xfId="137" applyFont="1" applyFill="1" applyBorder="1" applyAlignment="1">
      <alignment horizontal="left" vertical="center" wrapText="1"/>
    </xf>
    <xf numFmtId="0" fontId="37" fillId="25" borderId="63" xfId="137" applyFont="1" applyFill="1" applyBorder="1" applyAlignment="1">
      <alignment horizontal="left" vertical="center" wrapText="1"/>
    </xf>
    <xf numFmtId="0" fontId="37" fillId="25" borderId="39" xfId="137" applyFont="1" applyFill="1" applyBorder="1" applyAlignment="1">
      <alignment horizontal="left" vertical="center" wrapText="1"/>
    </xf>
    <xf numFmtId="0" fontId="37" fillId="25" borderId="58" xfId="137" applyFont="1" applyFill="1" applyBorder="1" applyAlignment="1">
      <alignment horizontal="left" vertical="center" wrapText="1"/>
    </xf>
    <xf numFmtId="0" fontId="4" fillId="22" borderId="64" xfId="137" applyFont="1" applyFill="1" applyBorder="1" applyAlignment="1">
      <alignment horizontal="center" vertical="center" wrapText="1"/>
    </xf>
    <xf numFmtId="0" fontId="4" fillId="22" borderId="65" xfId="137" applyFont="1" applyFill="1" applyBorder="1" applyAlignment="1">
      <alignment horizontal="center" vertical="center" wrapText="1"/>
    </xf>
    <xf numFmtId="0" fontId="4" fillId="22" borderId="0" xfId="137" applyFont="1" applyFill="1" applyBorder="1" applyAlignment="1">
      <alignment horizontal="center" vertical="center" wrapText="1"/>
    </xf>
    <xf numFmtId="0" fontId="4" fillId="22" borderId="44" xfId="137" applyFont="1" applyFill="1" applyBorder="1" applyAlignment="1">
      <alignment horizontal="center" vertical="center" wrapText="1"/>
    </xf>
    <xf numFmtId="0" fontId="4" fillId="22" borderId="61" xfId="137" applyFont="1" applyFill="1" applyBorder="1" applyAlignment="1">
      <alignment horizontal="center" vertical="center" wrapText="1"/>
    </xf>
    <xf numFmtId="0" fontId="4" fillId="22" borderId="18" xfId="137" applyFont="1" applyFill="1" applyBorder="1" applyAlignment="1">
      <alignment horizontal="center" vertical="center" wrapText="1"/>
    </xf>
    <xf numFmtId="166" fontId="4" fillId="22" borderId="61" xfId="137" applyNumberFormat="1" applyFont="1" applyFill="1" applyBorder="1" applyAlignment="1">
      <alignment horizontal="center" vertical="center" wrapText="1"/>
    </xf>
    <xf numFmtId="166" fontId="4" fillId="22" borderId="15" xfId="137" applyNumberFormat="1" applyFont="1" applyFill="1" applyBorder="1" applyAlignment="1">
      <alignment horizontal="center" vertical="center" wrapText="1"/>
    </xf>
    <xf numFmtId="0" fontId="37" fillId="25" borderId="46" xfId="137" applyFont="1" applyFill="1" applyBorder="1" applyAlignment="1">
      <alignment horizontal="left" vertical="center" wrapText="1"/>
    </xf>
    <xf numFmtId="0" fontId="37" fillId="25" borderId="12" xfId="137" applyFont="1" applyFill="1" applyBorder="1" applyAlignment="1">
      <alignment horizontal="left" vertical="center" wrapText="1"/>
    </xf>
    <xf numFmtId="0" fontId="37" fillId="25" borderId="47" xfId="137" applyFont="1" applyFill="1" applyBorder="1" applyAlignment="1">
      <alignment horizontal="left" vertical="center" wrapText="1"/>
    </xf>
    <xf numFmtId="0" fontId="10" fillId="22" borderId="9" xfId="137" applyFont="1" applyFill="1" applyBorder="1" applyAlignment="1">
      <alignment horizontal="center" vertical="center" wrapText="1"/>
    </xf>
    <xf numFmtId="0" fontId="10" fillId="22" borderId="0" xfId="137" applyFont="1" applyFill="1" applyBorder="1" applyAlignment="1">
      <alignment horizontal="center" vertical="center" wrapText="1"/>
    </xf>
    <xf numFmtId="0" fontId="10" fillId="22" borderId="10" xfId="137" applyFont="1" applyFill="1" applyBorder="1" applyAlignment="1">
      <alignment horizontal="center" vertical="center" wrapText="1"/>
    </xf>
    <xf numFmtId="0" fontId="5" fillId="22" borderId="9" xfId="137" applyFont="1" applyFill="1" applyBorder="1" applyAlignment="1">
      <alignment horizontal="center" vertical="center" wrapText="1"/>
    </xf>
    <xf numFmtId="0" fontId="5" fillId="22" borderId="0" xfId="137" applyFont="1" applyFill="1" applyBorder="1" applyAlignment="1">
      <alignment horizontal="center" vertical="center" wrapText="1"/>
    </xf>
    <xf numFmtId="0" fontId="5" fillId="22" borderId="10" xfId="137" applyFont="1" applyFill="1" applyBorder="1" applyAlignment="1">
      <alignment horizontal="center" vertical="center" wrapText="1"/>
    </xf>
    <xf numFmtId="0" fontId="6" fillId="22" borderId="9" xfId="137" applyFont="1" applyFill="1" applyBorder="1" applyAlignment="1">
      <alignment horizontal="center" vertical="center" wrapText="1"/>
    </xf>
    <xf numFmtId="0" fontId="6" fillId="22" borderId="0" xfId="137" applyFont="1" applyFill="1" applyBorder="1" applyAlignment="1">
      <alignment horizontal="center" vertical="center" wrapText="1"/>
    </xf>
    <xf numFmtId="0" fontId="6" fillId="22" borderId="10" xfId="137" applyFont="1" applyFill="1" applyBorder="1" applyAlignment="1">
      <alignment horizontal="center" vertical="center" wrapText="1"/>
    </xf>
    <xf numFmtId="0" fontId="7" fillId="22" borderId="9" xfId="137" applyFont="1" applyFill="1" applyBorder="1" applyAlignment="1">
      <alignment vertical="center" wrapText="1"/>
    </xf>
    <xf numFmtId="0" fontId="7" fillId="22" borderId="0" xfId="137" applyFont="1" applyFill="1" applyBorder="1" applyAlignment="1">
      <alignment vertical="center" wrapText="1"/>
    </xf>
    <xf numFmtId="0" fontId="7" fillId="22" borderId="10" xfId="137" applyFont="1" applyFill="1" applyBorder="1" applyAlignment="1">
      <alignment vertical="center" wrapText="1"/>
    </xf>
    <xf numFmtId="0" fontId="36" fillId="22" borderId="9" xfId="137" applyFont="1" applyFill="1" applyBorder="1" applyAlignment="1">
      <alignment horizontal="center" vertical="center" wrapText="1"/>
    </xf>
    <xf numFmtId="0" fontId="36" fillId="22" borderId="0" xfId="137" applyFont="1" applyFill="1" applyBorder="1" applyAlignment="1">
      <alignment horizontal="center" vertical="center" wrapText="1"/>
    </xf>
    <xf numFmtId="0" fontId="36" fillId="22" borderId="10" xfId="137" applyFont="1" applyFill="1" applyBorder="1" applyAlignment="1">
      <alignment horizontal="center" vertical="center" wrapText="1"/>
    </xf>
    <xf numFmtId="0" fontId="58" fillId="22" borderId="9" xfId="0" applyNumberFormat="1" applyFont="1" applyFill="1" applyBorder="1" applyAlignment="1">
      <alignment horizontal="center" vertical="center" wrapText="1"/>
    </xf>
    <xf numFmtId="0" fontId="36" fillId="22" borderId="0" xfId="0" applyNumberFormat="1" applyFont="1" applyFill="1" applyBorder="1" applyAlignment="1">
      <alignment horizontal="center" vertical="center" wrapText="1"/>
    </xf>
    <xf numFmtId="0" fontId="36" fillId="22" borderId="10" xfId="0" applyNumberFormat="1" applyFont="1" applyFill="1" applyBorder="1" applyAlignment="1">
      <alignment horizontal="center" vertical="center" wrapText="1"/>
    </xf>
    <xf numFmtId="0" fontId="8" fillId="22" borderId="9" xfId="0" applyNumberFormat="1" applyFont="1" applyFill="1" applyBorder="1" applyAlignment="1">
      <alignment horizontal="center" vertical="center" wrapText="1"/>
    </xf>
    <xf numFmtId="0" fontId="8" fillId="22" borderId="0" xfId="0" applyNumberFormat="1" applyFont="1" applyFill="1" applyBorder="1" applyAlignment="1">
      <alignment horizontal="center" vertical="center" wrapText="1"/>
    </xf>
    <xf numFmtId="0" fontId="8" fillId="22" borderId="10" xfId="0" applyNumberFormat="1" applyFont="1" applyFill="1" applyBorder="1" applyAlignment="1">
      <alignment horizontal="center" vertical="center" wrapText="1"/>
    </xf>
    <xf numFmtId="0" fontId="14" fillId="22" borderId="66" xfId="137" applyFont="1" applyFill="1" applyBorder="1" applyAlignment="1">
      <alignment horizontal="center" vertical="center" wrapText="1"/>
    </xf>
    <xf numFmtId="0" fontId="14" fillId="22" borderId="65" xfId="137" applyFont="1" applyFill="1" applyBorder="1" applyAlignment="1">
      <alignment horizontal="center" vertical="center" wrapText="1"/>
    </xf>
    <xf numFmtId="0" fontId="14" fillId="0" borderId="14" xfId="137" applyFont="1" applyBorder="1" applyAlignment="1">
      <alignment horizontal="center" vertical="center" wrapText="1"/>
    </xf>
    <xf numFmtId="0" fontId="14" fillId="0" borderId="61" xfId="137" applyFont="1" applyBorder="1" applyAlignment="1">
      <alignment horizontal="center" vertical="center" wrapText="1"/>
    </xf>
    <xf numFmtId="0" fontId="14" fillId="0" borderId="18" xfId="137" applyFont="1" applyBorder="1" applyAlignment="1">
      <alignment horizontal="center" vertical="center" wrapText="1"/>
    </xf>
    <xf numFmtId="0" fontId="13" fillId="23" borderId="35" xfId="137" applyFont="1" applyFill="1" applyBorder="1" applyAlignment="1">
      <alignment horizontal="left" vertical="center" wrapText="1"/>
    </xf>
    <xf numFmtId="0" fontId="13" fillId="23" borderId="59" xfId="137" applyFont="1" applyFill="1" applyBorder="1" applyAlignment="1">
      <alignment horizontal="left" vertical="center" wrapText="1"/>
    </xf>
    <xf numFmtId="0" fontId="41" fillId="0" borderId="0" xfId="129" applyFont="1" applyAlignment="1">
      <alignment horizontal="center" vertical="center"/>
    </xf>
    <xf numFmtId="0" fontId="42" fillId="0" borderId="0" xfId="129" applyFont="1" applyAlignment="1">
      <alignment vertical="center"/>
    </xf>
    <xf numFmtId="0" fontId="34" fillId="0" borderId="0" xfId="129" applyFont="1" applyBorder="1" applyAlignment="1">
      <alignment horizontal="right" vertical="center"/>
    </xf>
    <xf numFmtId="0" fontId="16" fillId="0" borderId="0" xfId="0" applyFont="1" applyFill="1" applyBorder="1" applyAlignment="1">
      <alignment horizontal="right"/>
    </xf>
    <xf numFmtId="0" fontId="16" fillId="0" borderId="10" xfId="0" applyFont="1" applyFill="1" applyBorder="1" applyAlignment="1">
      <alignment horizontal="right"/>
    </xf>
    <xf numFmtId="0" fontId="16" fillId="0" borderId="44" xfId="0" applyFont="1" applyFill="1" applyBorder="1" applyAlignment="1">
      <alignment horizontal="right"/>
    </xf>
    <xf numFmtId="0" fontId="16" fillId="0" borderId="19" xfId="0" applyFont="1" applyFill="1" applyBorder="1" applyAlignment="1">
      <alignment horizontal="right"/>
    </xf>
    <xf numFmtId="172" fontId="16" fillId="29" borderId="55" xfId="77" applyFont="1" applyFill="1" applyBorder="1" applyAlignment="1">
      <alignment horizontal="right"/>
    </xf>
    <xf numFmtId="172" fontId="16" fillId="29" borderId="57" xfId="77" applyFont="1" applyFill="1" applyBorder="1" applyAlignment="1">
      <alignment horizontal="right"/>
    </xf>
    <xf numFmtId="172" fontId="16" fillId="29" borderId="63" xfId="77" applyFont="1" applyFill="1" applyBorder="1" applyAlignment="1">
      <alignment horizontal="right"/>
    </xf>
    <xf numFmtId="172" fontId="16" fillId="29" borderId="58" xfId="77" applyFont="1" applyFill="1" applyBorder="1" applyAlignment="1">
      <alignment horizontal="right"/>
    </xf>
    <xf numFmtId="0" fontId="34" fillId="29" borderId="13" xfId="0" applyFont="1" applyFill="1" applyBorder="1" applyAlignment="1">
      <alignment horizontal="right"/>
    </xf>
    <xf numFmtId="0" fontId="34" fillId="29" borderId="60" xfId="0" applyFont="1" applyFill="1" applyBorder="1" applyAlignment="1">
      <alignment horizontal="right"/>
    </xf>
    <xf numFmtId="0" fontId="34" fillId="29" borderId="62" xfId="0" applyFont="1" applyFill="1" applyBorder="1" applyAlignment="1">
      <alignment horizontal="right"/>
    </xf>
    <xf numFmtId="0" fontId="34" fillId="0" borderId="9" xfId="0" applyFont="1" applyFill="1" applyBorder="1" applyAlignment="1">
      <alignment horizontal="justify" vertical="center" wrapText="1"/>
    </xf>
    <xf numFmtId="0" fontId="34" fillId="0" borderId="0" xfId="0" applyFont="1" applyFill="1" applyBorder="1" applyAlignment="1">
      <alignment horizontal="justify" vertical="center" wrapText="1"/>
    </xf>
    <xf numFmtId="0" fontId="34" fillId="0" borderId="10" xfId="0" applyFont="1" applyFill="1" applyBorder="1" applyAlignment="1">
      <alignment horizontal="justify" vertical="center" wrapText="1"/>
    </xf>
    <xf numFmtId="0" fontId="34" fillId="0" borderId="9" xfId="0" applyFont="1" applyFill="1" applyBorder="1" applyAlignment="1">
      <alignment horizontal="justify" wrapText="1"/>
    </xf>
    <xf numFmtId="0" fontId="34" fillId="0" borderId="0" xfId="0" applyFont="1" applyFill="1" applyBorder="1" applyAlignment="1">
      <alignment horizontal="justify" wrapText="1"/>
    </xf>
    <xf numFmtId="0" fontId="34" fillId="0" borderId="10" xfId="0" applyFont="1" applyFill="1" applyBorder="1" applyAlignment="1">
      <alignment horizontal="justify" wrapText="1"/>
    </xf>
    <xf numFmtId="0" fontId="34" fillId="35" borderId="11" xfId="0" applyFont="1" applyFill="1" applyBorder="1" applyAlignment="1">
      <alignment horizontal="center"/>
    </xf>
    <xf numFmtId="0" fontId="34" fillId="35" borderId="35" xfId="0" applyFont="1" applyFill="1" applyBorder="1" applyAlignment="1">
      <alignment horizontal="center"/>
    </xf>
    <xf numFmtId="0" fontId="34" fillId="35" borderId="52" xfId="0" applyFont="1" applyFill="1" applyBorder="1" applyAlignment="1">
      <alignment horizontal="center" wrapText="1"/>
    </xf>
    <xf numFmtId="0" fontId="34" fillId="35" borderId="56" xfId="0" applyFont="1" applyFill="1" applyBorder="1" applyAlignment="1">
      <alignment horizontal="center" wrapText="1"/>
    </xf>
    <xf numFmtId="0" fontId="34" fillId="36" borderId="20" xfId="0" applyFont="1" applyFill="1" applyBorder="1" applyAlignment="1"/>
    <xf numFmtId="0" fontId="34" fillId="36" borderId="21" xfId="0" applyFont="1" applyFill="1" applyBorder="1" applyAlignment="1"/>
    <xf numFmtId="0" fontId="34" fillId="37" borderId="11" xfId="0" applyFont="1" applyFill="1" applyBorder="1" applyAlignment="1">
      <alignment horizontal="center" vertical="center"/>
    </xf>
    <xf numFmtId="0" fontId="34" fillId="37" borderId="35" xfId="0" applyFont="1" applyFill="1" applyBorder="1" applyAlignment="1">
      <alignment horizontal="center" vertical="center"/>
    </xf>
    <xf numFmtId="0" fontId="34" fillId="35" borderId="52" xfId="0" applyFont="1" applyFill="1" applyBorder="1" applyAlignment="1">
      <alignment horizontal="center" vertical="center" wrapText="1"/>
    </xf>
    <xf numFmtId="0" fontId="34" fillId="35" borderId="37" xfId="0" applyFont="1" applyFill="1" applyBorder="1" applyAlignment="1">
      <alignment horizontal="center" vertical="center" wrapText="1"/>
    </xf>
    <xf numFmtId="0" fontId="16" fillId="29" borderId="28" xfId="0" applyFont="1" applyFill="1" applyBorder="1" applyAlignment="1"/>
    <xf numFmtId="0" fontId="16" fillId="29" borderId="39" xfId="0" applyFont="1" applyFill="1" applyBorder="1" applyAlignment="1"/>
    <xf numFmtId="0" fontId="16" fillId="29" borderId="31" xfId="0" applyFont="1" applyFill="1" applyBorder="1" applyAlignment="1">
      <alignment horizontal="center"/>
    </xf>
    <xf numFmtId="0" fontId="34" fillId="29" borderId="44" xfId="0" applyFont="1" applyFill="1" applyBorder="1" applyAlignment="1">
      <alignment horizontal="right"/>
    </xf>
    <xf numFmtId="0" fontId="34" fillId="29" borderId="19" xfId="0" applyFont="1" applyFill="1" applyBorder="1" applyAlignment="1">
      <alignment horizontal="right"/>
    </xf>
    <xf numFmtId="0" fontId="34" fillId="35" borderId="52" xfId="0" applyFont="1" applyFill="1" applyBorder="1" applyAlignment="1">
      <alignment horizontal="center" vertical="center"/>
    </xf>
    <xf numFmtId="0" fontId="34" fillId="35" borderId="56" xfId="0" applyFont="1" applyFill="1" applyBorder="1" applyAlignment="1">
      <alignment horizontal="center" vertical="center"/>
    </xf>
    <xf numFmtId="0" fontId="42" fillId="0" borderId="20" xfId="128" applyFont="1" applyFill="1" applyBorder="1" applyAlignment="1">
      <alignment horizontal="left" vertical="center"/>
    </xf>
    <xf numFmtId="0" fontId="42" fillId="0" borderId="21" xfId="128" applyFont="1" applyFill="1" applyBorder="1" applyAlignment="1">
      <alignment horizontal="left" vertical="center"/>
    </xf>
    <xf numFmtId="0" fontId="42" fillId="0" borderId="57" xfId="128" applyFont="1" applyFill="1" applyBorder="1" applyAlignment="1">
      <alignment horizontal="left" vertical="center"/>
    </xf>
    <xf numFmtId="186" fontId="42" fillId="29" borderId="24" xfId="0" applyNumberFormat="1" applyFont="1" applyFill="1" applyBorder="1" applyAlignment="1">
      <alignment horizontal="right" vertical="center"/>
    </xf>
    <xf numFmtId="2" fontId="16" fillId="29" borderId="63" xfId="0" applyNumberFormat="1" applyFont="1" applyFill="1" applyBorder="1" applyAlignment="1">
      <alignment horizontal="right"/>
    </xf>
    <xf numFmtId="2" fontId="16" fillId="29" borderId="58" xfId="0" applyNumberFormat="1" applyFont="1" applyFill="1" applyBorder="1" applyAlignment="1">
      <alignment horizontal="right"/>
    </xf>
    <xf numFmtId="0" fontId="34" fillId="29" borderId="51" xfId="0" applyFont="1" applyFill="1" applyBorder="1" applyAlignment="1">
      <alignment horizontal="right"/>
    </xf>
    <xf numFmtId="0" fontId="42" fillId="29" borderId="20" xfId="0" applyFont="1" applyFill="1" applyBorder="1" applyAlignment="1"/>
    <xf numFmtId="0" fontId="42" fillId="29" borderId="21" xfId="0" applyFont="1" applyFill="1" applyBorder="1" applyAlignment="1"/>
    <xf numFmtId="0" fontId="42" fillId="29" borderId="57" xfId="0" applyFont="1" applyFill="1" applyBorder="1" applyAlignment="1"/>
    <xf numFmtId="170" fontId="42" fillId="29" borderId="55" xfId="0" applyNumberFormat="1" applyFont="1" applyFill="1" applyBorder="1" applyAlignment="1">
      <alignment horizontal="center" vertical="center"/>
    </xf>
    <xf numFmtId="170" fontId="42" fillId="29" borderId="57" xfId="0" applyNumberFormat="1" applyFont="1" applyFill="1" applyBorder="1" applyAlignment="1">
      <alignment horizontal="center" vertical="center"/>
    </xf>
    <xf numFmtId="0" fontId="16" fillId="29" borderId="20" xfId="0" applyFont="1" applyFill="1" applyBorder="1" applyAlignment="1"/>
    <xf numFmtId="0" fontId="16" fillId="29" borderId="21" xfId="0" applyFont="1" applyFill="1" applyBorder="1" applyAlignment="1"/>
    <xf numFmtId="0" fontId="16" fillId="29" borderId="57" xfId="0" applyFont="1" applyFill="1" applyBorder="1" applyAlignment="1"/>
    <xf numFmtId="0" fontId="16" fillId="29" borderId="55" xfId="0" applyFont="1" applyFill="1" applyBorder="1" applyAlignment="1">
      <alignment horizontal="center"/>
    </xf>
    <xf numFmtId="0" fontId="16" fillId="29" borderId="57" xfId="0" applyFont="1" applyFill="1" applyBorder="1" applyAlignment="1">
      <alignment horizontal="center"/>
    </xf>
    <xf numFmtId="9" fontId="46" fillId="0" borderId="0" xfId="178" applyFont="1" applyFill="1" applyAlignment="1" applyProtection="1">
      <alignment horizontal="center"/>
    </xf>
    <xf numFmtId="0" fontId="34" fillId="35" borderId="56" xfId="0" applyFont="1" applyFill="1" applyBorder="1" applyAlignment="1">
      <alignment horizontal="center"/>
    </xf>
    <xf numFmtId="0" fontId="34" fillId="35" borderId="52" xfId="0" applyFont="1" applyFill="1" applyBorder="1" applyAlignment="1">
      <alignment horizontal="center"/>
    </xf>
    <xf numFmtId="0" fontId="16" fillId="29" borderId="20" xfId="0" applyFont="1" applyFill="1" applyBorder="1" applyAlignment="1">
      <alignment horizontal="left"/>
    </xf>
    <xf numFmtId="0" fontId="16" fillId="29" borderId="21" xfId="0" applyFont="1" applyFill="1" applyBorder="1" applyAlignment="1">
      <alignment horizontal="left"/>
    </xf>
    <xf numFmtId="0" fontId="16" fillId="29" borderId="57" xfId="0" applyFont="1" applyFill="1" applyBorder="1" applyAlignment="1">
      <alignment horizontal="left"/>
    </xf>
    <xf numFmtId="185" fontId="16" fillId="29" borderId="55" xfId="0" applyNumberFormat="1" applyFont="1" applyFill="1" applyBorder="1" applyAlignment="1">
      <alignment horizontal="center" vertical="center"/>
    </xf>
    <xf numFmtId="185" fontId="16" fillId="29" borderId="57" xfId="0" applyNumberFormat="1" applyFont="1" applyFill="1" applyBorder="1" applyAlignment="1">
      <alignment horizontal="center" vertical="center"/>
    </xf>
    <xf numFmtId="0" fontId="16" fillId="29" borderId="55" xfId="0" applyFont="1" applyFill="1" applyBorder="1" applyAlignment="1"/>
    <xf numFmtId="0" fontId="16" fillId="29" borderId="42" xfId="0" applyFont="1" applyFill="1" applyBorder="1" applyAlignment="1">
      <alignment horizontal="left"/>
    </xf>
    <xf numFmtId="0" fontId="16" fillId="0" borderId="20" xfId="128" applyFont="1" applyFill="1" applyBorder="1" applyAlignment="1">
      <alignment horizontal="left"/>
    </xf>
    <xf numFmtId="0" fontId="16" fillId="0" borderId="21" xfId="0" applyFont="1" applyFill="1" applyBorder="1"/>
    <xf numFmtId="0" fontId="16" fillId="29" borderId="63" xfId="0" applyFont="1" applyFill="1" applyBorder="1" applyAlignment="1"/>
    <xf numFmtId="0" fontId="16" fillId="29" borderId="58" xfId="0" applyFont="1" applyFill="1" applyBorder="1" applyAlignment="1"/>
    <xf numFmtId="9" fontId="16" fillId="29" borderId="63" xfId="0" applyNumberFormat="1" applyFont="1" applyFill="1" applyBorder="1" applyAlignment="1">
      <alignment horizontal="center"/>
    </xf>
    <xf numFmtId="0" fontId="16" fillId="29" borderId="58" xfId="0" applyFont="1" applyFill="1" applyBorder="1" applyAlignment="1">
      <alignment horizontal="center"/>
    </xf>
    <xf numFmtId="0" fontId="34" fillId="30" borderId="11" xfId="0" applyFont="1" applyFill="1" applyBorder="1" applyAlignment="1">
      <alignment horizontal="center"/>
    </xf>
    <xf numFmtId="0" fontId="34" fillId="30" borderId="35" xfId="0" applyFont="1" applyFill="1" applyBorder="1" applyAlignment="1">
      <alignment horizontal="center"/>
    </xf>
    <xf numFmtId="0" fontId="34" fillId="30" borderId="56" xfId="0" applyFont="1" applyFill="1" applyBorder="1" applyAlignment="1">
      <alignment horizontal="center"/>
    </xf>
    <xf numFmtId="0" fontId="34" fillId="30" borderId="46" xfId="0" applyFont="1" applyFill="1" applyBorder="1" applyAlignment="1">
      <alignment horizontal="center"/>
    </xf>
    <xf numFmtId="0" fontId="34" fillId="30" borderId="47" xfId="0" applyFont="1" applyFill="1" applyBorder="1" applyAlignment="1">
      <alignment horizontal="center"/>
    </xf>
    <xf numFmtId="0" fontId="34" fillId="30" borderId="52" xfId="0" applyFont="1" applyFill="1" applyBorder="1" applyAlignment="1">
      <alignment horizontal="center"/>
    </xf>
    <xf numFmtId="0" fontId="34" fillId="37" borderId="23" xfId="0" applyFont="1" applyFill="1" applyBorder="1" applyAlignment="1" applyProtection="1">
      <alignment horizontal="center"/>
      <protection locked="0"/>
    </xf>
    <xf numFmtId="0" fontId="34" fillId="37" borderId="24" xfId="0" applyFont="1" applyFill="1" applyBorder="1" applyAlignment="1" applyProtection="1">
      <alignment horizontal="center"/>
      <protection locked="0"/>
    </xf>
    <xf numFmtId="0" fontId="34" fillId="37" borderId="25" xfId="0" applyFont="1" applyFill="1" applyBorder="1" applyAlignment="1" applyProtection="1">
      <alignment horizontal="center"/>
      <protection locked="0"/>
    </xf>
    <xf numFmtId="0" fontId="34" fillId="30" borderId="11" xfId="0" applyFont="1" applyFill="1" applyBorder="1" applyAlignment="1">
      <alignment horizontal="center" vertical="center" wrapText="1"/>
    </xf>
    <xf numFmtId="0" fontId="34" fillId="30" borderId="35" xfId="0" applyFont="1" applyFill="1" applyBorder="1" applyAlignment="1">
      <alignment horizontal="center" vertical="center" wrapText="1"/>
    </xf>
    <xf numFmtId="0" fontId="34" fillId="30" borderId="35" xfId="0" applyFont="1" applyFill="1" applyBorder="1" applyAlignment="1">
      <alignment horizontal="center" vertical="center"/>
    </xf>
    <xf numFmtId="0" fontId="34" fillId="30" borderId="59" xfId="0" applyFont="1" applyFill="1" applyBorder="1" applyAlignment="1">
      <alignment horizontal="center" vertical="center"/>
    </xf>
  </cellXfs>
  <cellStyles count="181">
    <cellStyle name="20% - Accent1" xfId="1" xr:uid="{00000000-0005-0000-0000-000000000000}"/>
    <cellStyle name="20% - Accent1 2" xfId="2" xr:uid="{00000000-0005-0000-0000-000001000000}"/>
    <cellStyle name="20% - Accent1 3" xfId="3" xr:uid="{00000000-0005-0000-0000-000002000000}"/>
    <cellStyle name="20% - Accent2" xfId="4" xr:uid="{00000000-0005-0000-0000-000003000000}"/>
    <cellStyle name="20% - Accent2 2" xfId="5" xr:uid="{00000000-0005-0000-0000-000004000000}"/>
    <cellStyle name="20% - Accent2 3" xfId="6" xr:uid="{00000000-0005-0000-0000-000005000000}"/>
    <cellStyle name="20% - Accent3" xfId="7" xr:uid="{00000000-0005-0000-0000-000006000000}"/>
    <cellStyle name="20% - Accent3 2" xfId="8" xr:uid="{00000000-0005-0000-0000-000007000000}"/>
    <cellStyle name="20% - Accent3 3" xfId="9" xr:uid="{00000000-0005-0000-0000-000008000000}"/>
    <cellStyle name="20% - Accent4" xfId="10" xr:uid="{00000000-0005-0000-0000-000009000000}"/>
    <cellStyle name="20% - Accent4 2" xfId="11" xr:uid="{00000000-0005-0000-0000-00000A000000}"/>
    <cellStyle name="20% - Accent4 3" xfId="12" xr:uid="{00000000-0005-0000-0000-00000B000000}"/>
    <cellStyle name="20% - Accent5" xfId="13" xr:uid="{00000000-0005-0000-0000-00000C000000}"/>
    <cellStyle name="20% - Accent5 2" xfId="14" xr:uid="{00000000-0005-0000-0000-00000D000000}"/>
    <cellStyle name="20% - Accent5 3" xfId="15" xr:uid="{00000000-0005-0000-0000-00000E000000}"/>
    <cellStyle name="20% - Accent6" xfId="16" xr:uid="{00000000-0005-0000-0000-00000F000000}"/>
    <cellStyle name="20% - Accent6 2" xfId="17" xr:uid="{00000000-0005-0000-0000-000010000000}"/>
    <cellStyle name="20% - Accent6 3" xfId="18" xr:uid="{00000000-0005-0000-0000-000011000000}"/>
    <cellStyle name="2-decimales" xfId="19" xr:uid="{00000000-0005-0000-0000-000012000000}"/>
    <cellStyle name="40% - Accent1" xfId="20" xr:uid="{00000000-0005-0000-0000-000013000000}"/>
    <cellStyle name="40% - Accent1 2" xfId="21" xr:uid="{00000000-0005-0000-0000-000014000000}"/>
    <cellStyle name="40% - Accent1 3" xfId="22" xr:uid="{00000000-0005-0000-0000-000015000000}"/>
    <cellStyle name="40% - Accent2" xfId="23" xr:uid="{00000000-0005-0000-0000-000016000000}"/>
    <cellStyle name="40% - Accent2 2" xfId="24" xr:uid="{00000000-0005-0000-0000-000017000000}"/>
    <cellStyle name="40% - Accent2 3" xfId="25" xr:uid="{00000000-0005-0000-0000-000018000000}"/>
    <cellStyle name="40% - Accent3" xfId="26" xr:uid="{00000000-0005-0000-0000-000019000000}"/>
    <cellStyle name="40% - Accent3 2" xfId="27" xr:uid="{00000000-0005-0000-0000-00001A000000}"/>
    <cellStyle name="40% - Accent3 3" xfId="28" xr:uid="{00000000-0005-0000-0000-00001B000000}"/>
    <cellStyle name="40% - Accent4" xfId="29" xr:uid="{00000000-0005-0000-0000-00001C000000}"/>
    <cellStyle name="40% - Accent4 2" xfId="30" xr:uid="{00000000-0005-0000-0000-00001D000000}"/>
    <cellStyle name="40% - Accent4 3" xfId="31" xr:uid="{00000000-0005-0000-0000-00001E000000}"/>
    <cellStyle name="40% - Accent5" xfId="32" xr:uid="{00000000-0005-0000-0000-00001F000000}"/>
    <cellStyle name="40% - Accent5 2" xfId="33" xr:uid="{00000000-0005-0000-0000-000020000000}"/>
    <cellStyle name="40% - Accent5 3" xfId="34" xr:uid="{00000000-0005-0000-0000-000021000000}"/>
    <cellStyle name="40% - Accent6" xfId="35" xr:uid="{00000000-0005-0000-0000-000022000000}"/>
    <cellStyle name="40% - Accent6 2" xfId="36" xr:uid="{00000000-0005-0000-0000-000023000000}"/>
    <cellStyle name="40% - Accent6 3" xfId="37" xr:uid="{00000000-0005-0000-0000-000024000000}"/>
    <cellStyle name="60% - Accent1" xfId="38" xr:uid="{00000000-0005-0000-0000-000025000000}"/>
    <cellStyle name="60% - Accent2" xfId="39" xr:uid="{00000000-0005-0000-0000-000026000000}"/>
    <cellStyle name="60% - Accent3" xfId="40" xr:uid="{00000000-0005-0000-0000-000027000000}"/>
    <cellStyle name="60% - Accent4" xfId="41" xr:uid="{00000000-0005-0000-0000-000028000000}"/>
    <cellStyle name="60% - Accent5" xfId="42" xr:uid="{00000000-0005-0000-0000-000029000000}"/>
    <cellStyle name="60% - Accent6" xfId="43" xr:uid="{00000000-0005-0000-0000-00002A000000}"/>
    <cellStyle name="Accent1" xfId="44" xr:uid="{00000000-0005-0000-0000-00002B000000}"/>
    <cellStyle name="Accent2" xfId="45" xr:uid="{00000000-0005-0000-0000-00002C000000}"/>
    <cellStyle name="Accent3" xfId="46" xr:uid="{00000000-0005-0000-0000-00002D000000}"/>
    <cellStyle name="Accent4" xfId="47" xr:uid="{00000000-0005-0000-0000-00002E000000}"/>
    <cellStyle name="Accent5" xfId="48" xr:uid="{00000000-0005-0000-0000-00002F000000}"/>
    <cellStyle name="Accent6" xfId="49" xr:uid="{00000000-0005-0000-0000-000030000000}"/>
    <cellStyle name="Bad" xfId="50" xr:uid="{00000000-0005-0000-0000-000031000000}"/>
    <cellStyle name="Calculation" xfId="51" xr:uid="{00000000-0005-0000-0000-000032000000}"/>
    <cellStyle name="Comma0" xfId="52" xr:uid="{00000000-0005-0000-0000-000034000000}"/>
    <cellStyle name="Currency0" xfId="53" xr:uid="{00000000-0005-0000-0000-000036000000}"/>
    <cellStyle name="Date" xfId="54" xr:uid="{00000000-0005-0000-0000-000037000000}"/>
    <cellStyle name="ENTERO" xfId="55" xr:uid="{00000000-0005-0000-0000-000038000000}"/>
    <cellStyle name="Euro" xfId="56" xr:uid="{00000000-0005-0000-0000-000039000000}"/>
    <cellStyle name="Euro 2" xfId="57" xr:uid="{00000000-0005-0000-0000-00003A000000}"/>
    <cellStyle name="Euro_28+0300-4504" xfId="58" xr:uid="{00000000-0005-0000-0000-00003B000000}"/>
    <cellStyle name="Explanatory Text" xfId="59" xr:uid="{00000000-0005-0000-0000-00003C000000}"/>
    <cellStyle name="F2" xfId="60" xr:uid="{00000000-0005-0000-0000-00003D000000}"/>
    <cellStyle name="F3" xfId="61" xr:uid="{00000000-0005-0000-0000-00003E000000}"/>
    <cellStyle name="F4" xfId="62" xr:uid="{00000000-0005-0000-0000-00003F000000}"/>
    <cellStyle name="F5" xfId="63" xr:uid="{00000000-0005-0000-0000-000040000000}"/>
    <cellStyle name="F6" xfId="64" xr:uid="{00000000-0005-0000-0000-000041000000}"/>
    <cellStyle name="F7" xfId="65" xr:uid="{00000000-0005-0000-0000-000042000000}"/>
    <cellStyle name="F8" xfId="66" xr:uid="{00000000-0005-0000-0000-000043000000}"/>
    <cellStyle name="Fixed" xfId="67" xr:uid="{00000000-0005-0000-0000-000044000000}"/>
    <cellStyle name="GRADOSMINSEG" xfId="68" xr:uid="{00000000-0005-0000-0000-000045000000}"/>
    <cellStyle name="Heading 2" xfId="69" xr:uid="{00000000-0005-0000-0000-000046000000}"/>
    <cellStyle name="Heading 3" xfId="70" xr:uid="{00000000-0005-0000-0000-000047000000}"/>
    <cellStyle name="Hipervínculo 2" xfId="71" xr:uid="{00000000-0005-0000-0000-000048000000}"/>
    <cellStyle name="Hipervínculo 2 2" xfId="72" xr:uid="{00000000-0005-0000-0000-000049000000}"/>
    <cellStyle name="Hipervínculo 3" xfId="73" xr:uid="{00000000-0005-0000-0000-00004A000000}"/>
    <cellStyle name="Hipervínculo 4" xfId="74" xr:uid="{00000000-0005-0000-0000-00004B000000}"/>
    <cellStyle name="Millares" xfId="75" builtinId="3"/>
    <cellStyle name="Millares [0] 2" xfId="76" xr:uid="{00000000-0005-0000-0000-00004C000000}"/>
    <cellStyle name="Millares 2" xfId="77" xr:uid="{00000000-0005-0000-0000-00004D000000}"/>
    <cellStyle name="Millares 2 2" xfId="78" xr:uid="{00000000-0005-0000-0000-00004E000000}"/>
    <cellStyle name="Millares 2 3" xfId="79" xr:uid="{00000000-0005-0000-0000-00004F000000}"/>
    <cellStyle name="Millares 2 4" xfId="80" xr:uid="{00000000-0005-0000-0000-000050000000}"/>
    <cellStyle name="Millares 2_001_PO_INTERV_Proy_MOJARRAS_POPAYAN_v01npareja" xfId="81" xr:uid="{00000000-0005-0000-0000-000051000000}"/>
    <cellStyle name="Millares 3" xfId="82" xr:uid="{00000000-0005-0000-0000-000052000000}"/>
    <cellStyle name="Millares 3 2" xfId="83" xr:uid="{00000000-0005-0000-0000-000053000000}"/>
    <cellStyle name="Millares 4" xfId="84" xr:uid="{00000000-0005-0000-0000-000054000000}"/>
    <cellStyle name="Millares 4 2" xfId="85" xr:uid="{00000000-0005-0000-0000-000055000000}"/>
    <cellStyle name="Millares 5" xfId="86" xr:uid="{00000000-0005-0000-0000-000056000000}"/>
    <cellStyle name="Millares 6" xfId="87" xr:uid="{00000000-0005-0000-0000-000057000000}"/>
    <cellStyle name="Moneda" xfId="88" builtinId="4"/>
    <cellStyle name="Moneda [0] 2" xfId="89" xr:uid="{00000000-0005-0000-0000-000058000000}"/>
    <cellStyle name="Moneda [2]" xfId="90" xr:uid="{00000000-0005-0000-0000-000059000000}"/>
    <cellStyle name="Moneda 2" xfId="91" xr:uid="{00000000-0005-0000-0000-00005A000000}"/>
    <cellStyle name="Moneda 2 2" xfId="92" xr:uid="{00000000-0005-0000-0000-00005B000000}"/>
    <cellStyle name="Moneda 2 2 2" xfId="93" xr:uid="{00000000-0005-0000-0000-00005C000000}"/>
    <cellStyle name="Moneda 2 3" xfId="94" xr:uid="{00000000-0005-0000-0000-00005D000000}"/>
    <cellStyle name="Moneda 2 4" xfId="95" xr:uid="{00000000-0005-0000-0000-00005E000000}"/>
    <cellStyle name="Moneda 2 4 2" xfId="96" xr:uid="{00000000-0005-0000-0000-00005F000000}"/>
    <cellStyle name="Moneda 2 4 3" xfId="97" xr:uid="{00000000-0005-0000-0000-000060000000}"/>
    <cellStyle name="Moneda 2_28+0300-4504" xfId="98" xr:uid="{00000000-0005-0000-0000-000061000000}"/>
    <cellStyle name="Moneda 3" xfId="99" xr:uid="{00000000-0005-0000-0000-000062000000}"/>
    <cellStyle name="Moneda 3 2" xfId="100" xr:uid="{00000000-0005-0000-0000-000063000000}"/>
    <cellStyle name="Moneda 3 2 2" xfId="101" xr:uid="{00000000-0005-0000-0000-000064000000}"/>
    <cellStyle name="Moneda 3 3" xfId="102" xr:uid="{00000000-0005-0000-0000-000065000000}"/>
    <cellStyle name="Moneda 3 3 2" xfId="103" xr:uid="{00000000-0005-0000-0000-000066000000}"/>
    <cellStyle name="Moneda 3 3 3" xfId="104" xr:uid="{00000000-0005-0000-0000-000067000000}"/>
    <cellStyle name="Moneda 3 4" xfId="105" xr:uid="{00000000-0005-0000-0000-000068000000}"/>
    <cellStyle name="Moneda 3 4 2" xfId="106" xr:uid="{00000000-0005-0000-0000-000069000000}"/>
    <cellStyle name="Moneda 3 5" xfId="107" xr:uid="{00000000-0005-0000-0000-00006A000000}"/>
    <cellStyle name="Moneda 3_APU-DEFINITIVO AMV G2 THUI" xfId="108" xr:uid="{00000000-0005-0000-0000-00006B000000}"/>
    <cellStyle name="Moneda 4" xfId="109" xr:uid="{00000000-0005-0000-0000-00006C000000}"/>
    <cellStyle name="Moneda 4 2" xfId="110" xr:uid="{00000000-0005-0000-0000-00006D000000}"/>
    <cellStyle name="Moneda 4 2 2" xfId="111" xr:uid="{00000000-0005-0000-0000-00006E000000}"/>
    <cellStyle name="Moneda 4 2 2 2" xfId="112" xr:uid="{00000000-0005-0000-0000-00006F000000}"/>
    <cellStyle name="Moneda 4 2 2 3" xfId="113" xr:uid="{00000000-0005-0000-0000-000070000000}"/>
    <cellStyle name="Moneda 4 2 3" xfId="114" xr:uid="{00000000-0005-0000-0000-000071000000}"/>
    <cellStyle name="Moneda 4 2 4" xfId="115" xr:uid="{00000000-0005-0000-0000-000072000000}"/>
    <cellStyle name="Moneda 4 3" xfId="116" xr:uid="{00000000-0005-0000-0000-000073000000}"/>
    <cellStyle name="Moneda 5" xfId="117" xr:uid="{00000000-0005-0000-0000-000074000000}"/>
    <cellStyle name="Moneda 5 2" xfId="118" xr:uid="{00000000-0005-0000-0000-000075000000}"/>
    <cellStyle name="Moneda 5 2 2" xfId="119" xr:uid="{00000000-0005-0000-0000-000076000000}"/>
    <cellStyle name="Moneda 5 2 3" xfId="120" xr:uid="{00000000-0005-0000-0000-000077000000}"/>
    <cellStyle name="Moneda 6" xfId="121" xr:uid="{00000000-0005-0000-0000-000078000000}"/>
    <cellStyle name="Normal" xfId="0" builtinId="0"/>
    <cellStyle name="Normal 10" xfId="122" xr:uid="{00000000-0005-0000-0000-00007A000000}"/>
    <cellStyle name="Normal 10 2" xfId="123" xr:uid="{00000000-0005-0000-0000-00007B000000}"/>
    <cellStyle name="Normal 11" xfId="124" xr:uid="{00000000-0005-0000-0000-00007C000000}"/>
    <cellStyle name="Normal 12" xfId="125" xr:uid="{00000000-0005-0000-0000-00007D000000}"/>
    <cellStyle name="Normal 12 2" xfId="126" xr:uid="{00000000-0005-0000-0000-00007E000000}"/>
    <cellStyle name="Normal 13" xfId="127" xr:uid="{00000000-0005-0000-0000-00007F000000}"/>
    <cellStyle name="Normal 14 2" xfId="128" xr:uid="{00000000-0005-0000-0000-000080000000}"/>
    <cellStyle name="Normal 2" xfId="129" xr:uid="{00000000-0005-0000-0000-000081000000}"/>
    <cellStyle name="Normal 2 10" xfId="130" xr:uid="{00000000-0005-0000-0000-000082000000}"/>
    <cellStyle name="Normal 2 2" xfId="131" xr:uid="{00000000-0005-0000-0000-000083000000}"/>
    <cellStyle name="Normal 2 3" xfId="132" xr:uid="{00000000-0005-0000-0000-000084000000}"/>
    <cellStyle name="Normal 2 3 2" xfId="133" xr:uid="{00000000-0005-0000-0000-000085000000}"/>
    <cellStyle name="Normal 2 3_2010 APU GRUPO No. 4 OK" xfId="134" xr:uid="{00000000-0005-0000-0000-000086000000}"/>
    <cellStyle name="Normal 2 4" xfId="135" xr:uid="{00000000-0005-0000-0000-000087000000}"/>
    <cellStyle name="Normal 2_2010 APU GRUPO No. 4 OK" xfId="136" xr:uid="{00000000-0005-0000-0000-000088000000}"/>
    <cellStyle name="Normal 3" xfId="137" xr:uid="{00000000-0005-0000-0000-000089000000}"/>
    <cellStyle name="Normal 3 11" xfId="138" xr:uid="{00000000-0005-0000-0000-00008A000000}"/>
    <cellStyle name="Normal 3 11 2" xfId="139" xr:uid="{00000000-0005-0000-0000-00008B000000}"/>
    <cellStyle name="Normal 3 2" xfId="140" xr:uid="{00000000-0005-0000-0000-00008C000000}"/>
    <cellStyle name="Normal 3 3" xfId="141" xr:uid="{00000000-0005-0000-0000-00008D000000}"/>
    <cellStyle name="Normal 4" xfId="142" xr:uid="{00000000-0005-0000-0000-00008E000000}"/>
    <cellStyle name="Normal 4 2" xfId="143" xr:uid="{00000000-0005-0000-0000-00008F000000}"/>
    <cellStyle name="Normal 4_2010 APU GRUPO No. 4 OK" xfId="144" xr:uid="{00000000-0005-0000-0000-000090000000}"/>
    <cellStyle name="Normal 5" xfId="145" xr:uid="{00000000-0005-0000-0000-000091000000}"/>
    <cellStyle name="Normal 5 2" xfId="146" xr:uid="{00000000-0005-0000-0000-000092000000}"/>
    <cellStyle name="Normal 6" xfId="147" xr:uid="{00000000-0005-0000-0000-000093000000}"/>
    <cellStyle name="Normal 6 2" xfId="148" xr:uid="{00000000-0005-0000-0000-000094000000}"/>
    <cellStyle name="Normal 6 3" xfId="149" xr:uid="{00000000-0005-0000-0000-000095000000}"/>
    <cellStyle name="Normal 6 3 2" xfId="150" xr:uid="{00000000-0005-0000-0000-000096000000}"/>
    <cellStyle name="Normal 6 3 3" xfId="151" xr:uid="{00000000-0005-0000-0000-000097000000}"/>
    <cellStyle name="Normal 6_APU+SE%c3%91AL..(1)" xfId="152" xr:uid="{00000000-0005-0000-0000-000098000000}"/>
    <cellStyle name="Normal 7" xfId="153" xr:uid="{00000000-0005-0000-0000-000099000000}"/>
    <cellStyle name="Normal 7 2" xfId="154" xr:uid="{00000000-0005-0000-0000-00009A000000}"/>
    <cellStyle name="Normal 7 2 2" xfId="155" xr:uid="{00000000-0005-0000-0000-00009B000000}"/>
    <cellStyle name="Normal 8" xfId="156" xr:uid="{00000000-0005-0000-0000-00009C000000}"/>
    <cellStyle name="Normal 9" xfId="157" xr:uid="{00000000-0005-0000-0000-00009D000000}"/>
    <cellStyle name="Normal_ESTABLECIMIENTO Y MANTENIMIENTO" xfId="158" xr:uid="{00000000-0005-0000-0000-00009E000000}"/>
    <cellStyle name="Note 2" xfId="159" xr:uid="{00000000-0005-0000-0000-00009F000000}"/>
    <cellStyle name="Note 3" xfId="160" xr:uid="{00000000-0005-0000-0000-0000A0000000}"/>
    <cellStyle name="Output" xfId="161" xr:uid="{00000000-0005-0000-0000-0000A1000000}"/>
    <cellStyle name="Porcentaje" xfId="162" builtinId="5"/>
    <cellStyle name="Porcentaje 2" xfId="163" xr:uid="{00000000-0005-0000-0000-0000A3000000}"/>
    <cellStyle name="Porcentaje 2 2" xfId="164" xr:uid="{00000000-0005-0000-0000-0000A4000000}"/>
    <cellStyle name="Porcentual 2" xfId="165" xr:uid="{00000000-0005-0000-0000-0000A5000000}"/>
    <cellStyle name="Porcentual 2 2" xfId="166" xr:uid="{00000000-0005-0000-0000-0000A6000000}"/>
    <cellStyle name="Porcentual 2 3" xfId="167" xr:uid="{00000000-0005-0000-0000-0000A7000000}"/>
    <cellStyle name="Porcentual 2 3 2" xfId="168" xr:uid="{00000000-0005-0000-0000-0000A8000000}"/>
    <cellStyle name="Porcentual 2 4" xfId="169" xr:uid="{00000000-0005-0000-0000-0000A9000000}"/>
    <cellStyle name="Porcentual 3" xfId="170" xr:uid="{00000000-0005-0000-0000-0000AA000000}"/>
    <cellStyle name="Porcentual 3 2" xfId="171" xr:uid="{00000000-0005-0000-0000-0000AB000000}"/>
    <cellStyle name="Porcentual 3 3" xfId="172" xr:uid="{00000000-0005-0000-0000-0000AC000000}"/>
    <cellStyle name="Porcentual 4" xfId="173" xr:uid="{00000000-0005-0000-0000-0000AD000000}"/>
    <cellStyle name="Porcentual 4 2" xfId="174" xr:uid="{00000000-0005-0000-0000-0000AE000000}"/>
    <cellStyle name="Porcentual 5" xfId="175" xr:uid="{00000000-0005-0000-0000-0000AF000000}"/>
    <cellStyle name="Porcentual 6" xfId="176" xr:uid="{00000000-0005-0000-0000-0000B0000000}"/>
    <cellStyle name="Porcentual 7" xfId="177" xr:uid="{00000000-0005-0000-0000-0000B1000000}"/>
    <cellStyle name="Porcentual 9" xfId="178" xr:uid="{00000000-0005-0000-0000-0000B2000000}"/>
    <cellStyle name="Title" xfId="179" xr:uid="{00000000-0005-0000-0000-0000B3000000}"/>
    <cellStyle name="TITULO" xfId="180" xr:uid="{00000000-0005-0000-0000-0000B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15</xdr:row>
      <xdr:rowOff>0</xdr:rowOff>
    </xdr:from>
    <xdr:to>
      <xdr:col>22</xdr:col>
      <xdr:colOff>142875</xdr:colOff>
      <xdr:row>41</xdr:row>
      <xdr:rowOff>200025</xdr:rowOff>
    </xdr:to>
    <xdr:pic>
      <xdr:nvPicPr>
        <xdr:cNvPr id="4192" name="Imagen 1">
          <a:extLst>
            <a:ext uri="{FF2B5EF4-FFF2-40B4-BE49-F238E27FC236}">
              <a16:creationId xmlns:a16="http://schemas.microsoft.com/office/drawing/2014/main" id="{87CB3144-2CE4-27F1-B45B-F90DB01D42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1850" t="27478" r="33008" b="10405"/>
        <a:stretch>
          <a:fillRect/>
        </a:stretch>
      </xdr:blipFill>
      <xdr:spPr bwMode="auto">
        <a:xfrm>
          <a:off x="10896600" y="3324225"/>
          <a:ext cx="6124575" cy="5819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ACTA DE MODIFICACION  (2)"/>
      <sheetName val="INDICMICROEMP"/>
      <sheetName val="#¡REF"/>
      <sheetName val="MATERIALES"/>
      <sheetName val="SUB APU"/>
      <sheetName val="Datos Básicos"/>
      <sheetName val="SALARIOS"/>
      <sheetName val="Informacion"/>
      <sheetName val="INV"/>
      <sheetName val="AASHTO"/>
      <sheetName val="Informe"/>
      <sheetName val="Seguim-16"/>
      <sheetName val="aCCIDENTES_DE_1995_-_1996"/>
      <sheetName val="aCCIDENTES_DE_1995_-_1996_xls"/>
      <sheetName val="\a__aaInformación_GRUPO_4\A_MIn"/>
      <sheetName val="ACTA_DE_MODIFICACION__(2)"/>
      <sheetName val="PESOS"/>
      <sheetName val="Formulario N° 4"/>
      <sheetName val="EQUIPO"/>
      <sheetName val="Base Muestras"/>
      <sheetName val="otros"/>
      <sheetName val="PRESUPUESTO"/>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HP\AppData\Local\Microso"/>
      <sheetName val="\Users\USUARIO\Downloads\a  aaI"/>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_aCCIDENTES_DE_1995___1996_xl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sheetData sheetId="312"/>
      <sheetData sheetId="313"/>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TRANSPORTE"/>
      <sheetName val="Listas"/>
      <sheetName val="Excavación Mat. Común Estacione"/>
      <sheetName val="Demolición Pavimento"/>
      <sheetName val="Insum"/>
      <sheetName val="SUB APU"/>
      <sheetName val="Equipo"/>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GCB2000"/>
      <sheetName val="A. P. U."/>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 val="LISTA DE PRECIOS"/>
      <sheetName val="062"/>
      <sheetName val="Listado"/>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1:HC68"/>
  <sheetViews>
    <sheetView tabSelected="1" view="pageBreakPreview" topLeftCell="B1" zoomScale="150" zoomScaleNormal="100" zoomScaleSheetLayoutView="150" workbookViewId="0">
      <selection activeCell="B7" sqref="B7:G7"/>
    </sheetView>
  </sheetViews>
  <sheetFormatPr baseColWidth="10" defaultColWidth="12.5703125" defaultRowHeight="16.5" x14ac:dyDescent="0.3"/>
  <cols>
    <col min="1" max="1" width="1.85546875" style="6" customWidth="1"/>
    <col min="2" max="2" width="9.7109375" style="1" customWidth="1"/>
    <col min="3" max="3" width="48.5703125" style="2" customWidth="1"/>
    <col min="4" max="4" width="15.28515625" style="2" customWidth="1"/>
    <col min="5" max="5" width="15.85546875" style="3" customWidth="1"/>
    <col min="6" max="6" width="19.85546875" style="4" customWidth="1"/>
    <col min="7" max="7" width="15.5703125" style="4" customWidth="1"/>
    <col min="8" max="8" width="18.7109375" style="28" customWidth="1"/>
    <col min="9" max="9" width="16.7109375" style="4" customWidth="1"/>
    <col min="10" max="10" width="13.85546875" style="4" customWidth="1"/>
    <col min="11" max="11" width="14.28515625" style="4" customWidth="1"/>
    <col min="12" max="188" width="11.5703125" style="4" customWidth="1"/>
    <col min="189" max="16384" width="12.5703125" style="6"/>
  </cols>
  <sheetData>
    <row r="1" spans="2:188" ht="10.5" customHeight="1" thickBot="1" x14ac:dyDescent="0.35"/>
    <row r="2" spans="2:188" ht="11.25" customHeight="1" x14ac:dyDescent="0.3">
      <c r="B2" s="7"/>
      <c r="C2" s="8"/>
      <c r="D2" s="8"/>
      <c r="E2" s="9"/>
      <c r="F2" s="10"/>
      <c r="G2" s="11"/>
      <c r="H2" s="29"/>
    </row>
    <row r="3" spans="2:188" ht="18" customHeight="1" x14ac:dyDescent="0.3">
      <c r="B3" s="350" t="s">
        <v>0</v>
      </c>
      <c r="C3" s="351"/>
      <c r="D3" s="351"/>
      <c r="E3" s="351"/>
      <c r="F3" s="351"/>
      <c r="G3" s="352"/>
      <c r="H3" s="29"/>
    </row>
    <row r="4" spans="2:188" ht="16.5" customHeight="1" x14ac:dyDescent="0.3">
      <c r="B4" s="353" t="s">
        <v>1</v>
      </c>
      <c r="C4" s="354"/>
      <c r="D4" s="354"/>
      <c r="E4" s="354"/>
      <c r="F4" s="354"/>
      <c r="G4" s="355"/>
      <c r="H4" s="29"/>
    </row>
    <row r="5" spans="2:188" ht="16.5" customHeight="1" x14ac:dyDescent="0.3">
      <c r="B5" s="356" t="s">
        <v>46</v>
      </c>
      <c r="C5" s="357"/>
      <c r="D5" s="357"/>
      <c r="E5" s="357"/>
      <c r="F5" s="357"/>
      <c r="G5" s="358"/>
      <c r="H5" s="29"/>
    </row>
    <row r="6" spans="2:188" ht="12" customHeight="1" x14ac:dyDescent="0.3">
      <c r="B6" s="359"/>
      <c r="C6" s="360"/>
      <c r="D6" s="360"/>
      <c r="E6" s="360"/>
      <c r="F6" s="360"/>
      <c r="G6" s="361"/>
      <c r="H6" s="29"/>
    </row>
    <row r="7" spans="2:188" ht="16.5" customHeight="1" x14ac:dyDescent="0.3">
      <c r="B7" s="362" t="s">
        <v>204</v>
      </c>
      <c r="C7" s="363"/>
      <c r="D7" s="363"/>
      <c r="E7" s="363"/>
      <c r="F7" s="363"/>
      <c r="G7" s="364"/>
      <c r="H7" s="29"/>
    </row>
    <row r="8" spans="2:188" ht="12" customHeight="1" x14ac:dyDescent="0.3">
      <c r="B8" s="293"/>
      <c r="C8" s="294"/>
      <c r="D8" s="294"/>
      <c r="E8" s="294"/>
      <c r="F8" s="294"/>
      <c r="G8" s="295"/>
      <c r="H8" s="29"/>
    </row>
    <row r="9" spans="2:188" ht="60.75" customHeight="1" x14ac:dyDescent="0.3">
      <c r="B9" s="365" t="s">
        <v>193</v>
      </c>
      <c r="C9" s="366"/>
      <c r="D9" s="366"/>
      <c r="E9" s="366"/>
      <c r="F9" s="366"/>
      <c r="G9" s="367"/>
      <c r="H9" s="29"/>
    </row>
    <row r="10" spans="2:188" ht="12" customHeight="1" thickBot="1" x14ac:dyDescent="0.35">
      <c r="B10" s="368"/>
      <c r="C10" s="369"/>
      <c r="D10" s="369"/>
      <c r="E10" s="369"/>
      <c r="F10" s="369"/>
      <c r="G10" s="370"/>
      <c r="H10" s="29"/>
    </row>
    <row r="11" spans="2:188" ht="15" customHeight="1" thickBot="1" x14ac:dyDescent="0.35">
      <c r="B11" s="34"/>
      <c r="C11" s="35"/>
      <c r="D11" s="35"/>
      <c r="E11" s="38" t="s">
        <v>48</v>
      </c>
      <c r="F11" s="290" t="s">
        <v>194</v>
      </c>
      <c r="G11" s="307">
        <v>44926</v>
      </c>
      <c r="H11" s="29"/>
    </row>
    <row r="12" spans="2:188" ht="12" customHeight="1" x14ac:dyDescent="0.3">
      <c r="B12" s="12"/>
      <c r="C12" s="13"/>
      <c r="D12" s="13"/>
      <c r="E12" s="13"/>
      <c r="F12" s="14"/>
      <c r="G12" s="15"/>
      <c r="H12" s="29"/>
    </row>
    <row r="13" spans="2:188" s="5" customFormat="1" ht="16.5" customHeight="1" x14ac:dyDescent="0.3">
      <c r="B13" s="356" t="s">
        <v>192</v>
      </c>
      <c r="C13" s="357"/>
      <c r="D13" s="357"/>
      <c r="E13" s="357"/>
      <c r="F13" s="16"/>
      <c r="G13" s="17"/>
      <c r="H13" s="29"/>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row>
    <row r="14" spans="2:188" s="5" customFormat="1" ht="14.25" customHeight="1" thickBot="1" x14ac:dyDescent="0.35">
      <c r="B14" s="18"/>
      <c r="C14" s="19"/>
      <c r="D14" s="19"/>
      <c r="E14" s="19"/>
      <c r="F14" s="19"/>
      <c r="G14" s="20"/>
      <c r="H14" s="29"/>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row>
    <row r="15" spans="2:188" s="5" customFormat="1" x14ac:dyDescent="0.3">
      <c r="B15" s="371" t="s">
        <v>2</v>
      </c>
      <c r="C15" s="373" t="s">
        <v>3</v>
      </c>
      <c r="D15" s="40" t="s">
        <v>37</v>
      </c>
      <c r="E15" s="40" t="s">
        <v>4</v>
      </c>
      <c r="F15" s="40" t="s">
        <v>5</v>
      </c>
      <c r="G15" s="41" t="s">
        <v>6</v>
      </c>
      <c r="H15" s="29"/>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row>
    <row r="16" spans="2:188" s="5" customFormat="1" x14ac:dyDescent="0.3">
      <c r="B16" s="372"/>
      <c r="C16" s="374"/>
      <c r="D16" s="42" t="s">
        <v>38</v>
      </c>
      <c r="E16" s="42" t="s">
        <v>7</v>
      </c>
      <c r="F16" s="42" t="s">
        <v>8</v>
      </c>
      <c r="G16" s="43" t="s">
        <v>9</v>
      </c>
      <c r="H16" s="29"/>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row>
    <row r="17" spans="2:188" s="5" customFormat="1" ht="26.25" thickBot="1" x14ac:dyDescent="0.35">
      <c r="B17" s="44" t="s">
        <v>10</v>
      </c>
      <c r="C17" s="375"/>
      <c r="D17" s="45" t="s">
        <v>11</v>
      </c>
      <c r="E17" s="45" t="s">
        <v>12</v>
      </c>
      <c r="F17" s="45" t="s">
        <v>13</v>
      </c>
      <c r="G17" s="46" t="s">
        <v>52</v>
      </c>
      <c r="H17" s="29"/>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row>
    <row r="18" spans="2:188" s="5" customFormat="1" ht="16.5" customHeight="1" x14ac:dyDescent="0.3">
      <c r="B18" s="21"/>
      <c r="C18" s="376" t="s">
        <v>33</v>
      </c>
      <c r="D18" s="376"/>
      <c r="E18" s="376"/>
      <c r="F18" s="376"/>
      <c r="G18" s="377"/>
      <c r="H18" s="36"/>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row>
    <row r="19" spans="2:188" s="5" customFormat="1" ht="16.5" customHeight="1" x14ac:dyDescent="0.3">
      <c r="B19" s="47"/>
      <c r="C19" s="48" t="s">
        <v>14</v>
      </c>
      <c r="D19" s="49"/>
      <c r="E19" s="49"/>
      <c r="F19" s="49"/>
      <c r="G19" s="50"/>
      <c r="H19" s="29"/>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row>
    <row r="20" spans="2:188" s="5" customFormat="1" ht="16.5" customHeight="1" x14ac:dyDescent="0.3">
      <c r="B20" s="51">
        <v>1</v>
      </c>
      <c r="C20" s="52" t="s">
        <v>34</v>
      </c>
      <c r="D20" s="53">
        <v>6000000</v>
      </c>
      <c r="E20" s="53"/>
      <c r="F20" s="54">
        <v>0.4</v>
      </c>
      <c r="G20" s="55">
        <f t="shared" ref="G20:G25" si="0">+D20*F20*B20</f>
        <v>2400000</v>
      </c>
      <c r="H20" s="313"/>
      <c r="I20" s="301"/>
      <c r="J20" s="306"/>
      <c r="K20" s="297"/>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row>
    <row r="21" spans="2:188" s="5" customFormat="1" ht="16.5" customHeight="1" x14ac:dyDescent="0.3">
      <c r="B21" s="51">
        <v>1</v>
      </c>
      <c r="C21" s="52" t="s">
        <v>111</v>
      </c>
      <c r="D21" s="56">
        <v>4100000</v>
      </c>
      <c r="E21" s="53"/>
      <c r="F21" s="54">
        <v>3</v>
      </c>
      <c r="G21" s="55">
        <f t="shared" si="0"/>
        <v>12300000</v>
      </c>
      <c r="H21" s="313"/>
      <c r="I21" s="301"/>
      <c r="J21" s="298"/>
      <c r="K21" s="297"/>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row>
    <row r="22" spans="2:188" s="5" customFormat="1" ht="16.5" customHeight="1" x14ac:dyDescent="0.3">
      <c r="B22" s="51">
        <v>1</v>
      </c>
      <c r="C22" s="52" t="s">
        <v>16</v>
      </c>
      <c r="D22" s="56">
        <v>4950000</v>
      </c>
      <c r="E22" s="53"/>
      <c r="F22" s="54">
        <v>0.14000000000000001</v>
      </c>
      <c r="G22" s="55">
        <f t="shared" si="0"/>
        <v>693000.00000000012</v>
      </c>
      <c r="H22" s="313"/>
      <c r="I22" s="301"/>
      <c r="J22" s="4"/>
      <c r="K22" s="297"/>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row>
    <row r="23" spans="2:188" s="5" customFormat="1" ht="16.5" customHeight="1" x14ac:dyDescent="0.3">
      <c r="B23" s="51">
        <v>1</v>
      </c>
      <c r="C23" s="52" t="s">
        <v>47</v>
      </c>
      <c r="D23" s="56">
        <v>4950000</v>
      </c>
      <c r="E23" s="56"/>
      <c r="F23" s="54">
        <v>0.14000000000000001</v>
      </c>
      <c r="G23" s="55">
        <f t="shared" si="0"/>
        <v>693000.00000000012</v>
      </c>
      <c r="H23" s="313"/>
      <c r="I23" s="301"/>
      <c r="J23" s="4"/>
      <c r="K23" s="297"/>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row>
    <row r="24" spans="2:188" s="5" customFormat="1" ht="16.5" customHeight="1" x14ac:dyDescent="0.3">
      <c r="B24" s="51">
        <v>1</v>
      </c>
      <c r="C24" s="52" t="s">
        <v>15</v>
      </c>
      <c r="D24" s="56">
        <v>4950000</v>
      </c>
      <c r="E24" s="56"/>
      <c r="F24" s="54">
        <v>0.14000000000000001</v>
      </c>
      <c r="G24" s="55">
        <f t="shared" si="0"/>
        <v>693000.00000000012</v>
      </c>
      <c r="H24" s="313"/>
      <c r="I24" s="301"/>
      <c r="J24" s="4"/>
      <c r="K24" s="297"/>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row>
    <row r="25" spans="2:188" s="5" customFormat="1" ht="17.25" customHeight="1" x14ac:dyDescent="0.3">
      <c r="B25" s="51">
        <v>1</v>
      </c>
      <c r="C25" s="57" t="s">
        <v>58</v>
      </c>
      <c r="D25" s="56">
        <v>4950000</v>
      </c>
      <c r="E25" s="56"/>
      <c r="F25" s="54">
        <v>0.14000000000000001</v>
      </c>
      <c r="G25" s="55">
        <f t="shared" si="0"/>
        <v>693000.00000000012</v>
      </c>
      <c r="H25" s="313"/>
      <c r="I25" s="301"/>
      <c r="J25" s="4"/>
      <c r="K25" s="297"/>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row>
    <row r="26" spans="2:188" s="5" customFormat="1" ht="16.5" customHeight="1" x14ac:dyDescent="0.3">
      <c r="B26" s="58"/>
      <c r="C26" s="48" t="s">
        <v>17</v>
      </c>
      <c r="D26" s="59"/>
      <c r="E26" s="59"/>
      <c r="F26" s="59"/>
      <c r="G26" s="60"/>
      <c r="H26" s="39"/>
      <c r="I26" s="37"/>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row>
    <row r="27" spans="2:188" s="5" customFormat="1" ht="15.75" customHeight="1" x14ac:dyDescent="0.3">
      <c r="B27" s="51">
        <v>1</v>
      </c>
      <c r="C27" s="61" t="s">
        <v>49</v>
      </c>
      <c r="D27" s="56">
        <v>1050000</v>
      </c>
      <c r="E27" s="53"/>
      <c r="F27" s="54">
        <v>3</v>
      </c>
      <c r="G27" s="55">
        <f>+(B27*(D27+E27)*F27)</f>
        <v>3150000</v>
      </c>
      <c r="H27" s="313"/>
      <c r="I27" s="301"/>
      <c r="J27" s="4"/>
      <c r="K27" s="297"/>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row>
    <row r="28" spans="2:188" s="5" customFormat="1" ht="20.25" customHeight="1" x14ac:dyDescent="0.3">
      <c r="B28" s="62"/>
      <c r="C28" s="347" t="s">
        <v>53</v>
      </c>
      <c r="D28" s="348"/>
      <c r="E28" s="348"/>
      <c r="F28" s="349"/>
      <c r="G28" s="63">
        <f>SUM(G20:G27)</f>
        <v>20622000</v>
      </c>
      <c r="H28" s="30"/>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row>
    <row r="29" spans="2:188" s="5" customFormat="1" ht="20.25" customHeight="1" x14ac:dyDescent="0.3">
      <c r="B29" s="58"/>
      <c r="C29" s="333" t="s">
        <v>54</v>
      </c>
      <c r="D29" s="334"/>
      <c r="E29" s="334"/>
      <c r="F29" s="335"/>
      <c r="G29" s="64">
        <v>2.34</v>
      </c>
      <c r="H29" s="31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row>
    <row r="30" spans="2:188" s="5" customFormat="1" ht="20.25" customHeight="1" thickBot="1" x14ac:dyDescent="0.35">
      <c r="B30" s="65"/>
      <c r="C30" s="336" t="s">
        <v>55</v>
      </c>
      <c r="D30" s="337"/>
      <c r="E30" s="337"/>
      <c r="F30" s="338"/>
      <c r="G30" s="66">
        <f>ROUND(+G28*(G29),0)</f>
        <v>48255480</v>
      </c>
      <c r="H30" s="29"/>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row>
    <row r="31" spans="2:188" s="5" customFormat="1" x14ac:dyDescent="0.3">
      <c r="B31" s="339" t="s">
        <v>2</v>
      </c>
      <c r="C31" s="341" t="s">
        <v>18</v>
      </c>
      <c r="D31" s="343" t="s">
        <v>19</v>
      </c>
      <c r="E31" s="296" t="s">
        <v>20</v>
      </c>
      <c r="F31" s="345" t="s">
        <v>21</v>
      </c>
      <c r="G31" s="67" t="s">
        <v>6</v>
      </c>
      <c r="H31" s="29"/>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row>
    <row r="32" spans="2:188" s="5" customFormat="1" x14ac:dyDescent="0.3">
      <c r="B32" s="340"/>
      <c r="C32" s="341"/>
      <c r="D32" s="343"/>
      <c r="E32" s="68" t="s">
        <v>22</v>
      </c>
      <c r="F32" s="346"/>
      <c r="G32" s="69" t="s">
        <v>9</v>
      </c>
      <c r="H32" s="29"/>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row>
    <row r="33" spans="2:211" s="5" customFormat="1" ht="17.25" thickBot="1" x14ac:dyDescent="0.35">
      <c r="B33" s="70" t="s">
        <v>36</v>
      </c>
      <c r="C33" s="342"/>
      <c r="D33" s="344"/>
      <c r="E33" s="71" t="s">
        <v>39</v>
      </c>
      <c r="F33" s="71" t="s">
        <v>23</v>
      </c>
      <c r="G33" s="72" t="s">
        <v>56</v>
      </c>
      <c r="H33" s="29"/>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row>
    <row r="34" spans="2:211" s="5" customFormat="1" ht="16.5" customHeight="1" x14ac:dyDescent="0.3">
      <c r="B34" s="58"/>
      <c r="C34" s="49" t="s">
        <v>24</v>
      </c>
      <c r="D34" s="49"/>
      <c r="E34" s="49"/>
      <c r="F34" s="49"/>
      <c r="G34" s="50"/>
      <c r="H34" s="31"/>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row>
    <row r="35" spans="2:211" s="5" customFormat="1" ht="16.5" customHeight="1" x14ac:dyDescent="0.3">
      <c r="B35" s="51">
        <v>1</v>
      </c>
      <c r="C35" s="61" t="s">
        <v>45</v>
      </c>
      <c r="D35" s="73" t="s">
        <v>25</v>
      </c>
      <c r="E35" s="56">
        <v>200000</v>
      </c>
      <c r="F35" s="74">
        <f>2*(B20+B22+B23+B24+B25)</f>
        <v>10</v>
      </c>
      <c r="G35" s="55">
        <f>+F35*E35*B35</f>
        <v>2000000</v>
      </c>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row>
    <row r="36" spans="2:211" s="5" customFormat="1" ht="16.5" customHeight="1" x14ac:dyDescent="0.3">
      <c r="B36" s="58"/>
      <c r="C36" s="48" t="s">
        <v>26</v>
      </c>
      <c r="D36" s="49"/>
      <c r="E36" s="59"/>
      <c r="F36" s="75"/>
      <c r="G36" s="76"/>
      <c r="H36" s="29"/>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row>
    <row r="37" spans="2:211" s="5" customFormat="1" ht="32.25" customHeight="1" x14ac:dyDescent="0.3">
      <c r="B37" s="51">
        <v>1</v>
      </c>
      <c r="C37" s="87" t="s">
        <v>202</v>
      </c>
      <c r="D37" s="73" t="s">
        <v>27</v>
      </c>
      <c r="E37" s="77">
        <v>4850000</v>
      </c>
      <c r="F37" s="74">
        <v>3</v>
      </c>
      <c r="G37" s="55">
        <f>+(E37*F37*B37)</f>
        <v>14550000</v>
      </c>
      <c r="H37" s="312"/>
      <c r="I37" s="4"/>
      <c r="J37" s="90"/>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row>
    <row r="38" spans="2:211" s="5" customFormat="1" ht="49.5" x14ac:dyDescent="0.3">
      <c r="B38" s="51">
        <v>1</v>
      </c>
      <c r="C38" s="61" t="s">
        <v>50</v>
      </c>
      <c r="D38" s="73" t="s">
        <v>28</v>
      </c>
      <c r="E38" s="77">
        <v>5800000</v>
      </c>
      <c r="F38" s="74">
        <v>1</v>
      </c>
      <c r="G38" s="55">
        <f>+E38*F38*B38</f>
        <v>5800000</v>
      </c>
      <c r="H38" s="36"/>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row>
    <row r="39" spans="2:211" s="5" customFormat="1" ht="49.5" x14ac:dyDescent="0.3">
      <c r="B39" s="51">
        <v>1</v>
      </c>
      <c r="C39" s="61" t="s">
        <v>40</v>
      </c>
      <c r="D39" s="73" t="s">
        <v>28</v>
      </c>
      <c r="E39" s="77">
        <v>500000</v>
      </c>
      <c r="F39" s="74">
        <v>3</v>
      </c>
      <c r="G39" s="55">
        <f>+F39*E39*B39</f>
        <v>1500000</v>
      </c>
      <c r="H39" s="29"/>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row>
    <row r="40" spans="2:211" s="5" customFormat="1" ht="49.5" x14ac:dyDescent="0.3">
      <c r="B40" s="51">
        <v>1</v>
      </c>
      <c r="C40" s="61" t="s">
        <v>29</v>
      </c>
      <c r="D40" s="73" t="s">
        <v>28</v>
      </c>
      <c r="E40" s="77">
        <v>600000</v>
      </c>
      <c r="F40" s="74">
        <v>3</v>
      </c>
      <c r="G40" s="55">
        <f>+E40*F40*B40</f>
        <v>1800000</v>
      </c>
      <c r="H40" s="29"/>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row>
    <row r="41" spans="2:211" s="5" customFormat="1" x14ac:dyDescent="0.3">
      <c r="B41" s="58"/>
      <c r="C41" s="48" t="s">
        <v>30</v>
      </c>
      <c r="D41" s="49"/>
      <c r="E41" s="59"/>
      <c r="F41" s="59"/>
      <c r="G41" s="76"/>
      <c r="H41" s="29"/>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row>
    <row r="42" spans="2:211" s="5" customFormat="1" ht="49.5" x14ac:dyDescent="0.3">
      <c r="B42" s="51">
        <v>1</v>
      </c>
      <c r="C42" s="61" t="s">
        <v>60</v>
      </c>
      <c r="D42" s="73" t="s">
        <v>28</v>
      </c>
      <c r="E42" s="77">
        <v>674772</v>
      </c>
      <c r="F42" s="54">
        <v>1</v>
      </c>
      <c r="G42" s="55">
        <f>ROUNDDOWN((F42*E42),0)</f>
        <v>674772</v>
      </c>
      <c r="H42" s="92"/>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row>
    <row r="43" spans="2:211" s="5" customFormat="1" ht="49.5" x14ac:dyDescent="0.3">
      <c r="B43" s="51">
        <v>1</v>
      </c>
      <c r="C43" s="61" t="s">
        <v>41</v>
      </c>
      <c r="D43" s="73" t="s">
        <v>28</v>
      </c>
      <c r="E43" s="77">
        <v>150000</v>
      </c>
      <c r="F43" s="74">
        <v>3</v>
      </c>
      <c r="G43" s="55">
        <f>+E43*F43*B43</f>
        <v>450000</v>
      </c>
      <c r="H43" s="29"/>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row>
    <row r="44" spans="2:211" s="5" customFormat="1" ht="49.5" x14ac:dyDescent="0.3">
      <c r="B44" s="51">
        <v>1</v>
      </c>
      <c r="C44" s="61" t="s">
        <v>31</v>
      </c>
      <c r="D44" s="73" t="s">
        <v>28</v>
      </c>
      <c r="E44" s="77">
        <v>150000</v>
      </c>
      <c r="F44" s="74">
        <v>3</v>
      </c>
      <c r="G44" s="55">
        <f>+E44*F44*B44</f>
        <v>450000</v>
      </c>
      <c r="H44" s="30"/>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row>
    <row r="45" spans="2:211" s="5" customFormat="1" ht="50.25" thickBot="1" x14ac:dyDescent="0.35">
      <c r="B45" s="78">
        <v>1</v>
      </c>
      <c r="C45" s="79" t="s">
        <v>35</v>
      </c>
      <c r="D45" s="80" t="s">
        <v>28</v>
      </c>
      <c r="E45" s="88">
        <v>50000</v>
      </c>
      <c r="F45" s="74">
        <v>3</v>
      </c>
      <c r="G45" s="89">
        <f>+E45*F45*B45</f>
        <v>150000</v>
      </c>
      <c r="H45" s="31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row>
    <row r="46" spans="2:211" s="5" customFormat="1" ht="20.25" customHeight="1" x14ac:dyDescent="0.3">
      <c r="B46" s="81"/>
      <c r="C46" s="324" t="s">
        <v>57</v>
      </c>
      <c r="D46" s="324"/>
      <c r="E46" s="324"/>
      <c r="F46" s="324"/>
      <c r="G46" s="82">
        <f>SUM(G35:G45)</f>
        <v>27374772</v>
      </c>
      <c r="H46" s="29"/>
      <c r="I46" s="302"/>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row>
    <row r="47" spans="2:211" s="5" customFormat="1" ht="23.25" customHeight="1" x14ac:dyDescent="0.3">
      <c r="B47" s="83"/>
      <c r="C47" s="325" t="s">
        <v>190</v>
      </c>
      <c r="D47" s="325"/>
      <c r="E47" s="325"/>
      <c r="F47" s="325"/>
      <c r="G47" s="84">
        <f>+G30+G46</f>
        <v>75630252</v>
      </c>
      <c r="I47" s="304"/>
      <c r="J47" s="4"/>
      <c r="K47" s="305"/>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row>
    <row r="48" spans="2:211" s="5" customFormat="1" ht="20.25" customHeight="1" x14ac:dyDescent="0.3">
      <c r="B48" s="83"/>
      <c r="C48" s="325" t="s">
        <v>191</v>
      </c>
      <c r="D48" s="325"/>
      <c r="E48" s="325"/>
      <c r="F48" s="325"/>
      <c r="G48" s="84">
        <f>ROUND(+G47*19%,0)</f>
        <v>14369748</v>
      </c>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row>
    <row r="49" spans="2:190" s="5" customFormat="1" ht="24" customHeight="1" thickBot="1" x14ac:dyDescent="0.35">
      <c r="B49" s="85"/>
      <c r="C49" s="326" t="s">
        <v>64</v>
      </c>
      <c r="D49" s="326"/>
      <c r="E49" s="326"/>
      <c r="F49" s="326"/>
      <c r="G49" s="86">
        <f>+G48+G47</f>
        <v>90000000</v>
      </c>
      <c r="I49" s="302"/>
      <c r="J49" s="4"/>
      <c r="K49" s="91"/>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row>
    <row r="50" spans="2:190" s="5" customFormat="1" ht="12.75" customHeight="1" thickBot="1" x14ac:dyDescent="0.35">
      <c r="B50" s="327" t="s">
        <v>32</v>
      </c>
      <c r="C50" s="328"/>
      <c r="D50" s="328"/>
      <c r="E50" s="328"/>
      <c r="F50" s="328"/>
      <c r="G50" s="329"/>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row>
    <row r="51" spans="2:190" ht="25.5" customHeight="1" x14ac:dyDescent="0.3">
      <c r="B51" s="330" t="s">
        <v>203</v>
      </c>
      <c r="C51" s="331"/>
      <c r="D51" s="331"/>
      <c r="E51" s="331"/>
      <c r="F51" s="331"/>
      <c r="G51" s="332"/>
      <c r="H51" s="308"/>
      <c r="I51" s="303"/>
      <c r="GG51" s="4"/>
      <c r="GH51" s="4"/>
    </row>
    <row r="52" spans="2:190" s="5" customFormat="1" ht="23.25" customHeight="1" x14ac:dyDescent="0.3">
      <c r="B52" s="321" t="s">
        <v>181</v>
      </c>
      <c r="C52" s="322"/>
      <c r="D52" s="322"/>
      <c r="E52" s="322"/>
      <c r="F52" s="322"/>
      <c r="G52" s="323"/>
      <c r="H52" s="2"/>
      <c r="I52" s="303"/>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row>
    <row r="53" spans="2:190" s="5" customFormat="1" ht="16.5" customHeight="1" x14ac:dyDescent="0.3">
      <c r="B53" s="321" t="s">
        <v>42</v>
      </c>
      <c r="C53" s="322"/>
      <c r="D53" s="322"/>
      <c r="E53" s="322"/>
      <c r="F53" s="322"/>
      <c r="G53" s="323"/>
      <c r="H53" s="2"/>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row>
    <row r="54" spans="2:190" s="5" customFormat="1" ht="24" customHeight="1" x14ac:dyDescent="0.3">
      <c r="B54" s="321" t="s">
        <v>182</v>
      </c>
      <c r="C54" s="322"/>
      <c r="D54" s="322"/>
      <c r="E54" s="322"/>
      <c r="F54" s="322"/>
      <c r="G54" s="323"/>
      <c r="H54" s="2"/>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row>
    <row r="55" spans="2:190" s="5" customFormat="1" ht="36.75" customHeight="1" x14ac:dyDescent="0.3">
      <c r="B55" s="321" t="s">
        <v>183</v>
      </c>
      <c r="C55" s="322"/>
      <c r="D55" s="322"/>
      <c r="E55" s="322"/>
      <c r="F55" s="322"/>
      <c r="G55" s="323"/>
      <c r="H55" s="33"/>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row>
    <row r="56" spans="2:190" s="5" customFormat="1" ht="17.25" customHeight="1" x14ac:dyDescent="0.3">
      <c r="B56" s="321" t="s">
        <v>184</v>
      </c>
      <c r="C56" s="322"/>
      <c r="D56" s="322"/>
      <c r="E56" s="322"/>
      <c r="F56" s="322"/>
      <c r="G56" s="323"/>
      <c r="H56" s="32"/>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row>
    <row r="57" spans="2:190" s="1" customFormat="1" ht="18" customHeight="1" x14ac:dyDescent="0.3">
      <c r="B57" s="321" t="s">
        <v>61</v>
      </c>
      <c r="C57" s="322"/>
      <c r="D57" s="322"/>
      <c r="E57" s="322"/>
      <c r="F57" s="322"/>
      <c r="G57" s="323"/>
      <c r="H57" s="2"/>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row>
    <row r="58" spans="2:190" s="1" customFormat="1" ht="21" customHeight="1" x14ac:dyDescent="0.3">
      <c r="B58" s="321" t="s">
        <v>185</v>
      </c>
      <c r="C58" s="322"/>
      <c r="D58" s="322"/>
      <c r="E58" s="322"/>
      <c r="F58" s="322"/>
      <c r="G58" s="323"/>
      <c r="H58" s="29"/>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row>
    <row r="59" spans="2:190" s="1" customFormat="1" ht="17.25" customHeight="1" x14ac:dyDescent="0.3">
      <c r="B59" s="321" t="s">
        <v>62</v>
      </c>
      <c r="C59" s="322"/>
      <c r="D59" s="322"/>
      <c r="E59" s="322"/>
      <c r="F59" s="322"/>
      <c r="G59" s="323"/>
      <c r="H59" s="29"/>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row>
    <row r="60" spans="2:190" ht="16.5" customHeight="1" x14ac:dyDescent="0.3">
      <c r="B60" s="321" t="s">
        <v>186</v>
      </c>
      <c r="C60" s="322"/>
      <c r="D60" s="322"/>
      <c r="E60" s="322"/>
      <c r="F60" s="322"/>
      <c r="G60" s="323"/>
      <c r="H60" s="29"/>
      <c r="GG60" s="4"/>
      <c r="GH60" s="4"/>
    </row>
    <row r="61" spans="2:190" ht="20.25" customHeight="1" x14ac:dyDescent="0.3">
      <c r="B61" s="321" t="s">
        <v>187</v>
      </c>
      <c r="C61" s="322"/>
      <c r="D61" s="322"/>
      <c r="E61" s="322"/>
      <c r="F61" s="322"/>
      <c r="G61" s="323"/>
      <c r="H61" s="29"/>
      <c r="GG61" s="4"/>
      <c r="GH61" s="4"/>
    </row>
    <row r="62" spans="2:190" ht="15" customHeight="1" x14ac:dyDescent="0.3">
      <c r="B62" s="321" t="s">
        <v>188</v>
      </c>
      <c r="C62" s="322"/>
      <c r="D62" s="322"/>
      <c r="E62" s="322"/>
      <c r="F62" s="322"/>
      <c r="G62" s="323"/>
      <c r="H62" s="22"/>
      <c r="GG62" s="4"/>
      <c r="GH62" s="4"/>
    </row>
    <row r="63" spans="2:190" ht="33.75" customHeight="1" x14ac:dyDescent="0.3">
      <c r="B63" s="315" t="s">
        <v>189</v>
      </c>
      <c r="C63" s="316"/>
      <c r="D63" s="316"/>
      <c r="E63" s="316"/>
      <c r="F63" s="316"/>
      <c r="G63" s="317"/>
      <c r="H63" s="22"/>
      <c r="GG63" s="4"/>
      <c r="GH63" s="4"/>
    </row>
    <row r="64" spans="2:190" ht="33.75" customHeight="1" x14ac:dyDescent="0.3">
      <c r="B64" s="318"/>
      <c r="C64" s="319"/>
      <c r="D64" s="319"/>
      <c r="E64" s="319"/>
      <c r="F64" s="319"/>
      <c r="G64" s="319"/>
      <c r="H64" s="22"/>
      <c r="GG64" s="4"/>
      <c r="GH64" s="4"/>
    </row>
    <row r="65" spans="2:190" ht="55.5" customHeight="1" x14ac:dyDescent="0.3">
      <c r="B65" s="24"/>
      <c r="C65" s="25"/>
      <c r="D65" s="22"/>
      <c r="E65" s="26"/>
      <c r="F65" s="27"/>
      <c r="G65" s="27"/>
      <c r="H65" s="22"/>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row>
    <row r="66" spans="2:190" ht="16.5" customHeight="1" x14ac:dyDescent="0.3">
      <c r="B66" s="320" t="s">
        <v>43</v>
      </c>
      <c r="C66" s="320"/>
      <c r="D66" s="22"/>
      <c r="E66" s="320" t="s">
        <v>44</v>
      </c>
      <c r="F66" s="320"/>
      <c r="G66" s="320"/>
      <c r="H66" s="29"/>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row>
    <row r="67" spans="2:190" ht="16.5" customHeight="1" x14ac:dyDescent="0.3">
      <c r="H67" s="29"/>
    </row>
    <row r="68" spans="2:190" ht="16.5" customHeight="1" x14ac:dyDescent="0.3">
      <c r="H68" s="29"/>
    </row>
  </sheetData>
  <mergeCells count="39">
    <mergeCell ref="C28:F28"/>
    <mergeCell ref="B3:G3"/>
    <mergeCell ref="B4:G4"/>
    <mergeCell ref="B5:G5"/>
    <mergeCell ref="B6:G6"/>
    <mergeCell ref="B7:G7"/>
    <mergeCell ref="B9:G9"/>
    <mergeCell ref="B10:G10"/>
    <mergeCell ref="B13:E13"/>
    <mergeCell ref="B15:B16"/>
    <mergeCell ref="C15:C17"/>
    <mergeCell ref="C18:G18"/>
    <mergeCell ref="C29:F29"/>
    <mergeCell ref="C30:F30"/>
    <mergeCell ref="B31:B32"/>
    <mergeCell ref="C31:C33"/>
    <mergeCell ref="D31:D33"/>
    <mergeCell ref="F31:F32"/>
    <mergeCell ref="B61:G61"/>
    <mergeCell ref="C46:F46"/>
    <mergeCell ref="C47:F47"/>
    <mergeCell ref="C48:F48"/>
    <mergeCell ref="C49:F49"/>
    <mergeCell ref="B50:G50"/>
    <mergeCell ref="B56:G56"/>
    <mergeCell ref="B57:G57"/>
    <mergeCell ref="B58:G58"/>
    <mergeCell ref="B59:G59"/>
    <mergeCell ref="B60:G60"/>
    <mergeCell ref="B51:G51"/>
    <mergeCell ref="B52:G52"/>
    <mergeCell ref="B53:G53"/>
    <mergeCell ref="B54:G54"/>
    <mergeCell ref="B55:G55"/>
    <mergeCell ref="B63:G63"/>
    <mergeCell ref="B64:G64"/>
    <mergeCell ref="B66:C66"/>
    <mergeCell ref="E66:G66"/>
    <mergeCell ref="B62:G62"/>
  </mergeCells>
  <printOptions horizontalCentered="1"/>
  <pageMargins left="0.70866141732283472" right="0.70866141732283472" top="0.39370078740157483" bottom="0.39370078740157483" header="0.31496062992125984" footer="0.31496062992125984"/>
  <pageSetup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6"/>
  <sheetViews>
    <sheetView topLeftCell="A4" workbookViewId="0">
      <selection activeCell="A8" sqref="A8"/>
    </sheetView>
  </sheetViews>
  <sheetFormatPr baseColWidth="10" defaultColWidth="9.140625" defaultRowHeight="16.5" x14ac:dyDescent="0.3"/>
  <cols>
    <col min="1" max="1" width="11.42578125" customWidth="1"/>
    <col min="2" max="2" width="16.28515625" bestFit="1" customWidth="1"/>
    <col min="3" max="3" width="14.28515625" customWidth="1"/>
    <col min="4" max="4" width="45.28515625" customWidth="1"/>
    <col min="5" max="6" width="11.42578125" customWidth="1"/>
    <col min="7" max="7" width="20.140625" bestFit="1" customWidth="1"/>
    <col min="8" max="9" width="11.42578125" customWidth="1"/>
    <col min="10" max="10" width="12" customWidth="1"/>
    <col min="11" max="11" width="11.42578125" customWidth="1"/>
    <col min="12" max="12" width="11" customWidth="1"/>
    <col min="13" max="15" width="11.42578125" customWidth="1"/>
    <col min="16" max="17" width="12.5703125" customWidth="1"/>
    <col min="18" max="19" width="11.42578125" customWidth="1"/>
    <col min="20" max="20" width="15.5703125" customWidth="1"/>
    <col min="21" max="256" width="11.42578125" customWidth="1"/>
  </cols>
  <sheetData>
    <row r="1" spans="1:23" x14ac:dyDescent="0.3">
      <c r="B1" s="378" t="s">
        <v>65</v>
      </c>
      <c r="C1" s="378"/>
      <c r="D1" s="378"/>
      <c r="E1" s="378"/>
      <c r="F1" s="378"/>
      <c r="G1" s="378"/>
      <c r="H1" s="378"/>
      <c r="I1" s="378"/>
      <c r="J1" s="378"/>
      <c r="K1" s="378"/>
      <c r="L1" s="378"/>
      <c r="M1" s="378"/>
      <c r="N1" s="93"/>
      <c r="O1" s="93"/>
      <c r="P1" s="93"/>
      <c r="Q1" s="93"/>
    </row>
    <row r="2" spans="1:23" x14ac:dyDescent="0.3">
      <c r="B2" s="378" t="s">
        <v>66</v>
      </c>
      <c r="C2" s="378"/>
      <c r="D2" s="378"/>
      <c r="E2" s="378"/>
      <c r="F2" s="378"/>
      <c r="G2" s="378"/>
      <c r="H2" s="378"/>
      <c r="I2" s="378"/>
      <c r="J2" s="378"/>
      <c r="K2" s="378"/>
      <c r="L2" s="378"/>
      <c r="M2" s="378"/>
      <c r="N2" s="93"/>
      <c r="O2" s="93"/>
      <c r="P2" s="93"/>
      <c r="Q2" s="93"/>
    </row>
    <row r="3" spans="1:23" x14ac:dyDescent="0.3">
      <c r="B3" s="379"/>
      <c r="C3" s="379"/>
      <c r="D3" s="379"/>
      <c r="E3" s="379"/>
      <c r="F3" s="379"/>
      <c r="G3" s="379"/>
      <c r="H3" s="379"/>
      <c r="I3" s="379"/>
      <c r="J3" s="379"/>
      <c r="K3" s="379"/>
      <c r="L3" s="379"/>
      <c r="M3" s="379"/>
      <c r="N3" s="94"/>
      <c r="O3" s="94"/>
      <c r="P3" s="93"/>
      <c r="Q3" s="93"/>
    </row>
    <row r="4" spans="1:23" x14ac:dyDescent="0.3">
      <c r="B4" s="378" t="s">
        <v>67</v>
      </c>
      <c r="C4" s="378"/>
      <c r="D4" s="378"/>
      <c r="E4" s="378"/>
      <c r="F4" s="378"/>
      <c r="G4" s="378"/>
      <c r="H4" s="378"/>
      <c r="I4" s="378"/>
      <c r="J4" s="378"/>
      <c r="K4" s="378"/>
      <c r="L4" s="378"/>
      <c r="M4" s="378"/>
      <c r="N4" s="93"/>
      <c r="O4" s="93"/>
      <c r="P4" s="93"/>
      <c r="Q4" s="93"/>
    </row>
    <row r="5" spans="1:23" x14ac:dyDescent="0.3">
      <c r="B5" s="95"/>
      <c r="C5" s="95"/>
      <c r="D5" s="95"/>
      <c r="E5" s="95"/>
      <c r="F5" s="95"/>
      <c r="G5" s="95"/>
      <c r="H5" s="95"/>
      <c r="I5" s="95"/>
      <c r="J5" s="95"/>
      <c r="K5" s="95"/>
      <c r="L5" s="95"/>
      <c r="M5" s="96"/>
      <c r="N5" s="96"/>
      <c r="O5" s="96"/>
      <c r="P5" s="95"/>
      <c r="Q5" s="95"/>
    </row>
    <row r="6" spans="1:23" x14ac:dyDescent="0.3">
      <c r="B6" s="95"/>
      <c r="C6" s="380"/>
      <c r="D6" s="380"/>
      <c r="E6" s="97"/>
      <c r="F6" s="97"/>
      <c r="G6" s="97"/>
      <c r="H6" s="98"/>
      <c r="I6" s="98"/>
      <c r="J6" s="98"/>
      <c r="K6" s="98"/>
      <c r="L6" s="95"/>
      <c r="M6" s="99"/>
      <c r="N6" s="99"/>
      <c r="O6" s="99"/>
      <c r="P6" s="100"/>
      <c r="Q6" s="100"/>
    </row>
    <row r="7" spans="1:23" ht="60" customHeight="1" x14ac:dyDescent="0.3">
      <c r="A7" s="101" t="s">
        <v>68</v>
      </c>
      <c r="B7" s="102" t="s">
        <v>69</v>
      </c>
      <c r="C7" s="102" t="s">
        <v>70</v>
      </c>
      <c r="D7" s="102" t="s">
        <v>71</v>
      </c>
      <c r="E7" s="101" t="s">
        <v>176</v>
      </c>
      <c r="F7" s="101" t="s">
        <v>72</v>
      </c>
      <c r="G7" s="101" t="s">
        <v>73</v>
      </c>
      <c r="H7" s="101" t="s">
        <v>74</v>
      </c>
      <c r="I7" s="101" t="s">
        <v>75</v>
      </c>
      <c r="J7" s="101" t="s">
        <v>76</v>
      </c>
      <c r="K7" s="101" t="s">
        <v>77</v>
      </c>
      <c r="L7" s="101" t="s">
        <v>78</v>
      </c>
      <c r="M7" s="101" t="s">
        <v>79</v>
      </c>
      <c r="N7" s="101" t="s">
        <v>177</v>
      </c>
      <c r="O7" s="101" t="s">
        <v>80</v>
      </c>
      <c r="P7" s="101" t="s">
        <v>81</v>
      </c>
      <c r="Q7" s="101" t="s">
        <v>82</v>
      </c>
      <c r="T7" s="103"/>
      <c r="U7" s="103"/>
      <c r="V7" s="103"/>
      <c r="W7" s="103"/>
    </row>
    <row r="8" spans="1:23" ht="33" x14ac:dyDescent="0.3">
      <c r="A8" s="73" t="s">
        <v>199</v>
      </c>
      <c r="B8" s="311" t="s">
        <v>178</v>
      </c>
      <c r="C8" s="104" t="s">
        <v>200</v>
      </c>
      <c r="D8" s="299" t="s">
        <v>201</v>
      </c>
      <c r="E8" s="105"/>
      <c r="F8" s="105">
        <v>13.3</v>
      </c>
      <c r="G8" s="106">
        <v>90000000</v>
      </c>
      <c r="H8" s="107">
        <v>3</v>
      </c>
      <c r="I8" s="310">
        <v>1</v>
      </c>
      <c r="J8" s="107">
        <v>1</v>
      </c>
      <c r="K8" s="107">
        <v>0</v>
      </c>
      <c r="L8" s="311">
        <v>0</v>
      </c>
      <c r="M8" s="108">
        <v>0</v>
      </c>
      <c r="N8" s="309">
        <v>0</v>
      </c>
      <c r="O8" s="309">
        <v>1</v>
      </c>
      <c r="P8" s="107">
        <v>0</v>
      </c>
      <c r="Q8" s="310">
        <v>1</v>
      </c>
      <c r="T8" s="109"/>
      <c r="U8" s="109"/>
      <c r="V8" s="110"/>
      <c r="W8" s="109"/>
    </row>
    <row r="9" spans="1:23" x14ac:dyDescent="0.3">
      <c r="B9" s="111"/>
      <c r="C9" s="111"/>
      <c r="D9" s="111"/>
      <c r="E9" s="111"/>
      <c r="F9" s="111"/>
      <c r="G9" s="291">
        <f>SUM(G8:G8)*11%</f>
        <v>9900000</v>
      </c>
      <c r="H9" s="111"/>
      <c r="I9" s="112">
        <f>SUM(I8)</f>
        <v>1</v>
      </c>
      <c r="J9" s="112">
        <f>SUM(J8:J8)</f>
        <v>1</v>
      </c>
      <c r="K9" s="112">
        <f>SUM(K8)</f>
        <v>0</v>
      </c>
      <c r="L9" s="112">
        <f>SUM(L8)</f>
        <v>0</v>
      </c>
      <c r="M9" s="112">
        <f>SUM(M8:M8)</f>
        <v>0</v>
      </c>
      <c r="N9" s="112">
        <f>SUM(N8:N8)</f>
        <v>0</v>
      </c>
      <c r="O9" s="113">
        <f>SUM(O8:O8)</f>
        <v>1</v>
      </c>
      <c r="P9" s="112">
        <f>SUM(P8:P8)</f>
        <v>0</v>
      </c>
      <c r="Q9" s="112">
        <f>SUM(Q8:Q8)</f>
        <v>1</v>
      </c>
      <c r="T9" s="109"/>
      <c r="U9" s="109"/>
      <c r="V9" s="109"/>
      <c r="W9" s="109"/>
    </row>
    <row r="10" spans="1:23" x14ac:dyDescent="0.3">
      <c r="B10" s="111"/>
      <c r="C10" s="111"/>
      <c r="D10" s="111"/>
      <c r="E10" s="111"/>
      <c r="F10" s="111"/>
      <c r="G10" s="291">
        <f>+'PPTO OFICIAL 3 meses'!G49</f>
        <v>90000000</v>
      </c>
      <c r="H10" s="292"/>
      <c r="I10" s="111"/>
      <c r="J10" s="111"/>
      <c r="K10" s="111"/>
      <c r="L10" s="111"/>
      <c r="M10" s="114"/>
      <c r="N10" s="114"/>
      <c r="O10" s="114"/>
      <c r="P10" s="111"/>
      <c r="Q10" s="111"/>
      <c r="T10" s="109"/>
      <c r="U10" s="109"/>
      <c r="V10" s="110"/>
      <c r="W10" s="109"/>
    </row>
    <row r="11" spans="1:23" ht="33" customHeight="1" x14ac:dyDescent="0.3">
      <c r="B11" s="115" t="s">
        <v>83</v>
      </c>
      <c r="C11" s="116" t="s">
        <v>84</v>
      </c>
      <c r="D11" s="117" t="s">
        <v>85</v>
      </c>
      <c r="E11" s="111"/>
      <c r="F11" s="111"/>
      <c r="G11" s="300" t="s">
        <v>198</v>
      </c>
      <c r="H11" s="121"/>
      <c r="I11" s="121"/>
      <c r="J11" s="121"/>
      <c r="K11" s="121"/>
      <c r="L11" s="121"/>
      <c r="M11" s="121"/>
      <c r="N11" s="121"/>
      <c r="O11" s="118"/>
      <c r="P11" s="111"/>
      <c r="Q11" s="111"/>
      <c r="T11" s="109"/>
      <c r="U11" s="109"/>
      <c r="V11" s="110"/>
      <c r="W11" s="109"/>
    </row>
    <row r="12" spans="1:23" ht="25.5" customHeight="1" x14ac:dyDescent="0.3">
      <c r="B12" s="119">
        <v>1</v>
      </c>
      <c r="C12" s="119" t="s">
        <v>86</v>
      </c>
      <c r="D12" s="120" t="s">
        <v>195</v>
      </c>
      <c r="E12" s="111"/>
      <c r="F12" s="111"/>
      <c r="G12" s="121"/>
      <c r="H12" s="121"/>
      <c r="I12" s="121"/>
      <c r="J12" s="121"/>
      <c r="K12" s="121"/>
      <c r="L12" s="121"/>
      <c r="M12" s="121"/>
      <c r="N12" s="121"/>
      <c r="O12" s="121"/>
      <c r="P12" s="111"/>
      <c r="Q12" s="111"/>
      <c r="T12" s="109"/>
      <c r="U12" s="109"/>
      <c r="V12" s="110"/>
      <c r="W12" s="109"/>
    </row>
    <row r="13" spans="1:23" x14ac:dyDescent="0.3">
      <c r="B13" s="119">
        <v>1</v>
      </c>
      <c r="C13" s="119" t="s">
        <v>87</v>
      </c>
      <c r="D13" s="119" t="s">
        <v>196</v>
      </c>
      <c r="E13" s="111"/>
      <c r="F13" s="111"/>
      <c r="G13" s="111"/>
      <c r="H13" s="111"/>
      <c r="I13" s="111"/>
      <c r="J13" s="111"/>
      <c r="K13" s="111"/>
      <c r="L13" s="111"/>
      <c r="M13" s="114"/>
      <c r="N13" s="114"/>
      <c r="O13" s="114"/>
      <c r="P13" s="111"/>
      <c r="Q13" s="111"/>
      <c r="T13" s="109"/>
      <c r="U13" s="109"/>
      <c r="V13" s="110"/>
      <c r="W13" s="109"/>
    </row>
    <row r="14" spans="1:23" x14ac:dyDescent="0.3">
      <c r="B14" s="119">
        <v>1</v>
      </c>
      <c r="C14" s="119" t="s">
        <v>51</v>
      </c>
      <c r="D14" s="119" t="s">
        <v>180</v>
      </c>
      <c r="E14" s="111"/>
      <c r="F14" s="111"/>
      <c r="G14" s="111"/>
      <c r="H14" s="111"/>
      <c r="I14" s="111"/>
      <c r="J14" s="111"/>
      <c r="K14" s="111"/>
      <c r="L14" s="111"/>
      <c r="M14" s="114"/>
      <c r="N14" s="114"/>
      <c r="O14" s="114"/>
      <c r="P14" s="111"/>
      <c r="Q14" s="111"/>
      <c r="T14" s="109"/>
      <c r="U14" s="109"/>
      <c r="V14" s="110"/>
      <c r="W14" s="109"/>
    </row>
    <row r="15" spans="1:23" x14ac:dyDescent="0.3">
      <c r="B15" s="119">
        <v>1</v>
      </c>
      <c r="C15" s="119" t="s">
        <v>88</v>
      </c>
      <c r="D15" s="119" t="s">
        <v>197</v>
      </c>
      <c r="E15" s="111"/>
      <c r="F15" s="111"/>
      <c r="G15" s="111"/>
      <c r="H15" s="111"/>
      <c r="I15" s="111"/>
      <c r="J15" s="111"/>
      <c r="K15" s="111"/>
      <c r="L15" s="111"/>
      <c r="M15" s="114"/>
      <c r="N15" s="114"/>
      <c r="O15" s="114"/>
      <c r="P15" s="111"/>
      <c r="Q15" s="111"/>
      <c r="T15" s="109"/>
      <c r="U15" s="109"/>
      <c r="V15" s="110"/>
      <c r="W15" s="109"/>
    </row>
    <row r="16" spans="1:23" x14ac:dyDescent="0.3">
      <c r="B16" s="122">
        <v>1</v>
      </c>
      <c r="C16" s="122" t="s">
        <v>179</v>
      </c>
      <c r="D16" s="122" t="s">
        <v>196</v>
      </c>
    </row>
  </sheetData>
  <mergeCells count="5">
    <mergeCell ref="B1:M1"/>
    <mergeCell ref="B2:M2"/>
    <mergeCell ref="B3:M3"/>
    <mergeCell ref="B4:M4"/>
    <mergeCell ref="C6:D6"/>
  </mergeCells>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0"/>
  <sheetViews>
    <sheetView topLeftCell="A22" workbookViewId="0">
      <selection activeCell="A25" sqref="A25:C25"/>
    </sheetView>
  </sheetViews>
  <sheetFormatPr baseColWidth="10" defaultColWidth="9.140625" defaultRowHeight="16.5" x14ac:dyDescent="0.3"/>
  <cols>
    <col min="1" max="1" width="30.42578125" customWidth="1"/>
    <col min="2" max="2" width="15.85546875" customWidth="1"/>
    <col min="3" max="3" width="16.140625" customWidth="1"/>
    <col min="4" max="4" width="11.42578125" customWidth="1"/>
    <col min="5" max="5" width="12.28515625" bestFit="1" customWidth="1"/>
    <col min="6" max="6" width="14.28515625" customWidth="1"/>
    <col min="7" max="256" width="11.42578125" customWidth="1"/>
  </cols>
  <sheetData>
    <row r="1" spans="1:6" x14ac:dyDescent="0.3">
      <c r="B1" s="123" t="s">
        <v>89</v>
      </c>
      <c r="C1" s="123" t="s">
        <v>90</v>
      </c>
      <c r="D1" s="124"/>
      <c r="E1" s="125"/>
    </row>
    <row r="2" spans="1:6" ht="17.25" customHeight="1" x14ac:dyDescent="0.3">
      <c r="A2" s="123" t="s">
        <v>14</v>
      </c>
      <c r="B2" s="126"/>
      <c r="C2" s="126"/>
    </row>
    <row r="3" spans="1:6" x14ac:dyDescent="0.3">
      <c r="A3" s="127" t="s">
        <v>91</v>
      </c>
      <c r="B3" s="128">
        <v>5742221</v>
      </c>
      <c r="C3" s="128">
        <v>6578212</v>
      </c>
      <c r="E3" s="137"/>
      <c r="F3" s="129">
        <f>+(C3+B3)/2</f>
        <v>6160216.5</v>
      </c>
    </row>
    <row r="4" spans="1:6" x14ac:dyDescent="0.3">
      <c r="A4" s="127" t="s">
        <v>92</v>
      </c>
      <c r="B4" s="128">
        <v>3759762</v>
      </c>
      <c r="C4" s="128">
        <v>4617694</v>
      </c>
      <c r="E4" s="137"/>
      <c r="F4" s="129">
        <f>+(C4+B4)/2</f>
        <v>4188728</v>
      </c>
    </row>
    <row r="5" spans="1:6" x14ac:dyDescent="0.3">
      <c r="A5" s="127" t="s">
        <v>93</v>
      </c>
      <c r="B5" s="128">
        <v>2557340</v>
      </c>
      <c r="C5" s="128">
        <v>3283620</v>
      </c>
      <c r="E5" s="137"/>
    </row>
    <row r="6" spans="1:6" x14ac:dyDescent="0.3">
      <c r="A6" s="127" t="s">
        <v>51</v>
      </c>
      <c r="B6" s="128">
        <f>3100000*6%+3100000</f>
        <v>3286000</v>
      </c>
      <c r="C6" s="128">
        <f>3500000+644000</f>
        <v>4144000</v>
      </c>
      <c r="E6" s="137"/>
      <c r="F6" s="129">
        <f>+(C6+B6)/2</f>
        <v>3715000</v>
      </c>
    </row>
    <row r="7" spans="1:6" x14ac:dyDescent="0.3">
      <c r="A7" s="127" t="s">
        <v>63</v>
      </c>
      <c r="B7" s="128">
        <f>3100000*6%+3100000</f>
        <v>3286000</v>
      </c>
      <c r="C7" s="128">
        <f>3500000+644000</f>
        <v>4144000</v>
      </c>
      <c r="E7" s="137"/>
    </row>
    <row r="8" spans="1:6" x14ac:dyDescent="0.3">
      <c r="A8" s="127" t="s">
        <v>94</v>
      </c>
      <c r="B8" s="128">
        <v>4930367</v>
      </c>
      <c r="C8" s="128">
        <v>5574365</v>
      </c>
      <c r="E8" s="137"/>
      <c r="F8" s="129">
        <f>+(C8+B8)/2</f>
        <v>5252366</v>
      </c>
    </row>
    <row r="9" spans="1:6" x14ac:dyDescent="0.3">
      <c r="A9" s="127" t="s">
        <v>95</v>
      </c>
      <c r="B9" s="128">
        <v>4930367</v>
      </c>
      <c r="C9" s="128">
        <v>5574365</v>
      </c>
      <c r="E9" s="137"/>
      <c r="F9" s="129">
        <f>+(C9+B9)/2</f>
        <v>5252366</v>
      </c>
    </row>
    <row r="10" spans="1:6" x14ac:dyDescent="0.3">
      <c r="A10" s="127" t="s">
        <v>96</v>
      </c>
      <c r="B10" s="128">
        <v>4930367</v>
      </c>
      <c r="C10" s="128">
        <v>5574365</v>
      </c>
      <c r="E10" s="137"/>
      <c r="F10" s="129">
        <f>+(C10+B10)/2</f>
        <v>5252366</v>
      </c>
    </row>
    <row r="11" spans="1:6" x14ac:dyDescent="0.3">
      <c r="A11" s="127" t="s">
        <v>97</v>
      </c>
      <c r="B11" s="128">
        <v>4930367</v>
      </c>
      <c r="C11" s="128">
        <v>5574365</v>
      </c>
      <c r="E11" s="137"/>
      <c r="F11" s="129">
        <f>+(C11+B11)/2</f>
        <v>5252366</v>
      </c>
    </row>
    <row r="12" spans="1:6" x14ac:dyDescent="0.3">
      <c r="A12" s="130" t="s">
        <v>17</v>
      </c>
      <c r="B12" s="128"/>
      <c r="C12" s="128"/>
    </row>
    <row r="13" spans="1:6" x14ac:dyDescent="0.3">
      <c r="A13" s="131" t="s">
        <v>109</v>
      </c>
      <c r="B13" s="128">
        <v>1630291</v>
      </c>
      <c r="C13" s="128">
        <v>2209559</v>
      </c>
      <c r="F13" s="129">
        <f>+(C13+B13)/2</f>
        <v>1919925</v>
      </c>
    </row>
    <row r="14" spans="1:6" x14ac:dyDescent="0.3">
      <c r="A14" s="131" t="s">
        <v>110</v>
      </c>
      <c r="B14" s="132">
        <v>1785541</v>
      </c>
      <c r="C14" s="132">
        <v>2364809</v>
      </c>
      <c r="D14" s="133"/>
      <c r="F14" s="129">
        <f>+(C14+B14)/2</f>
        <v>2075175</v>
      </c>
    </row>
    <row r="15" spans="1:6" x14ac:dyDescent="0.3">
      <c r="A15" s="130" t="s">
        <v>98</v>
      </c>
      <c r="B15" s="128"/>
      <c r="C15" s="128"/>
    </row>
    <row r="16" spans="1:6" x14ac:dyDescent="0.3">
      <c r="A16" s="134" t="s">
        <v>99</v>
      </c>
      <c r="B16" s="128">
        <v>1011526</v>
      </c>
      <c r="C16" s="128">
        <v>1133304</v>
      </c>
      <c r="F16" s="129">
        <f>+(C16+B16)/2</f>
        <v>1072415</v>
      </c>
    </row>
    <row r="17" spans="1:3" x14ac:dyDescent="0.3">
      <c r="A17" s="135" t="s">
        <v>100</v>
      </c>
      <c r="B17" s="128"/>
      <c r="C17" s="128"/>
    </row>
    <row r="18" spans="1:3" x14ac:dyDescent="0.3">
      <c r="A18" s="136" t="s">
        <v>24</v>
      </c>
      <c r="B18" s="128"/>
      <c r="C18" s="128"/>
    </row>
    <row r="19" spans="1:3" ht="17.25" customHeight="1" x14ac:dyDescent="0.3">
      <c r="A19" s="131" t="s">
        <v>101</v>
      </c>
      <c r="B19" s="128">
        <v>165662</v>
      </c>
      <c r="C19" s="128">
        <v>274275</v>
      </c>
    </row>
    <row r="20" spans="1:3" ht="27.75" customHeight="1" x14ac:dyDescent="0.3">
      <c r="A20" s="136" t="s">
        <v>26</v>
      </c>
      <c r="B20" s="128"/>
      <c r="C20" s="128"/>
    </row>
    <row r="21" spans="1:3" ht="40.5" x14ac:dyDescent="0.3">
      <c r="A21" s="131" t="s">
        <v>102</v>
      </c>
      <c r="B21" s="128">
        <v>4717530</v>
      </c>
      <c r="C21" s="128">
        <v>5458073</v>
      </c>
    </row>
    <row r="22" spans="1:3" ht="27" x14ac:dyDescent="0.3">
      <c r="A22" s="131" t="s">
        <v>59</v>
      </c>
      <c r="B22" s="128">
        <v>456394</v>
      </c>
      <c r="C22" s="128">
        <v>785524</v>
      </c>
    </row>
    <row r="23" spans="1:3" ht="27" x14ac:dyDescent="0.3">
      <c r="A23" s="131" t="s">
        <v>103</v>
      </c>
      <c r="B23" s="128">
        <v>5800000</v>
      </c>
      <c r="C23" s="128">
        <v>6363180</v>
      </c>
    </row>
    <row r="24" spans="1:3" ht="27" x14ac:dyDescent="0.3">
      <c r="A24" s="131" t="s">
        <v>104</v>
      </c>
      <c r="B24" s="128">
        <v>290732</v>
      </c>
      <c r="C24" s="128">
        <v>872195</v>
      </c>
    </row>
    <row r="25" spans="1:3" ht="27" x14ac:dyDescent="0.3">
      <c r="A25" s="131" t="s">
        <v>105</v>
      </c>
      <c r="B25" s="128">
        <v>550000</v>
      </c>
      <c r="C25" s="128">
        <v>1124010</v>
      </c>
    </row>
    <row r="26" spans="1:3" ht="17.25" customHeight="1" x14ac:dyDescent="0.3">
      <c r="A26" s="136" t="s">
        <v>30</v>
      </c>
      <c r="B26" s="128"/>
      <c r="C26" s="128"/>
    </row>
    <row r="27" spans="1:3" ht="27" x14ac:dyDescent="0.3">
      <c r="A27" s="131" t="s">
        <v>106</v>
      </c>
      <c r="B27" s="128">
        <v>668134</v>
      </c>
      <c r="C27" s="128">
        <v>1103683</v>
      </c>
    </row>
    <row r="28" spans="1:3" ht="27" x14ac:dyDescent="0.3">
      <c r="A28" s="131" t="s">
        <v>107</v>
      </c>
      <c r="B28" s="138">
        <v>400000</v>
      </c>
      <c r="C28" s="138">
        <f>+B28*1.2</f>
        <v>480000</v>
      </c>
    </row>
    <row r="29" spans="1:3" ht="27" x14ac:dyDescent="0.3">
      <c r="A29" s="131" t="s">
        <v>108</v>
      </c>
      <c r="B29" s="138">
        <v>400000</v>
      </c>
      <c r="C29" s="138">
        <f>+B29*1.2</f>
        <v>480000</v>
      </c>
    </row>
    <row r="30" spans="1:3" x14ac:dyDescent="0.3">
      <c r="A30" s="131" t="s">
        <v>35</v>
      </c>
      <c r="B30" s="128">
        <v>125000</v>
      </c>
      <c r="C30" s="128">
        <f>+B30*1.2</f>
        <v>150000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94"/>
  <sheetViews>
    <sheetView topLeftCell="A15" workbookViewId="0">
      <selection activeCell="K22" sqref="K22:L22"/>
    </sheetView>
  </sheetViews>
  <sheetFormatPr baseColWidth="10" defaultColWidth="9.140625" defaultRowHeight="16.5" x14ac:dyDescent="0.3"/>
  <cols>
    <col min="1" max="12" width="11.42578125" customWidth="1"/>
    <col min="13" max="13" width="14.85546875" customWidth="1"/>
    <col min="14" max="15" width="11.42578125" customWidth="1"/>
    <col min="16" max="16" width="16.85546875" customWidth="1"/>
    <col min="17" max="21" width="11.42578125" customWidth="1"/>
    <col min="22" max="22" width="4.28515625" customWidth="1"/>
    <col min="23" max="256" width="11.42578125" customWidth="1"/>
  </cols>
  <sheetData>
    <row r="1" spans="1:22" x14ac:dyDescent="0.3">
      <c r="A1" s="454" t="s">
        <v>112</v>
      </c>
      <c r="B1" s="455"/>
      <c r="C1" s="455"/>
      <c r="D1" s="455"/>
      <c r="E1" s="455"/>
      <c r="F1" s="455"/>
      <c r="G1" s="455"/>
      <c r="H1" s="455"/>
      <c r="I1" s="455"/>
      <c r="J1" s="455"/>
      <c r="K1" s="455"/>
      <c r="L1" s="455"/>
      <c r="M1" s="456"/>
    </row>
    <row r="2" spans="1:22" ht="17.25" thickBot="1" x14ac:dyDescent="0.35">
      <c r="A2" s="139"/>
      <c r="B2" s="140"/>
      <c r="C2" s="140"/>
      <c r="D2" s="140"/>
      <c r="E2" s="140"/>
      <c r="F2" s="140"/>
      <c r="G2" s="140"/>
      <c r="H2" s="140"/>
      <c r="I2" s="140"/>
      <c r="J2" s="140"/>
      <c r="K2" s="140"/>
      <c r="L2" s="140"/>
      <c r="M2" s="141"/>
    </row>
    <row r="3" spans="1:22" ht="26.25" thickBot="1" x14ac:dyDescent="0.35">
      <c r="A3" s="142" t="s">
        <v>113</v>
      </c>
      <c r="B3" s="457" t="s">
        <v>114</v>
      </c>
      <c r="C3" s="458"/>
      <c r="D3" s="458"/>
      <c r="E3" s="458"/>
      <c r="F3" s="458"/>
      <c r="G3" s="458"/>
      <c r="H3" s="458"/>
      <c r="I3" s="143"/>
      <c r="J3" s="144" t="s">
        <v>115</v>
      </c>
      <c r="K3" s="459" t="s">
        <v>19</v>
      </c>
      <c r="L3" s="460"/>
      <c r="M3" s="142" t="s">
        <v>116</v>
      </c>
    </row>
    <row r="4" spans="1:22" ht="17.25" thickBot="1" x14ac:dyDescent="0.35">
      <c r="A4" s="142" t="s">
        <v>113</v>
      </c>
      <c r="B4" s="457" t="s">
        <v>114</v>
      </c>
      <c r="C4" s="458"/>
      <c r="D4" s="458"/>
      <c r="E4" s="458"/>
      <c r="F4" s="458"/>
      <c r="G4" s="458"/>
      <c r="H4" s="458"/>
      <c r="I4" s="143"/>
      <c r="J4" s="145"/>
      <c r="K4" s="459" t="s">
        <v>19</v>
      </c>
      <c r="L4" s="460"/>
      <c r="M4" s="142" t="s">
        <v>116</v>
      </c>
    </row>
    <row r="5" spans="1:22" ht="17.25" thickBot="1" x14ac:dyDescent="0.35">
      <c r="A5" s="146" t="s">
        <v>117</v>
      </c>
      <c r="B5" s="147" t="s">
        <v>118</v>
      </c>
      <c r="C5" s="148"/>
      <c r="D5" s="148"/>
      <c r="E5" s="148"/>
      <c r="F5" s="148"/>
      <c r="G5" s="148"/>
      <c r="H5" s="148"/>
      <c r="I5" s="149"/>
      <c r="J5" s="150"/>
      <c r="K5" s="151" t="s">
        <v>119</v>
      </c>
      <c r="L5" s="152"/>
      <c r="M5" s="153" t="s">
        <v>120</v>
      </c>
    </row>
    <row r="6" spans="1:22" x14ac:dyDescent="0.3">
      <c r="A6" s="154"/>
      <c r="B6" s="155"/>
      <c r="C6" s="155"/>
      <c r="D6" s="155"/>
      <c r="E6" s="155"/>
      <c r="F6" s="155"/>
      <c r="G6" s="155"/>
      <c r="H6" s="155"/>
      <c r="I6" s="155"/>
      <c r="J6" s="155"/>
      <c r="K6" s="155"/>
      <c r="L6" s="155"/>
      <c r="M6" s="156"/>
    </row>
    <row r="7" spans="1:22" x14ac:dyDescent="0.3">
      <c r="A7" s="157" t="s">
        <v>121</v>
      </c>
      <c r="B7" s="158"/>
      <c r="C7" s="158"/>
      <c r="D7" s="158"/>
      <c r="E7" s="158"/>
      <c r="F7" s="158"/>
      <c r="G7" s="158"/>
      <c r="H7" s="158"/>
      <c r="I7" s="158"/>
      <c r="J7" s="158"/>
      <c r="K7" s="158"/>
      <c r="L7" s="158"/>
      <c r="M7" s="159"/>
    </row>
    <row r="8" spans="1:22" ht="17.25" thickBot="1" x14ac:dyDescent="0.35">
      <c r="A8" s="160"/>
      <c r="B8" s="161"/>
      <c r="C8" s="161"/>
      <c r="D8" s="161"/>
      <c r="E8" s="161"/>
      <c r="F8" s="161"/>
      <c r="G8" s="161"/>
      <c r="H8" s="162"/>
      <c r="I8" s="162"/>
      <c r="J8" s="161"/>
      <c r="K8" s="161"/>
      <c r="L8" s="161"/>
      <c r="M8" s="163"/>
    </row>
    <row r="9" spans="1:22" x14ac:dyDescent="0.3">
      <c r="A9" s="448" t="s">
        <v>114</v>
      </c>
      <c r="B9" s="449"/>
      <c r="C9" s="449"/>
      <c r="D9" s="449"/>
      <c r="E9" s="449"/>
      <c r="F9" s="449"/>
      <c r="G9" s="450"/>
      <c r="H9" s="451" t="s">
        <v>122</v>
      </c>
      <c r="I9" s="452"/>
      <c r="J9" s="164" t="s">
        <v>123</v>
      </c>
      <c r="K9" s="453" t="s">
        <v>124</v>
      </c>
      <c r="L9" s="450"/>
      <c r="M9" s="165" t="s">
        <v>125</v>
      </c>
    </row>
    <row r="10" spans="1:22" x14ac:dyDescent="0.3">
      <c r="A10" s="435"/>
      <c r="B10" s="436"/>
      <c r="C10" s="436"/>
      <c r="D10" s="436"/>
      <c r="E10" s="436"/>
      <c r="F10" s="436"/>
      <c r="G10" s="437"/>
      <c r="H10" s="166"/>
      <c r="I10" s="167"/>
      <c r="J10" s="168"/>
      <c r="K10" s="438"/>
      <c r="L10" s="439"/>
      <c r="M10" s="169"/>
    </row>
    <row r="11" spans="1:22" x14ac:dyDescent="0.3">
      <c r="A11" s="435"/>
      <c r="B11" s="436"/>
      <c r="C11" s="436"/>
      <c r="D11" s="436"/>
      <c r="E11" s="436"/>
      <c r="F11" s="436"/>
      <c r="G11" s="437"/>
      <c r="H11" s="440"/>
      <c r="I11" s="429"/>
      <c r="J11" s="168"/>
      <c r="K11" s="438"/>
      <c r="L11" s="439"/>
      <c r="M11" s="169"/>
    </row>
    <row r="12" spans="1:22" x14ac:dyDescent="0.3">
      <c r="A12" s="435"/>
      <c r="B12" s="436"/>
      <c r="C12" s="436"/>
      <c r="D12" s="441"/>
      <c r="E12" s="436"/>
      <c r="F12" s="436"/>
      <c r="G12" s="437"/>
      <c r="H12" s="170"/>
      <c r="I12" s="171"/>
      <c r="J12" s="172"/>
      <c r="K12" s="173"/>
      <c r="L12" s="174"/>
      <c r="M12" s="175"/>
    </row>
    <row r="13" spans="1:22" x14ac:dyDescent="0.3">
      <c r="A13" s="442" t="s">
        <v>126</v>
      </c>
      <c r="B13" s="443"/>
      <c r="C13" s="443"/>
      <c r="D13" s="176"/>
      <c r="E13" s="177"/>
      <c r="F13" s="177"/>
      <c r="G13" s="178"/>
      <c r="H13" s="170"/>
      <c r="I13" s="171"/>
      <c r="J13" s="179"/>
      <c r="K13" s="173"/>
      <c r="L13" s="180">
        <v>0.01</v>
      </c>
      <c r="M13" s="181">
        <f>M51*L13</f>
        <v>0</v>
      </c>
    </row>
    <row r="14" spans="1:22" ht="17.25" thickBot="1" x14ac:dyDescent="0.35">
      <c r="A14" s="435"/>
      <c r="B14" s="436"/>
      <c r="C14" s="436"/>
      <c r="D14" s="436"/>
      <c r="E14" s="436"/>
      <c r="F14" s="436"/>
      <c r="G14" s="437"/>
      <c r="H14" s="444"/>
      <c r="I14" s="445"/>
      <c r="J14" s="182"/>
      <c r="K14" s="446"/>
      <c r="L14" s="447"/>
      <c r="M14" s="183"/>
      <c r="O14" s="432" t="s">
        <v>127</v>
      </c>
      <c r="P14" s="432"/>
      <c r="Q14" s="432"/>
      <c r="R14" s="432"/>
      <c r="S14" s="432"/>
      <c r="T14" s="432"/>
      <c r="U14" s="432"/>
      <c r="V14" s="432"/>
    </row>
    <row r="15" spans="1:22" ht="17.25" thickBot="1" x14ac:dyDescent="0.35">
      <c r="A15" s="389" t="s">
        <v>128</v>
      </c>
      <c r="B15" s="390"/>
      <c r="C15" s="390"/>
      <c r="D15" s="390"/>
      <c r="E15" s="390"/>
      <c r="F15" s="390"/>
      <c r="G15" s="390"/>
      <c r="H15" s="390"/>
      <c r="I15" s="390"/>
      <c r="J15" s="390"/>
      <c r="K15" s="390"/>
      <c r="L15" s="391"/>
      <c r="M15" s="184">
        <f>SUM(M10:M14)</f>
        <v>0</v>
      </c>
    </row>
    <row r="16" spans="1:22" x14ac:dyDescent="0.3">
      <c r="A16" s="185"/>
      <c r="B16" s="140"/>
      <c r="C16" s="140"/>
      <c r="D16" s="140"/>
      <c r="E16" s="140"/>
      <c r="F16" s="140"/>
      <c r="G16" s="140"/>
      <c r="H16" s="140"/>
      <c r="I16" s="140"/>
      <c r="J16" s="140"/>
      <c r="K16" s="140"/>
      <c r="L16" s="140"/>
      <c r="M16" s="141"/>
    </row>
    <row r="17" spans="1:17" x14ac:dyDescent="0.3">
      <c r="A17" s="186" t="s">
        <v>129</v>
      </c>
      <c r="B17" s="187"/>
      <c r="C17" s="187"/>
      <c r="D17" s="187"/>
      <c r="E17" s="187"/>
      <c r="F17" s="187"/>
      <c r="G17" s="187"/>
      <c r="H17" s="187"/>
      <c r="I17" s="187"/>
      <c r="J17" s="187"/>
      <c r="K17" s="187"/>
      <c r="L17" s="187"/>
      <c r="M17" s="188"/>
    </row>
    <row r="18" spans="1:17" ht="17.25" thickBot="1" x14ac:dyDescent="0.35">
      <c r="A18" s="189"/>
      <c r="B18" s="162"/>
      <c r="C18" s="162"/>
      <c r="D18" s="162"/>
      <c r="E18" s="162"/>
      <c r="F18" s="162"/>
      <c r="G18" s="162"/>
      <c r="H18" s="162"/>
      <c r="I18" s="161"/>
      <c r="J18" s="161"/>
      <c r="K18" s="161"/>
      <c r="L18" s="161"/>
      <c r="M18" s="163"/>
      <c r="O18" s="190"/>
      <c r="P18" s="190" t="s">
        <v>130</v>
      </c>
      <c r="Q18" s="190">
        <v>15</v>
      </c>
    </row>
    <row r="19" spans="1:17" x14ac:dyDescent="0.3">
      <c r="A19" s="398" t="s">
        <v>114</v>
      </c>
      <c r="B19" s="399"/>
      <c r="C19" s="399"/>
      <c r="D19" s="399"/>
      <c r="E19" s="399"/>
      <c r="F19" s="399"/>
      <c r="G19" s="399"/>
      <c r="H19" s="433"/>
      <c r="I19" s="191" t="s">
        <v>19</v>
      </c>
      <c r="J19" s="192" t="s">
        <v>116</v>
      </c>
      <c r="K19" s="434" t="s">
        <v>131</v>
      </c>
      <c r="L19" s="433"/>
      <c r="M19" s="193" t="s">
        <v>125</v>
      </c>
      <c r="O19" s="190"/>
      <c r="P19" s="190" t="s">
        <v>132</v>
      </c>
      <c r="Q19" s="190">
        <v>5</v>
      </c>
    </row>
    <row r="20" spans="1:17" x14ac:dyDescent="0.3">
      <c r="A20" s="422" t="s">
        <v>133</v>
      </c>
      <c r="B20" s="423"/>
      <c r="C20" s="423"/>
      <c r="D20" s="423"/>
      <c r="E20" s="423"/>
      <c r="F20" s="423"/>
      <c r="G20" s="423"/>
      <c r="H20" s="424"/>
      <c r="I20" s="194" t="s">
        <v>134</v>
      </c>
      <c r="J20" s="195">
        <f>4*15*5</f>
        <v>300</v>
      </c>
      <c r="K20" s="425">
        <v>1500</v>
      </c>
      <c r="L20" s="426"/>
      <c r="M20" s="196">
        <f>+K20*J20</f>
        <v>450000</v>
      </c>
      <c r="O20" s="190">
        <f>4*Q18*Q19</f>
        <v>300</v>
      </c>
      <c r="P20" s="190"/>
      <c r="Q20" s="190"/>
    </row>
    <row r="21" spans="1:17" x14ac:dyDescent="0.3">
      <c r="A21" s="422" t="s">
        <v>135</v>
      </c>
      <c r="B21" s="423"/>
      <c r="C21" s="423"/>
      <c r="D21" s="423"/>
      <c r="E21" s="423"/>
      <c r="F21" s="423"/>
      <c r="G21" s="423"/>
      <c r="H21" s="424"/>
      <c r="I21" s="197" t="s">
        <v>136</v>
      </c>
      <c r="J21" s="195">
        <f>(0.005*15*150)</f>
        <v>11.25</v>
      </c>
      <c r="K21" s="425">
        <v>4000</v>
      </c>
      <c r="L21" s="426"/>
      <c r="M21" s="196">
        <f t="shared" ref="M21:M27" si="0">+K21*J21</f>
        <v>45000</v>
      </c>
      <c r="O21" s="190">
        <f>((0.005*Q18)*(Q19*30))</f>
        <v>11.25</v>
      </c>
      <c r="P21" s="190"/>
      <c r="Q21" s="190"/>
    </row>
    <row r="22" spans="1:17" x14ac:dyDescent="0.3">
      <c r="A22" s="422" t="s">
        <v>137</v>
      </c>
      <c r="B22" s="423"/>
      <c r="C22" s="423"/>
      <c r="D22" s="423"/>
      <c r="E22" s="423"/>
      <c r="F22" s="423"/>
      <c r="G22" s="423"/>
      <c r="H22" s="424"/>
      <c r="I22" s="197" t="s">
        <v>136</v>
      </c>
      <c r="J22" s="195">
        <f>0.003*15*150</f>
        <v>6.75</v>
      </c>
      <c r="K22" s="425">
        <v>11085</v>
      </c>
      <c r="L22" s="426"/>
      <c r="M22" s="196">
        <f t="shared" si="0"/>
        <v>74823.75</v>
      </c>
      <c r="O22" s="190">
        <f>0.003*Q18*(Q19*30)</f>
        <v>6.75</v>
      </c>
      <c r="P22" s="190"/>
      <c r="Q22" s="190"/>
    </row>
    <row r="23" spans="1:17" x14ac:dyDescent="0.3">
      <c r="A23" s="422" t="s">
        <v>138</v>
      </c>
      <c r="B23" s="423"/>
      <c r="C23" s="423"/>
      <c r="D23" s="423"/>
      <c r="E23" s="423"/>
      <c r="F23" s="423"/>
      <c r="G23" s="423"/>
      <c r="H23" s="424"/>
      <c r="I23" s="198" t="s">
        <v>136</v>
      </c>
      <c r="J23" s="195">
        <f>0.006*15*150</f>
        <v>13.5</v>
      </c>
      <c r="K23" s="425">
        <v>9000</v>
      </c>
      <c r="L23" s="426"/>
      <c r="M23" s="196">
        <f t="shared" si="0"/>
        <v>121500</v>
      </c>
      <c r="O23" s="190">
        <f>0.006*Q18*(Q19*30)</f>
        <v>13.5</v>
      </c>
      <c r="P23" s="190"/>
      <c r="Q23" s="190"/>
    </row>
    <row r="24" spans="1:17" x14ac:dyDescent="0.3">
      <c r="A24" s="422" t="s">
        <v>139</v>
      </c>
      <c r="B24" s="423"/>
      <c r="C24" s="423"/>
      <c r="D24" s="423"/>
      <c r="E24" s="423"/>
      <c r="F24" s="423"/>
      <c r="G24" s="423"/>
      <c r="H24" s="424"/>
      <c r="I24" s="194" t="s">
        <v>140</v>
      </c>
      <c r="J24" s="195">
        <f>8*15*5</f>
        <v>600</v>
      </c>
      <c r="K24" s="425">
        <v>598</v>
      </c>
      <c r="L24" s="426"/>
      <c r="M24" s="196">
        <f t="shared" si="0"/>
        <v>358800</v>
      </c>
      <c r="O24" s="190">
        <f>(8*Q18*(Q19))</f>
        <v>600</v>
      </c>
      <c r="P24" s="190"/>
      <c r="Q24" s="190"/>
    </row>
    <row r="25" spans="1:17" x14ac:dyDescent="0.3">
      <c r="A25" s="422" t="s">
        <v>141</v>
      </c>
      <c r="B25" s="423"/>
      <c r="C25" s="423"/>
      <c r="D25" s="423"/>
      <c r="E25" s="423"/>
      <c r="F25" s="423"/>
      <c r="G25" s="423"/>
      <c r="H25" s="424"/>
      <c r="I25" s="194" t="s">
        <v>134</v>
      </c>
      <c r="J25" s="195">
        <f>1</f>
        <v>1</v>
      </c>
      <c r="K25" s="425">
        <v>299900</v>
      </c>
      <c r="L25" s="426"/>
      <c r="M25" s="196">
        <f t="shared" si="0"/>
        <v>299900</v>
      </c>
      <c r="O25" s="190">
        <f>1</f>
        <v>1</v>
      </c>
      <c r="P25" s="190"/>
      <c r="Q25" s="190"/>
    </row>
    <row r="26" spans="1:17" x14ac:dyDescent="0.3">
      <c r="A26" s="422" t="s">
        <v>142</v>
      </c>
      <c r="B26" s="423"/>
      <c r="C26" s="423"/>
      <c r="D26" s="423"/>
      <c r="E26" s="423"/>
      <c r="F26" s="423"/>
      <c r="G26" s="423"/>
      <c r="H26" s="424"/>
      <c r="I26" s="199" t="s">
        <v>136</v>
      </c>
      <c r="J26" s="195">
        <f>0.05*15*5</f>
        <v>3.75</v>
      </c>
      <c r="K26" s="425">
        <v>2774</v>
      </c>
      <c r="L26" s="426"/>
      <c r="M26" s="196">
        <f t="shared" si="0"/>
        <v>10402.5</v>
      </c>
      <c r="O26" s="190">
        <f>0.05*Q18*Q19</f>
        <v>3.75</v>
      </c>
      <c r="P26" s="190"/>
      <c r="Q26" s="190"/>
    </row>
    <row r="27" spans="1:17" x14ac:dyDescent="0.3">
      <c r="A27" s="422" t="s">
        <v>143</v>
      </c>
      <c r="B27" s="423"/>
      <c r="C27" s="423"/>
      <c r="D27" s="423"/>
      <c r="E27" s="423"/>
      <c r="F27" s="423"/>
      <c r="G27" s="423"/>
      <c r="H27" s="424"/>
      <c r="I27" s="197" t="s">
        <v>134</v>
      </c>
      <c r="J27" s="195">
        <v>1</v>
      </c>
      <c r="K27" s="425">
        <v>124900</v>
      </c>
      <c r="L27" s="426"/>
      <c r="M27" s="196">
        <f t="shared" si="0"/>
        <v>124900</v>
      </c>
      <c r="O27" s="190">
        <v>1</v>
      </c>
      <c r="P27" s="190"/>
      <c r="Q27" s="190"/>
    </row>
    <row r="28" spans="1:17" ht="17.25" thickBot="1" x14ac:dyDescent="0.35">
      <c r="A28" s="427"/>
      <c r="B28" s="428"/>
      <c r="C28" s="428"/>
      <c r="D28" s="428"/>
      <c r="E28" s="428"/>
      <c r="F28" s="428"/>
      <c r="G28" s="428"/>
      <c r="H28" s="429"/>
      <c r="I28" s="200"/>
      <c r="J28" s="201"/>
      <c r="K28" s="430"/>
      <c r="L28" s="431"/>
      <c r="M28" s="202"/>
    </row>
    <row r="29" spans="1:17" ht="17.25" thickBot="1" x14ac:dyDescent="0.35">
      <c r="A29" s="389" t="s">
        <v>128</v>
      </c>
      <c r="B29" s="390"/>
      <c r="C29" s="390"/>
      <c r="D29" s="390"/>
      <c r="E29" s="390"/>
      <c r="F29" s="390"/>
      <c r="G29" s="390"/>
      <c r="H29" s="390"/>
      <c r="I29" s="390"/>
      <c r="J29" s="390"/>
      <c r="K29" s="390"/>
      <c r="L29" s="391"/>
      <c r="M29" s="184">
        <f>SUM(M20:M28)</f>
        <v>1485326.25</v>
      </c>
    </row>
    <row r="30" spans="1:17" x14ac:dyDescent="0.3">
      <c r="A30" s="139"/>
      <c r="B30" s="140"/>
      <c r="C30" s="140"/>
      <c r="D30" s="140"/>
      <c r="E30" s="140"/>
      <c r="F30" s="140"/>
      <c r="G30" s="140"/>
      <c r="H30" s="140"/>
      <c r="I30" s="140"/>
      <c r="J30" s="140"/>
      <c r="K30" s="140"/>
      <c r="L30" s="140"/>
      <c r="M30" s="141"/>
    </row>
    <row r="31" spans="1:17" x14ac:dyDescent="0.3">
      <c r="A31" s="186" t="s">
        <v>144</v>
      </c>
      <c r="B31" s="187"/>
      <c r="C31" s="187"/>
      <c r="D31" s="187"/>
      <c r="E31" s="187"/>
      <c r="F31" s="187"/>
      <c r="G31" s="187"/>
      <c r="H31" s="187"/>
      <c r="I31" s="187"/>
      <c r="J31" s="187"/>
      <c r="K31" s="187"/>
      <c r="L31" s="187"/>
      <c r="M31" s="188"/>
    </row>
    <row r="32" spans="1:17" ht="17.25" thickBot="1" x14ac:dyDescent="0.35">
      <c r="A32" s="203"/>
      <c r="B32" s="161"/>
      <c r="C32" s="161"/>
      <c r="D32" s="161"/>
      <c r="E32" s="161"/>
      <c r="F32" s="161"/>
      <c r="G32" s="161"/>
      <c r="H32" s="161"/>
      <c r="I32" s="161"/>
      <c r="J32" s="161"/>
      <c r="K32" s="161"/>
      <c r="L32" s="161"/>
      <c r="M32" s="163"/>
    </row>
    <row r="33" spans="1:13" ht="25.5" x14ac:dyDescent="0.3">
      <c r="A33" s="204" t="s">
        <v>145</v>
      </c>
      <c r="B33" s="205"/>
      <c r="C33" s="205"/>
      <c r="D33" s="205"/>
      <c r="E33" s="205"/>
      <c r="F33" s="205"/>
      <c r="G33" s="206" t="s">
        <v>19</v>
      </c>
      <c r="H33" s="207" t="s">
        <v>146</v>
      </c>
      <c r="I33" s="208" t="s">
        <v>147</v>
      </c>
      <c r="J33" s="206" t="s">
        <v>148</v>
      </c>
      <c r="K33" s="413" t="s">
        <v>149</v>
      </c>
      <c r="L33" s="414"/>
      <c r="M33" s="209" t="s">
        <v>125</v>
      </c>
    </row>
    <row r="34" spans="1:13" x14ac:dyDescent="0.3">
      <c r="A34" s="415"/>
      <c r="B34" s="416"/>
      <c r="C34" s="416"/>
      <c r="D34" s="416"/>
      <c r="E34" s="416"/>
      <c r="F34" s="417"/>
      <c r="G34" s="210"/>
      <c r="H34" s="211"/>
      <c r="I34" s="212"/>
      <c r="J34" s="211"/>
      <c r="K34" s="418"/>
      <c r="L34" s="418"/>
      <c r="M34" s="213"/>
    </row>
    <row r="35" spans="1:13" x14ac:dyDescent="0.3">
      <c r="A35" s="214"/>
      <c r="B35" s="215"/>
      <c r="C35" s="215"/>
      <c r="D35" s="215"/>
      <c r="E35" s="215"/>
      <c r="F35" s="215"/>
      <c r="G35" s="216"/>
      <c r="H35" s="179"/>
      <c r="I35" s="179"/>
      <c r="J35" s="179"/>
      <c r="K35" s="217"/>
      <c r="L35" s="218"/>
      <c r="M35" s="219"/>
    </row>
    <row r="36" spans="1:13" x14ac:dyDescent="0.3">
      <c r="A36" s="214"/>
      <c r="B36" s="215"/>
      <c r="C36" s="215"/>
      <c r="D36" s="215"/>
      <c r="E36" s="215"/>
      <c r="F36" s="215"/>
      <c r="G36" s="216"/>
      <c r="H36" s="179"/>
      <c r="I36" s="179"/>
      <c r="J36" s="179"/>
      <c r="K36" s="217"/>
      <c r="L36" s="218"/>
      <c r="M36" s="219"/>
    </row>
    <row r="37" spans="1:13" x14ac:dyDescent="0.3">
      <c r="A37" s="214"/>
      <c r="B37" s="215"/>
      <c r="C37" s="215"/>
      <c r="D37" s="215"/>
      <c r="E37" s="215"/>
      <c r="F37" s="215"/>
      <c r="G37" s="216"/>
      <c r="H37" s="179"/>
      <c r="I37" s="179"/>
      <c r="J37" s="179"/>
      <c r="K37" s="217"/>
      <c r="L37" s="218"/>
      <c r="M37" s="219"/>
    </row>
    <row r="38" spans="1:13" x14ac:dyDescent="0.3">
      <c r="A38" s="214"/>
      <c r="B38" s="215"/>
      <c r="C38" s="215"/>
      <c r="D38" s="215"/>
      <c r="E38" s="215"/>
      <c r="F38" s="215"/>
      <c r="G38" s="216"/>
      <c r="H38" s="179"/>
      <c r="I38" s="179"/>
      <c r="J38" s="179"/>
      <c r="K38" s="217"/>
      <c r="L38" s="218"/>
      <c r="M38" s="219"/>
    </row>
    <row r="39" spans="1:13" ht="17.25" thickBot="1" x14ac:dyDescent="0.35">
      <c r="A39" s="220"/>
      <c r="B39" s="221"/>
      <c r="C39" s="221"/>
      <c r="D39" s="221"/>
      <c r="E39" s="221"/>
      <c r="F39" s="221"/>
      <c r="G39" s="222"/>
      <c r="H39" s="223"/>
      <c r="I39" s="223"/>
      <c r="J39" s="223"/>
      <c r="K39" s="419"/>
      <c r="L39" s="420"/>
      <c r="M39" s="224"/>
    </row>
    <row r="40" spans="1:13" ht="17.25" thickBot="1" x14ac:dyDescent="0.35">
      <c r="A40" s="421" t="s">
        <v>128</v>
      </c>
      <c r="B40" s="411"/>
      <c r="C40" s="411"/>
      <c r="D40" s="411"/>
      <c r="E40" s="411"/>
      <c r="F40" s="411"/>
      <c r="G40" s="411"/>
      <c r="H40" s="411"/>
      <c r="I40" s="411"/>
      <c r="J40" s="411"/>
      <c r="K40" s="411"/>
      <c r="L40" s="412"/>
      <c r="M40" s="225">
        <f>+M34</f>
        <v>0</v>
      </c>
    </row>
    <row r="41" spans="1:13" x14ac:dyDescent="0.3">
      <c r="A41" s="139"/>
      <c r="B41" s="140"/>
      <c r="C41" s="140"/>
      <c r="D41" s="140"/>
      <c r="E41" s="140"/>
      <c r="F41" s="140"/>
      <c r="G41" s="140"/>
      <c r="H41" s="140"/>
      <c r="I41" s="140"/>
      <c r="J41" s="140"/>
      <c r="K41" s="140"/>
      <c r="L41" s="140"/>
      <c r="M41" s="141"/>
    </row>
    <row r="42" spans="1:13" x14ac:dyDescent="0.3">
      <c r="A42" s="186" t="s">
        <v>150</v>
      </c>
      <c r="B42" s="187"/>
      <c r="C42" s="187"/>
      <c r="D42" s="187"/>
      <c r="E42" s="187"/>
      <c r="F42" s="187"/>
      <c r="G42" s="187"/>
      <c r="H42" s="187"/>
      <c r="I42" s="187"/>
      <c r="J42" s="187"/>
      <c r="K42" s="187"/>
      <c r="L42" s="187"/>
      <c r="M42" s="188"/>
    </row>
    <row r="43" spans="1:13" ht="17.25" thickBot="1" x14ac:dyDescent="0.35">
      <c r="A43" s="203"/>
      <c r="B43" s="161"/>
      <c r="C43" s="161"/>
      <c r="D43" s="161"/>
      <c r="E43" s="161"/>
      <c r="F43" s="161"/>
      <c r="G43" s="161"/>
      <c r="H43" s="161"/>
      <c r="I43" s="161"/>
      <c r="J43" s="161"/>
      <c r="K43" s="161"/>
      <c r="L43" s="161"/>
      <c r="M43" s="163"/>
    </row>
    <row r="44" spans="1:13" ht="25.5" x14ac:dyDescent="0.3">
      <c r="A44" s="404" t="s">
        <v>151</v>
      </c>
      <c r="B44" s="405"/>
      <c r="C44" s="405"/>
      <c r="D44" s="405"/>
      <c r="E44" s="405"/>
      <c r="F44" s="405"/>
      <c r="G44" s="405"/>
      <c r="H44" s="206" t="s">
        <v>152</v>
      </c>
      <c r="I44" s="208" t="s">
        <v>153</v>
      </c>
      <c r="J44" s="207" t="s">
        <v>154</v>
      </c>
      <c r="K44" s="406" t="s">
        <v>124</v>
      </c>
      <c r="L44" s="407"/>
      <c r="M44" s="226" t="s">
        <v>125</v>
      </c>
    </row>
    <row r="45" spans="1:13" x14ac:dyDescent="0.3">
      <c r="A45" s="227"/>
      <c r="B45" s="215"/>
      <c r="C45" s="215"/>
      <c r="D45" s="215"/>
      <c r="E45" s="215"/>
      <c r="F45" s="215"/>
      <c r="G45" s="215"/>
      <c r="H45" s="228"/>
      <c r="I45" s="229"/>
      <c r="J45" s="230"/>
      <c r="K45" s="231"/>
      <c r="L45" s="232"/>
      <c r="M45" s="233"/>
    </row>
    <row r="46" spans="1:13" x14ac:dyDescent="0.3">
      <c r="A46" s="227"/>
      <c r="B46" s="215"/>
      <c r="C46" s="215"/>
      <c r="D46" s="215"/>
      <c r="E46" s="215"/>
      <c r="F46" s="215"/>
      <c r="G46" s="215"/>
      <c r="H46" s="228"/>
      <c r="I46" s="229"/>
      <c r="J46" s="230"/>
      <c r="K46" s="231"/>
      <c r="L46" s="234"/>
      <c r="M46" s="233"/>
    </row>
    <row r="47" spans="1:13" x14ac:dyDescent="0.3">
      <c r="A47" s="227"/>
      <c r="B47" s="215"/>
      <c r="C47" s="215"/>
      <c r="D47" s="215"/>
      <c r="E47" s="215"/>
      <c r="F47" s="215"/>
      <c r="G47" s="215"/>
      <c r="H47" s="179"/>
      <c r="I47" s="235"/>
      <c r="J47" s="236"/>
      <c r="K47" s="231"/>
      <c r="L47" s="237"/>
      <c r="M47" s="238"/>
    </row>
    <row r="48" spans="1:13" x14ac:dyDescent="0.3">
      <c r="A48" s="227"/>
      <c r="B48" s="215"/>
      <c r="C48" s="215"/>
      <c r="D48" s="215"/>
      <c r="E48" s="215"/>
      <c r="F48" s="215"/>
      <c r="G48" s="215"/>
      <c r="H48" s="179"/>
      <c r="I48" s="235"/>
      <c r="J48" s="236"/>
      <c r="K48" s="239"/>
      <c r="L48" s="237"/>
      <c r="M48" s="238"/>
    </row>
    <row r="49" spans="1:13" x14ac:dyDescent="0.3">
      <c r="A49" s="227"/>
      <c r="B49" s="215"/>
      <c r="C49" s="215"/>
      <c r="D49" s="215"/>
      <c r="E49" s="215"/>
      <c r="F49" s="215"/>
      <c r="G49" s="215"/>
      <c r="H49" s="179"/>
      <c r="I49" s="235"/>
      <c r="J49" s="236"/>
      <c r="K49" s="239"/>
      <c r="L49" s="237"/>
      <c r="M49" s="238"/>
    </row>
    <row r="50" spans="1:13" ht="17.25" thickBot="1" x14ac:dyDescent="0.35">
      <c r="A50" s="408"/>
      <c r="B50" s="409"/>
      <c r="C50" s="409"/>
      <c r="D50" s="409"/>
      <c r="E50" s="409"/>
      <c r="F50" s="409"/>
      <c r="G50" s="409"/>
      <c r="H50" s="223"/>
      <c r="I50" s="223"/>
      <c r="J50" s="223"/>
      <c r="K50" s="410"/>
      <c r="L50" s="410"/>
      <c r="M50" s="202"/>
    </row>
    <row r="51" spans="1:13" ht="17.25" thickBot="1" x14ac:dyDescent="0.35">
      <c r="A51" s="389" t="s">
        <v>128</v>
      </c>
      <c r="B51" s="390"/>
      <c r="C51" s="390"/>
      <c r="D51" s="390"/>
      <c r="E51" s="390"/>
      <c r="F51" s="390"/>
      <c r="G51" s="390"/>
      <c r="H51" s="411"/>
      <c r="I51" s="411"/>
      <c r="J51" s="411"/>
      <c r="K51" s="411"/>
      <c r="L51" s="412"/>
      <c r="M51" s="240">
        <f>SUM(M45:M50)</f>
        <v>0</v>
      </c>
    </row>
    <row r="52" spans="1:13" ht="17.25" thickBot="1" x14ac:dyDescent="0.35">
      <c r="A52" s="139"/>
      <c r="B52" s="140"/>
      <c r="C52" s="140"/>
      <c r="D52" s="140"/>
      <c r="E52" s="140"/>
      <c r="F52" s="140"/>
      <c r="G52" s="140"/>
      <c r="H52" s="140"/>
      <c r="I52" s="140"/>
      <c r="J52" s="140"/>
      <c r="K52" s="140"/>
      <c r="L52" s="140"/>
      <c r="M52" s="141"/>
    </row>
    <row r="53" spans="1:13" ht="17.25" thickBot="1" x14ac:dyDescent="0.35">
      <c r="A53" s="389" t="s">
        <v>155</v>
      </c>
      <c r="B53" s="390"/>
      <c r="C53" s="390"/>
      <c r="D53" s="390"/>
      <c r="E53" s="390"/>
      <c r="F53" s="390"/>
      <c r="G53" s="390"/>
      <c r="H53" s="390"/>
      <c r="I53" s="390"/>
      <c r="J53" s="390"/>
      <c r="K53" s="390"/>
      <c r="L53" s="391"/>
      <c r="M53" s="241">
        <f>M15+M29+M40+M51</f>
        <v>1485326.25</v>
      </c>
    </row>
    <row r="54" spans="1:13" x14ac:dyDescent="0.3">
      <c r="A54" s="139"/>
      <c r="B54" s="140"/>
      <c r="C54" s="140"/>
      <c r="D54" s="140"/>
      <c r="E54" s="140"/>
      <c r="F54" s="140"/>
      <c r="G54" s="140"/>
      <c r="H54" s="140"/>
      <c r="I54" s="140"/>
      <c r="J54" s="140"/>
      <c r="K54" s="140"/>
      <c r="L54" s="140"/>
      <c r="M54" s="141"/>
    </row>
    <row r="55" spans="1:13" x14ac:dyDescent="0.3">
      <c r="A55" s="186" t="s">
        <v>156</v>
      </c>
      <c r="B55" s="187"/>
      <c r="C55" s="187"/>
      <c r="D55" s="187"/>
      <c r="E55" s="187"/>
      <c r="F55" s="187"/>
      <c r="G55" s="187"/>
      <c r="H55" s="187"/>
      <c r="I55" s="187"/>
      <c r="J55" s="187"/>
      <c r="K55" s="187"/>
      <c r="L55" s="187"/>
      <c r="M55" s="188"/>
    </row>
    <row r="56" spans="1:13" ht="17.25" thickBot="1" x14ac:dyDescent="0.35">
      <c r="A56" s="203"/>
      <c r="B56" s="161"/>
      <c r="C56" s="161"/>
      <c r="D56" s="161"/>
      <c r="E56" s="161"/>
      <c r="F56" s="161"/>
      <c r="G56" s="161"/>
      <c r="H56" s="161"/>
      <c r="I56" s="161"/>
      <c r="J56" s="161"/>
      <c r="K56" s="161"/>
      <c r="L56" s="161"/>
      <c r="M56" s="163"/>
    </row>
    <row r="57" spans="1:13" x14ac:dyDescent="0.3">
      <c r="A57" s="398" t="s">
        <v>157</v>
      </c>
      <c r="B57" s="399"/>
      <c r="C57" s="399"/>
      <c r="D57" s="399"/>
      <c r="E57" s="399"/>
      <c r="F57" s="399"/>
      <c r="G57" s="399"/>
      <c r="H57" s="205"/>
      <c r="I57" s="242"/>
      <c r="J57" s="243" t="s">
        <v>158</v>
      </c>
      <c r="K57" s="400" t="s">
        <v>159</v>
      </c>
      <c r="L57" s="401"/>
      <c r="M57" s="244"/>
    </row>
    <row r="58" spans="1:13" x14ac:dyDescent="0.3">
      <c r="A58" s="402" t="s">
        <v>160</v>
      </c>
      <c r="B58" s="403"/>
      <c r="C58" s="403"/>
      <c r="D58" s="403"/>
      <c r="E58" s="403"/>
      <c r="F58" s="403"/>
      <c r="G58" s="403"/>
      <c r="H58" s="245"/>
      <c r="I58" s="246"/>
      <c r="J58" s="247">
        <v>2.5000000000000001E-2</v>
      </c>
      <c r="K58" s="385">
        <f>M53*J58</f>
        <v>37133.15625</v>
      </c>
      <c r="L58" s="386"/>
      <c r="M58" s="248"/>
    </row>
    <row r="59" spans="1:13" x14ac:dyDescent="0.3">
      <c r="A59" s="249" t="s">
        <v>161</v>
      </c>
      <c r="B59" s="250"/>
      <c r="C59" s="250"/>
      <c r="D59" s="250"/>
      <c r="E59" s="250"/>
      <c r="F59" s="250"/>
      <c r="G59" s="250"/>
      <c r="H59" s="245"/>
      <c r="I59" s="246"/>
      <c r="J59" s="251">
        <v>0</v>
      </c>
      <c r="K59" s="385">
        <f>M53*J59</f>
        <v>0</v>
      </c>
      <c r="L59" s="386"/>
      <c r="M59" s="248"/>
    </row>
    <row r="60" spans="1:13" ht="17.25" thickBot="1" x14ac:dyDescent="0.35">
      <c r="A60" s="252" t="s">
        <v>162</v>
      </c>
      <c r="B60" s="253"/>
      <c r="C60" s="253"/>
      <c r="D60" s="253"/>
      <c r="E60" s="253"/>
      <c r="F60" s="253"/>
      <c r="G60" s="253"/>
      <c r="H60" s="254"/>
      <c r="I60" s="255"/>
      <c r="J60" s="256">
        <v>0</v>
      </c>
      <c r="K60" s="387">
        <f>M53*J60</f>
        <v>0</v>
      </c>
      <c r="L60" s="388"/>
      <c r="M60" s="248"/>
    </row>
    <row r="61" spans="1:13" ht="17.25" thickBot="1" x14ac:dyDescent="0.35">
      <c r="A61" s="389" t="s">
        <v>128</v>
      </c>
      <c r="B61" s="390"/>
      <c r="C61" s="390"/>
      <c r="D61" s="390"/>
      <c r="E61" s="390"/>
      <c r="F61" s="390"/>
      <c r="G61" s="390"/>
      <c r="H61" s="390"/>
      <c r="I61" s="390"/>
      <c r="J61" s="390"/>
      <c r="K61" s="390"/>
      <c r="L61" s="391"/>
      <c r="M61" s="257">
        <f>K58+K59+K60</f>
        <v>37133.15625</v>
      </c>
    </row>
    <row r="62" spans="1:13" ht="17.25" thickBot="1" x14ac:dyDescent="0.35">
      <c r="A62" s="139"/>
      <c r="B62" s="140"/>
      <c r="C62" s="140"/>
      <c r="D62" s="140"/>
      <c r="E62" s="140"/>
      <c r="F62" s="140"/>
      <c r="G62" s="140"/>
      <c r="H62" s="140"/>
      <c r="I62" s="140"/>
      <c r="J62" s="140"/>
      <c r="K62" s="140"/>
      <c r="L62" s="140"/>
      <c r="M62" s="141"/>
    </row>
    <row r="63" spans="1:13" ht="17.25" thickBot="1" x14ac:dyDescent="0.35">
      <c r="A63" s="389" t="s">
        <v>163</v>
      </c>
      <c r="B63" s="390"/>
      <c r="C63" s="390"/>
      <c r="D63" s="390"/>
      <c r="E63" s="390"/>
      <c r="F63" s="390"/>
      <c r="G63" s="390"/>
      <c r="H63" s="390"/>
      <c r="I63" s="390"/>
      <c r="J63" s="390"/>
      <c r="K63" s="390"/>
      <c r="L63" s="391"/>
      <c r="M63" s="258">
        <f>M53+M61</f>
        <v>1522459.40625</v>
      </c>
    </row>
    <row r="64" spans="1:13" x14ac:dyDescent="0.3">
      <c r="A64" s="259"/>
      <c r="B64" s="260"/>
      <c r="C64" s="260"/>
      <c r="D64" s="260"/>
      <c r="E64" s="260"/>
      <c r="F64" s="260"/>
      <c r="G64" s="260"/>
      <c r="H64" s="260"/>
      <c r="I64" s="260"/>
      <c r="J64" s="260"/>
      <c r="K64" s="260"/>
      <c r="L64" s="260"/>
      <c r="M64" s="261"/>
    </row>
    <row r="65" spans="1:13" x14ac:dyDescent="0.3">
      <c r="A65" s="262"/>
      <c r="B65" s="263"/>
      <c r="C65" s="263"/>
      <c r="D65" s="263"/>
      <c r="E65" s="263"/>
      <c r="F65" s="263"/>
      <c r="G65" s="263"/>
      <c r="H65" s="263"/>
      <c r="I65" s="263"/>
      <c r="J65" s="263"/>
      <c r="K65" s="263"/>
      <c r="L65" s="263"/>
      <c r="M65" s="264"/>
    </row>
    <row r="66" spans="1:13" x14ac:dyDescent="0.3">
      <c r="A66" s="262"/>
      <c r="B66" s="263"/>
      <c r="C66" s="263"/>
      <c r="D66" s="263"/>
      <c r="E66" s="263"/>
      <c r="F66" s="263"/>
      <c r="G66" s="263"/>
      <c r="H66" s="263"/>
      <c r="I66" s="263"/>
      <c r="J66" s="263"/>
      <c r="K66" s="263"/>
      <c r="L66" s="263"/>
      <c r="M66" s="264"/>
    </row>
    <row r="67" spans="1:13" x14ac:dyDescent="0.3">
      <c r="A67" s="262"/>
      <c r="B67" s="263"/>
      <c r="C67" s="263"/>
      <c r="D67" s="263"/>
      <c r="E67" s="263"/>
      <c r="F67" s="263"/>
      <c r="G67" s="263"/>
      <c r="H67" s="263"/>
      <c r="I67" s="263"/>
      <c r="J67" s="263"/>
      <c r="K67" s="263"/>
      <c r="L67" s="263"/>
      <c r="M67" s="264"/>
    </row>
    <row r="68" spans="1:13" x14ac:dyDescent="0.3">
      <c r="A68" s="262"/>
      <c r="B68" s="263"/>
      <c r="C68" s="263"/>
      <c r="D68" s="265" t="s">
        <v>164</v>
      </c>
      <c r="E68" s="265"/>
      <c r="F68" s="265"/>
      <c r="G68" s="265"/>
      <c r="H68" s="265"/>
      <c r="I68" s="265"/>
      <c r="J68" s="263"/>
      <c r="K68" s="263"/>
      <c r="L68" s="263"/>
      <c r="M68" s="264"/>
    </row>
    <row r="69" spans="1:13" x14ac:dyDescent="0.3">
      <c r="A69" s="262"/>
      <c r="B69" s="263"/>
      <c r="C69" s="263"/>
      <c r="D69" s="263" t="s">
        <v>165</v>
      </c>
      <c r="E69" s="263"/>
      <c r="F69" s="263"/>
      <c r="G69" s="263"/>
      <c r="H69" s="263"/>
      <c r="I69" s="263"/>
      <c r="J69" s="263"/>
      <c r="K69" s="263"/>
      <c r="L69" s="263"/>
      <c r="M69" s="264"/>
    </row>
    <row r="70" spans="1:13" x14ac:dyDescent="0.3">
      <c r="A70" s="262"/>
      <c r="B70" s="263"/>
      <c r="C70" s="263"/>
      <c r="D70" s="263" t="s">
        <v>166</v>
      </c>
      <c r="E70" s="263"/>
      <c r="F70" s="263"/>
      <c r="G70" s="263"/>
      <c r="H70" s="263"/>
      <c r="I70" s="263"/>
      <c r="J70" s="263"/>
      <c r="K70" s="263"/>
      <c r="L70" s="263"/>
      <c r="M70" s="264"/>
    </row>
    <row r="71" spans="1:13" x14ac:dyDescent="0.3">
      <c r="A71" s="262"/>
      <c r="B71" s="263"/>
      <c r="C71" s="263"/>
      <c r="D71" s="263" t="s">
        <v>167</v>
      </c>
      <c r="E71" s="263"/>
      <c r="F71" s="263"/>
      <c r="G71" s="263"/>
      <c r="H71" s="263"/>
      <c r="I71" s="263"/>
      <c r="J71" s="263"/>
      <c r="K71" s="263"/>
      <c r="L71" s="263"/>
      <c r="M71" s="264"/>
    </row>
    <row r="72" spans="1:13" ht="17.25" thickBot="1" x14ac:dyDescent="0.35">
      <c r="A72" s="262"/>
      <c r="B72" s="263"/>
      <c r="C72" s="263"/>
      <c r="D72" s="263"/>
      <c r="E72" s="263" t="s">
        <v>168</v>
      </c>
      <c r="F72" s="263"/>
      <c r="G72" s="263"/>
      <c r="H72" s="263"/>
      <c r="I72" s="263"/>
      <c r="J72" s="263"/>
      <c r="K72" s="263"/>
      <c r="L72" s="263"/>
      <c r="M72" s="264"/>
    </row>
    <row r="73" spans="1:13" x14ac:dyDescent="0.3">
      <c r="A73" s="266" t="s">
        <v>169</v>
      </c>
      <c r="B73" s="267"/>
      <c r="C73" s="267"/>
      <c r="D73" s="267"/>
      <c r="E73" s="267"/>
      <c r="F73" s="267"/>
      <c r="G73" s="267"/>
      <c r="H73" s="267"/>
      <c r="I73" s="267"/>
      <c r="J73" s="267"/>
      <c r="K73" s="267"/>
      <c r="L73" s="267"/>
      <c r="M73" s="268"/>
    </row>
    <row r="74" spans="1:13" x14ac:dyDescent="0.3">
      <c r="A74" s="269"/>
      <c r="B74" s="270"/>
      <c r="C74" s="270"/>
      <c r="D74" s="270"/>
      <c r="E74" s="270"/>
      <c r="F74" s="270"/>
      <c r="G74" s="270"/>
      <c r="H74" s="270"/>
      <c r="I74" s="270"/>
      <c r="J74" s="270"/>
      <c r="K74" s="270"/>
      <c r="L74" s="270"/>
      <c r="M74" s="271"/>
    </row>
    <row r="75" spans="1:13" x14ac:dyDescent="0.3">
      <c r="A75" s="269"/>
      <c r="B75" s="270"/>
      <c r="C75" s="270"/>
      <c r="D75" s="270"/>
      <c r="E75" s="270"/>
      <c r="F75" s="270"/>
      <c r="G75" s="270"/>
      <c r="H75" s="270"/>
      <c r="I75" s="270"/>
      <c r="J75" s="270"/>
      <c r="K75" s="270"/>
      <c r="L75" s="270"/>
      <c r="M75" s="271"/>
    </row>
    <row r="76" spans="1:13" x14ac:dyDescent="0.3">
      <c r="A76" s="269"/>
      <c r="B76" s="270"/>
      <c r="C76" s="270"/>
      <c r="D76" s="270"/>
      <c r="E76" s="270"/>
      <c r="F76" s="270"/>
      <c r="G76" s="270"/>
      <c r="H76" s="270"/>
      <c r="I76" s="270"/>
      <c r="J76" s="270"/>
      <c r="K76" s="270"/>
      <c r="L76" s="270"/>
      <c r="M76" s="271"/>
    </row>
    <row r="77" spans="1:13" ht="17.25" thickBot="1" x14ac:dyDescent="0.35">
      <c r="A77" s="272"/>
      <c r="B77" s="273"/>
      <c r="C77" s="273"/>
      <c r="D77" s="273"/>
      <c r="E77" s="273"/>
      <c r="F77" s="273"/>
      <c r="G77" s="273"/>
      <c r="H77" s="273"/>
      <c r="I77" s="273"/>
      <c r="J77" s="273"/>
      <c r="K77" s="273"/>
      <c r="L77" s="273"/>
      <c r="M77" s="274"/>
    </row>
    <row r="78" spans="1:13" x14ac:dyDescent="0.3">
      <c r="A78" s="275"/>
      <c r="B78" s="276"/>
      <c r="C78" s="276"/>
      <c r="D78" s="276"/>
      <c r="E78" s="276"/>
      <c r="F78" s="276"/>
      <c r="G78" s="276"/>
      <c r="H78" s="276"/>
      <c r="I78" s="276"/>
      <c r="J78" s="276"/>
      <c r="K78" s="276"/>
      <c r="L78" s="276"/>
      <c r="M78" s="277"/>
    </row>
    <row r="79" spans="1:13" x14ac:dyDescent="0.3">
      <c r="A79" s="278" t="s">
        <v>170</v>
      </c>
      <c r="B79" s="279"/>
      <c r="C79" s="279"/>
      <c r="D79" s="279"/>
      <c r="E79" s="279"/>
      <c r="F79" s="279"/>
      <c r="G79" s="279"/>
      <c r="H79" s="279"/>
      <c r="I79" s="279"/>
      <c r="J79" s="279"/>
      <c r="K79" s="279"/>
      <c r="L79" s="279"/>
      <c r="M79" s="280"/>
    </row>
    <row r="80" spans="1:13" x14ac:dyDescent="0.3">
      <c r="A80" s="392" t="s">
        <v>171</v>
      </c>
      <c r="B80" s="393"/>
      <c r="C80" s="393"/>
      <c r="D80" s="393"/>
      <c r="E80" s="393"/>
      <c r="F80" s="393"/>
      <c r="G80" s="393"/>
      <c r="H80" s="393"/>
      <c r="I80" s="393"/>
      <c r="J80" s="393"/>
      <c r="K80" s="393"/>
      <c r="L80" s="393"/>
      <c r="M80" s="394"/>
    </row>
    <row r="81" spans="1:13" x14ac:dyDescent="0.3">
      <c r="A81" s="392"/>
      <c r="B81" s="393"/>
      <c r="C81" s="393"/>
      <c r="D81" s="393"/>
      <c r="E81" s="393"/>
      <c r="F81" s="393"/>
      <c r="G81" s="393"/>
      <c r="H81" s="393"/>
      <c r="I81" s="393"/>
      <c r="J81" s="393"/>
      <c r="K81" s="393"/>
      <c r="L81" s="393"/>
      <c r="M81" s="394"/>
    </row>
    <row r="82" spans="1:13" x14ac:dyDescent="0.3">
      <c r="A82" s="395" t="s">
        <v>172</v>
      </c>
      <c r="B82" s="396"/>
      <c r="C82" s="396"/>
      <c r="D82" s="396"/>
      <c r="E82" s="396"/>
      <c r="F82" s="396"/>
      <c r="G82" s="396"/>
      <c r="H82" s="396"/>
      <c r="I82" s="396"/>
      <c r="J82" s="396"/>
      <c r="K82" s="396"/>
      <c r="L82" s="396"/>
      <c r="M82" s="397"/>
    </row>
    <row r="83" spans="1:13" x14ac:dyDescent="0.3">
      <c r="A83" s="395"/>
      <c r="B83" s="396"/>
      <c r="C83" s="396"/>
      <c r="D83" s="396"/>
      <c r="E83" s="396"/>
      <c r="F83" s="396"/>
      <c r="G83" s="396"/>
      <c r="H83" s="396"/>
      <c r="I83" s="396"/>
      <c r="J83" s="396"/>
      <c r="K83" s="396"/>
      <c r="L83" s="396"/>
      <c r="M83" s="397"/>
    </row>
    <row r="84" spans="1:13" x14ac:dyDescent="0.3">
      <c r="A84" s="281"/>
      <c r="B84" s="282"/>
      <c r="C84" s="282"/>
      <c r="D84" s="282"/>
      <c r="E84" s="282"/>
      <c r="F84" s="282"/>
      <c r="G84" s="282"/>
      <c r="H84" s="282"/>
      <c r="I84" s="282"/>
      <c r="J84" s="282"/>
      <c r="K84" s="282"/>
      <c r="L84" s="282"/>
      <c r="M84" s="283"/>
    </row>
    <row r="85" spans="1:13" x14ac:dyDescent="0.3">
      <c r="A85" s="281"/>
      <c r="B85" s="282"/>
      <c r="C85" s="282"/>
      <c r="D85" s="282"/>
      <c r="E85" s="282"/>
      <c r="F85" s="282"/>
      <c r="G85" s="282"/>
      <c r="H85" s="282"/>
      <c r="I85" s="282"/>
      <c r="J85" s="282"/>
      <c r="K85" s="282"/>
      <c r="L85" s="282"/>
      <c r="M85" s="283"/>
    </row>
    <row r="86" spans="1:13" x14ac:dyDescent="0.3">
      <c r="A86" s="281"/>
      <c r="B86" s="282"/>
      <c r="C86" s="282"/>
      <c r="D86" s="282"/>
      <c r="E86" s="282"/>
      <c r="F86" s="282"/>
      <c r="G86" s="282"/>
      <c r="H86" s="282"/>
      <c r="I86" s="282"/>
      <c r="J86" s="282"/>
      <c r="K86" s="282"/>
      <c r="L86" s="282"/>
      <c r="M86" s="283"/>
    </row>
    <row r="87" spans="1:13" x14ac:dyDescent="0.3">
      <c r="A87" s="278"/>
      <c r="B87" s="279"/>
      <c r="C87" s="279"/>
      <c r="D87" s="279"/>
      <c r="E87" s="279"/>
      <c r="F87" s="279"/>
      <c r="G87" s="279"/>
      <c r="H87" s="279"/>
      <c r="I87" s="279"/>
      <c r="J87" s="279"/>
      <c r="K87" s="279"/>
      <c r="L87" s="279"/>
      <c r="M87" s="280"/>
    </row>
    <row r="88" spans="1:13" x14ac:dyDescent="0.3">
      <c r="A88" s="262"/>
      <c r="B88" s="263"/>
      <c r="C88" s="263"/>
      <c r="D88" s="263" t="s">
        <v>164</v>
      </c>
      <c r="E88" s="265"/>
      <c r="F88" s="265"/>
      <c r="G88" s="263"/>
      <c r="H88" s="263"/>
      <c r="I88" s="263"/>
      <c r="J88" s="263"/>
      <c r="K88" s="263"/>
      <c r="L88" s="263"/>
      <c r="M88" s="264"/>
    </row>
    <row r="89" spans="1:13" x14ac:dyDescent="0.3">
      <c r="A89" s="262"/>
      <c r="B89" s="263"/>
      <c r="C89" s="263"/>
      <c r="D89" s="284" t="s">
        <v>165</v>
      </c>
      <c r="E89" s="263"/>
      <c r="F89" s="263"/>
      <c r="G89" s="284"/>
      <c r="H89" s="284"/>
      <c r="I89" s="284"/>
      <c r="J89" s="263"/>
      <c r="K89" s="263"/>
      <c r="L89" s="263"/>
      <c r="M89" s="264"/>
    </row>
    <row r="90" spans="1:13" x14ac:dyDescent="0.3">
      <c r="A90" s="262"/>
      <c r="B90" s="263"/>
      <c r="C90" s="263"/>
      <c r="D90" s="285" t="s">
        <v>173</v>
      </c>
      <c r="E90" s="263"/>
      <c r="F90" s="263"/>
      <c r="G90" s="285"/>
      <c r="H90" s="285"/>
      <c r="I90" s="285"/>
      <c r="J90" s="263"/>
      <c r="K90" s="263"/>
      <c r="L90" s="263"/>
      <c r="M90" s="264"/>
    </row>
    <row r="91" spans="1:13" x14ac:dyDescent="0.3">
      <c r="A91" s="286"/>
      <c r="B91" s="279"/>
      <c r="C91" s="279"/>
      <c r="D91" s="263" t="s">
        <v>167</v>
      </c>
      <c r="E91" s="263"/>
      <c r="F91" s="263"/>
      <c r="G91" s="263"/>
      <c r="H91" s="263"/>
      <c r="I91" s="263"/>
      <c r="J91" s="279"/>
      <c r="K91" s="279"/>
      <c r="L91" s="279"/>
      <c r="M91" s="280"/>
    </row>
    <row r="92" spans="1:13" x14ac:dyDescent="0.3">
      <c r="A92" s="286"/>
      <c r="B92" s="279"/>
      <c r="C92" s="279"/>
      <c r="D92" s="279"/>
      <c r="E92" s="263"/>
      <c r="F92" s="263"/>
      <c r="G92" s="263"/>
      <c r="H92" s="263"/>
      <c r="I92" s="263"/>
      <c r="J92" s="279"/>
      <c r="K92" s="279"/>
      <c r="L92" s="279"/>
      <c r="M92" s="280"/>
    </row>
    <row r="93" spans="1:13" x14ac:dyDescent="0.3">
      <c r="A93" s="286" t="s">
        <v>174</v>
      </c>
      <c r="B93" s="285"/>
      <c r="C93" s="285"/>
      <c r="D93" s="263"/>
      <c r="E93" s="263"/>
      <c r="F93" s="263"/>
      <c r="G93" s="263"/>
      <c r="H93" s="263"/>
      <c r="I93" s="381"/>
      <c r="J93" s="381"/>
      <c r="K93" s="381"/>
      <c r="L93" s="381"/>
      <c r="M93" s="382"/>
    </row>
    <row r="94" spans="1:13" ht="17.25" thickBot="1" x14ac:dyDescent="0.35">
      <c r="A94" s="287" t="s">
        <v>175</v>
      </c>
      <c r="B94" s="288"/>
      <c r="C94" s="288"/>
      <c r="D94" s="289"/>
      <c r="E94" s="289"/>
      <c r="F94" s="289"/>
      <c r="G94" s="289"/>
      <c r="H94" s="289"/>
      <c r="I94" s="383"/>
      <c r="J94" s="383"/>
      <c r="K94" s="383"/>
      <c r="L94" s="383"/>
      <c r="M94" s="384"/>
    </row>
  </sheetData>
  <mergeCells count="63">
    <mergeCell ref="A9:G9"/>
    <mergeCell ref="H9:I9"/>
    <mergeCell ref="K9:L9"/>
    <mergeCell ref="A1:M1"/>
    <mergeCell ref="B3:H3"/>
    <mergeCell ref="K3:L3"/>
    <mergeCell ref="B4:H4"/>
    <mergeCell ref="K4:L4"/>
    <mergeCell ref="A12:G12"/>
    <mergeCell ref="A13:C13"/>
    <mergeCell ref="A14:G14"/>
    <mergeCell ref="H14:I14"/>
    <mergeCell ref="K14:L14"/>
    <mergeCell ref="A10:G10"/>
    <mergeCell ref="K10:L10"/>
    <mergeCell ref="A11:G11"/>
    <mergeCell ref="H11:I11"/>
    <mergeCell ref="K11:L11"/>
    <mergeCell ref="O14:V14"/>
    <mergeCell ref="A19:H19"/>
    <mergeCell ref="K19:L19"/>
    <mergeCell ref="A20:H20"/>
    <mergeCell ref="K20:L20"/>
    <mergeCell ref="A15:L15"/>
    <mergeCell ref="A21:H21"/>
    <mergeCell ref="K21:L21"/>
    <mergeCell ref="A22:H22"/>
    <mergeCell ref="K22:L22"/>
    <mergeCell ref="A23:H23"/>
    <mergeCell ref="K23:L23"/>
    <mergeCell ref="A24:H24"/>
    <mergeCell ref="K24:L24"/>
    <mergeCell ref="A25:H25"/>
    <mergeCell ref="K25:L25"/>
    <mergeCell ref="A26:H26"/>
    <mergeCell ref="K26:L26"/>
    <mergeCell ref="A27:H27"/>
    <mergeCell ref="K27:L27"/>
    <mergeCell ref="A28:H28"/>
    <mergeCell ref="K28:L28"/>
    <mergeCell ref="A29:L29"/>
    <mergeCell ref="K33:L33"/>
    <mergeCell ref="A34:F34"/>
    <mergeCell ref="K34:L34"/>
    <mergeCell ref="K39:L39"/>
    <mergeCell ref="A40:L40"/>
    <mergeCell ref="A44:G44"/>
    <mergeCell ref="K44:L44"/>
    <mergeCell ref="A50:G50"/>
    <mergeCell ref="K50:L50"/>
    <mergeCell ref="A51:L51"/>
    <mergeCell ref="A53:L53"/>
    <mergeCell ref="A57:G57"/>
    <mergeCell ref="K57:L57"/>
    <mergeCell ref="A58:G58"/>
    <mergeCell ref="K58:L58"/>
    <mergeCell ref="I93:M94"/>
    <mergeCell ref="K59:L59"/>
    <mergeCell ref="K60:L60"/>
    <mergeCell ref="A61:L61"/>
    <mergeCell ref="A63:L63"/>
    <mergeCell ref="A80:M81"/>
    <mergeCell ref="A82:M8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PPTO OFICIAL 3 meses</vt:lpstr>
      <vt:lpstr>Personal - Distribución</vt:lpstr>
      <vt:lpstr>Tarifas</vt:lpstr>
      <vt:lpstr>1P</vt:lpstr>
      <vt:lpstr>'PPTO OFICIAL 3 meses'!Área_de_impresión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Carlos German Corzo Upegui</cp:lastModifiedBy>
  <cp:lastPrinted>2022-08-08T14:27:44Z</cp:lastPrinted>
  <dcterms:created xsi:type="dcterms:W3CDTF">2014-04-10T22:11:52Z</dcterms:created>
  <dcterms:modified xsi:type="dcterms:W3CDTF">2022-08-29T17:40:12Z</dcterms:modified>
</cp:coreProperties>
</file>