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24240" windowHeight="13740" tabRatio="749" activeTab="1"/>
  </bookViews>
  <sheets>
    <sheet name="Obra Civil+Suministros" sheetId="8" state="hidden" r:id="rId1"/>
    <sheet name="Formato PE" sheetId="89" r:id="rId2"/>
    <sheet name="F. Multiplicador" sheetId="7" state="hidden" r:id="rId3"/>
  </sheets>
  <externalReferences>
    <externalReference r:id="rId4"/>
    <externalReference r:id="rId5"/>
    <externalReference r:id="rId6"/>
  </externalReferences>
  <definedNames>
    <definedName name="__123Graph_A" localSheetId="1" hidden="1">[1]Alcantarillas!#REF!</definedName>
    <definedName name="__123Graph_A" hidden="1">[1]Alcantarillas!#REF!</definedName>
    <definedName name="__123Graph_B" localSheetId="1" hidden="1">[1]Alcantarillas!#REF!</definedName>
    <definedName name="__123Graph_B" hidden="1">[1]Alcantarillas!#REF!</definedName>
    <definedName name="__123Graph_C" localSheetId="1" hidden="1">[1]Alcantarillas!#REF!</definedName>
    <definedName name="__123Graph_C" hidden="1">[1]Alcantarillas!#REF!</definedName>
    <definedName name="__123Graph_D" localSheetId="1" hidden="1">[1]Alcantarillas!#REF!</definedName>
    <definedName name="__123Graph_D" hidden="1">[1]Alcantarillas!#REF!</definedName>
    <definedName name="__123Graph_X" localSheetId="1" hidden="1">[1]Alcantarillas!#REF!</definedName>
    <definedName name="__123Graph_X" hidden="1">[1]Alcantarillas!#REF!</definedName>
    <definedName name="_A2" hidden="1">{#N/A,#N/A,FALSE,"Costos Productos 6A";#N/A,#N/A,FALSE,"Costo Unitario Total H-94-12"}</definedName>
    <definedName name="_Dist_Bin" hidden="1">#N/A</definedName>
    <definedName name="_Fill" localSheetId="1" hidden="1">#REF!</definedName>
    <definedName name="_Fill" hidden="1">#REF!</definedName>
    <definedName name="_xlnm._FilterDatabase" localSheetId="1" hidden="1">'[2]46W9'!#REF!</definedName>
    <definedName name="_xlnm._FilterDatabase" hidden="1">'[2]46W9'!#REF!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Parse_Out" localSheetId="1" hidden="1">#REF!</definedName>
    <definedName name="_Parse_Out" hidden="1">#REF!</definedName>
    <definedName name="_Regression_Int" hidden="1">1</definedName>
    <definedName name="_Regression_Out" hidden="1">#N/A</definedName>
    <definedName name="_Regression_X" hidden="1">#N/A</definedName>
    <definedName name="_Regression_Y" hidden="1">#N/A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´cAE°eE¹" localSheetId="1" hidden="1">#REF!</definedName>
    <definedName name="´cAE°eE¹" hidden="1">#REF!</definedName>
    <definedName name="￠￥cAE¡ÆeEⓒo" localSheetId="1" hidden="1">#REF!</definedName>
    <definedName name="￠￥cAE¡ÆeEⓒo" hidden="1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aaaaa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ccesNvoAbs" localSheetId="1" hidden="1">#REF!</definedName>
    <definedName name="AccesNvoAbs" hidden="1">#REF!</definedName>
    <definedName name="AccessDatabase" hidden="1">"C:\posec\DATABASE\vlv_list\vlvlist1.mdb"</definedName>
    <definedName name="ACwvu.TAB1." localSheetId="1" hidden="1">#REF!</definedName>
    <definedName name="ACwvu.TAB1." hidden="1">#REF!</definedName>
    <definedName name="ACwvu.TAB10." localSheetId="1" hidden="1">#REF!</definedName>
    <definedName name="ACwvu.TAB10." hidden="1">#REF!</definedName>
    <definedName name="ACwvu.TAB2." localSheetId="1" hidden="1">#REF!</definedName>
    <definedName name="ACwvu.TAB2." hidden="1">#REF!</definedName>
    <definedName name="ACwvu.TAB3." localSheetId="1" hidden="1">#REF!</definedName>
    <definedName name="ACwvu.TAB3." hidden="1">#REF!</definedName>
    <definedName name="ACwvu.TAB4." localSheetId="1" hidden="1">#REF!</definedName>
    <definedName name="ACwvu.TAB4." hidden="1">#REF!</definedName>
    <definedName name="ACwvu.TAB5." localSheetId="1" hidden="1">#REF!</definedName>
    <definedName name="ACwvu.TAB5." hidden="1">#REF!</definedName>
    <definedName name="afdasgh" hidden="1">{#N/A,#N/A,FALSE,"CCTV"}</definedName>
    <definedName name="afdsfdg" hidden="1">{#N/A,#N/A,FALSE,"CCTV"}</definedName>
    <definedName name="afffgff" hidden="1">{#N/A,#N/A,FALSE,"CCTV"}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qua" localSheetId="1" hidden="1">#REF!</definedName>
    <definedName name="aqua" hidden="1">#REF!</definedName>
    <definedName name="_xlnm.Print_Area" localSheetId="1">'Formato PE'!$A$1:$I$414</definedName>
    <definedName name="_xlnm.Print_Area" localSheetId="0">'Obra Civil+Suministros'!$A$1:$F$177</definedName>
    <definedName name="ARPASEVAN" hidden="1">{#N/A,#N/A,FALSE,"CCTV"}</definedName>
    <definedName name="ARTICULO" hidden="1">[3]Hoja1!$B$6:$B$56</definedName>
    <definedName name="bfbfdhfdhdfgh" hidden="1">{#N/A,#N/A,FALSE,"CCTV"}</definedName>
    <definedName name="BLPH1" hidden="1">#N/A</definedName>
    <definedName name="BM" hidden="1">{#N/A,#N/A,FALSE,"CCTV"}</definedName>
    <definedName name="CABCELAR" hidden="1">{#N/A,#N/A,FALSE,"Costos Productos 6A";#N/A,#N/A,FALSE,"Costo Unitario Total H-94-12"}</definedName>
    <definedName name="CESAR" hidden="1">{#N/A,#N/A,FALSE,"Costos Productos 6A";#N/A,#N/A,FALSE,"Costo Unitario Total H-94-12"}</definedName>
    <definedName name="CHACA" hidden="1">#N/A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RUDOS" hidden="1">{#N/A,#N/A,FALSE,"CIBHA05A";#N/A,#N/A,FALSE,"CIBHA05B"}</definedName>
    <definedName name="ddd" hidden="1">{"'Sheet1'!$A$1:$G$85"}</definedName>
    <definedName name="DDDD" hidden="1">{#N/A,#N/A,FALSE,"Costos Productos 6A";#N/A,#N/A,FALSE,"Costo Unitario Total H-94-12"}</definedName>
    <definedName name="DDFD" hidden="1">{#N/A,#N/A,FALSE,"CCTV"}</definedName>
    <definedName name="dgfgjgj" hidden="1">{#N/A,#N/A,FALSE,"CCTV"}</definedName>
    <definedName name="Electricosptap" hidden="1">{"Acueducto",#N/A,FALSE,"Base"}</definedName>
    <definedName name="equip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eyteyt" hidden="1">{#N/A,#N/A,FALSE,"CCTV"}</definedName>
    <definedName name="FA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C_COPIA" hidden="1">{"'Sheet1'!$A$1:$G$85"}</definedName>
    <definedName name="fddfhdfhdgh" hidden="1">{#N/A,#N/A,FALSE,"CCTV"}</definedName>
    <definedName name="fdf" hidden="1">{#N/A,#N/A,FALSE,"CCTV"}</definedName>
    <definedName name="FDFDF" hidden="1">{#N/A,#N/A,FALSE,"CCTV"}</definedName>
    <definedName name="ff" hidden="1">{#N/A,#N/A,FALSE,"CCTV"}</definedName>
    <definedName name="fffff" hidden="1">{"'Sheet1'!$A$1:$G$85"}</definedName>
    <definedName name="ffffff" hidden="1">{#N/A,#N/A,FALSE,"CCTV"}</definedName>
    <definedName name="FGF" hidden="1">{#N/A,#N/A,FALSE,"CCTV"}</definedName>
    <definedName name="fhgjfghfghgf" hidden="1">{#N/A,#N/A,FALSE,"CCTV"}</definedName>
    <definedName name="fORMA9698" hidden="1">{#N/A,#N/A,FALSE,"CIBHA05A";#N/A,#N/A,FALSE,"CIBHA05B"}</definedName>
    <definedName name="FORMAUNIT" hidden="1">{#N/A,#N/A,FALSE,"Costos Productos 6A";#N/A,#N/A,FALSE,"Costo Unitario Total H-94-12"}</definedName>
    <definedName name="gfjgfh" hidden="1">{#N/A,#N/A,FALSE,"CCTV"}</definedName>
    <definedName name="gfjgfhfg" hidden="1">{#N/A,#N/A,FALSE,"CCTV"}</definedName>
    <definedName name="GRCHIS0599" hidden="1">{#N/A,#N/A,FALSE,"Costos Productos 6A";#N/A,#N/A,FALSE,"Costo Unitario Total H-94-12"}</definedName>
    <definedName name="hfdgfdg" hidden="1">{#N/A,#N/A,FALSE,"CCTV"}</definedName>
    <definedName name="hfjhhjj" hidden="1">{#N/A,#N/A,FALSE,"CCTV"}</definedName>
    <definedName name="hgjfgh" hidden="1">{#N/A,#N/A,FALSE,"CCTV"}</definedName>
    <definedName name="hgjgfhgh" hidden="1">{#N/A,#N/A,FALSE,"CCTV"}</definedName>
    <definedName name="hh" hidden="1">{#N/A,#N/A,FALSE,"CCTV"}</definedName>
    <definedName name="HHH" hidden="1">{#N/A,#N/A,FALSE,"CCTV"}</definedName>
    <definedName name="HISTORICO" hidden="1">{#N/A,#N/A,FALSE,"Costos Productos 6A";#N/A,#N/A,FALSE,"Costo Unitario Total H-94-12"}</definedName>
    <definedName name="HSIT" hidden="1">{#N/A,#N/A,FALSE,"CIBHA05A";#N/A,#N/A,FALSE,"CIBHA05B"}</definedName>
    <definedName name="HTML_CodePage" hidden="1">1252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" hidden="1">"C:\My Documents\MyHTML.htm"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iiouolkll" hidden="1">{#N/A,#N/A,FALSE,"CCTV"}</definedName>
    <definedName name="impuestos" hidden="1">{"'Sheet1'!$A$1:$G$85"}</definedName>
    <definedName name="INDPYG9698" hidden="1">{#N/A,#N/A,FALSE,"Costos Productos 6A";#N/A,#N/A,FALSE,"Costo Unitario Total H-94-12"}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REHIS" hidden="1">{#N/A,#N/A,FALSE,"CIBHA05A";#N/A,#N/A,FALSE,"CIBHA05B"}</definedName>
    <definedName name="IOPIOU" hidden="1">{#N/A,#N/A,FALSE,"Costos Productos 6A";#N/A,#N/A,FALSE,"Costo Unitario Total H-94-12"}</definedName>
    <definedName name="jhhhh" hidden="1">{#N/A,#N/A,FALSE,"CCTV"}</definedName>
    <definedName name="kghlgh" hidden="1">{#N/A,#N/A,FALSE,"CCTV"}</definedName>
    <definedName name="kiulil" hidden="1">{#N/A,#N/A,FALSE,"CCTV"}</definedName>
    <definedName name="kj" localSheetId="1" hidden="1">#REF!</definedName>
    <definedName name="kj" hidden="1">#REF!</definedName>
    <definedName name="kjhlh" hidden="1">{#N/A,#N/A,FALSE,"CCTV"}</definedName>
    <definedName name="kjhljhk" hidden="1">{#N/A,#N/A,FALSE,"CCTV"}</definedName>
    <definedName name="KO" localSheetId="1" hidden="1">#REF!</definedName>
    <definedName name="KO" hidden="1">#REF!</definedName>
    <definedName name="limcount" hidden="1">1</definedName>
    <definedName name="lklhlkjl" hidden="1">{#N/A,#N/A,FALSE,"CCTV"}</definedName>
    <definedName name="mecanic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LKJ" hidden="1">{#N/A,#N/A,FALSE,"Costos Productos 6A";#N/A,#N/A,FALSE,"Costo Unitario Total H-94-12"}</definedName>
    <definedName name="mmmmm" hidden="1">{#N/A,#N/A,FALSE,"CCTV"}</definedName>
    <definedName name="MPA" hidden="1">{"'Sheet1'!$A$1:$G$85"}</definedName>
    <definedName name="NEWNAME" hidden="1">{#N/A,#N/A,FALSE,"CCTV"}</definedName>
    <definedName name="nkknk" hidden="1">{#N/A,#N/A,FALSE,"CCTV"}</definedName>
    <definedName name="noemi" hidden="1">{#N/A,#N/A,FALSE,"Costos Productos 6A";#N/A,#N/A,FALSE,"Costo Unitario Total H-94-12"}</definedName>
    <definedName name="ODH" localSheetId="1" hidden="1">#REF!</definedName>
    <definedName name="ODH" hidden="1">#REF!</definedName>
    <definedName name="oficial" hidden="1">{#N/A,#N/A,FALSE,"CIBHA05A";#N/A,#N/A,FALSE,"CIBHA05B"}</definedName>
    <definedName name="oililui" hidden="1">{#N/A,#N/A,FALSE,"CCTV"}</definedName>
    <definedName name="PPP" hidden="1">{#N/A,#N/A,FALSE,"CCTV"}</definedName>
    <definedName name="PPT" hidden="1">#N/A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E" hidden="1">{#N/A,#N/A,FALSE,"Costos Productos 6A";#N/A,#N/A,FALSE,"Costo Unitario Total H-94-12"}</definedName>
    <definedName name="QR" hidden="1">{#N/A,#N/A,FALSE,"Costos Productos 6A";#N/A,#N/A,FALSE,"Costo Unitario Total H-94-12"}</definedName>
    <definedName name="QT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hidden="1">{#N/A,#N/A,FALSE,"Costos Productos 6A";#N/A,#N/A,FALSE,"Costo Unitario Total H-94-12"}</definedName>
    <definedName name="rarewt" hidden="1">{#N/A,#N/A,FALSE,"CCTV"}</definedName>
    <definedName name="repuestos2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g" hidden="1">{"Acueducto",#N/A,FALSE,"Base"}</definedName>
    <definedName name="Rgr" hidden="1">{"Acueducto",#N/A,FALSE,"Base"}</definedName>
    <definedName name="rr" hidden="1">{"'Sheet1'!$A$1:$G$85"}</definedName>
    <definedName name="rrr" hidden="1">{"Acueducto",#N/A,FALSE,"Base"}</definedName>
    <definedName name="rrrrr" hidden="1">{"'Sheet1'!$A$1:$G$85"}</definedName>
    <definedName name="RRRRRRR" hidden="1">{"'Sheet1'!$A$1:$G$85"}</definedName>
    <definedName name="sencount" hidden="1">1</definedName>
    <definedName name="Swvu.TAB1." localSheetId="1" hidden="1">#REF!</definedName>
    <definedName name="Swvu.TAB1." hidden="1">#REF!</definedName>
    <definedName name="Swvu.TAB2." localSheetId="1" hidden="1">#REF!</definedName>
    <definedName name="Swvu.TAB2." hidden="1">#REF!</definedName>
    <definedName name="Swvu.TAB3." localSheetId="1" hidden="1">#REF!</definedName>
    <definedName name="Swvu.TAB3." hidden="1">#REF!</definedName>
    <definedName name="Swvu.TAB4." localSheetId="1" hidden="1">#REF!</definedName>
    <definedName name="Swvu.TAB4." hidden="1">#REF!</definedName>
    <definedName name="Swvu.TAB5." localSheetId="1" hidden="1">#REF!</definedName>
    <definedName name="Swvu.TAB5." hidden="1">#REF!</definedName>
    <definedName name="tab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_xlnm.Print_Titles" localSheetId="0">'Obra Civil+Suministros'!$1:$3</definedName>
    <definedName name="UUU" hidden="1">{#N/A,#N/A,FALSE,"CCTV"}</definedName>
    <definedName name="vvvv" hidden="1">{"'Sheet1'!$A$1:$G$85"}</definedName>
    <definedName name="vvvvvv" hidden="1">{#N/A,#N/A,FALSE,"Costos Productos 6A";#N/A,#N/A,FALSE,"Costo Unitario Total H-94-12"}</definedName>
    <definedName name="WRITE" hidden="1">{#N/A,#N/A,FALSE,"CCTV"}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ueducto." hidden="1">{"Acueducto",#N/A,FALSE,"Base"}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BM." hidden="1">{#N/A,#N/A,FALSE,"CCTV"}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supuesto.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intAll.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Curr." hidden="1">{#N/A,#N/A,FALSE,"Sheet1";#N/A,#N/A,FALSE,"Sheet2";#N/A,#N/A,FALSE,"Sheet3"}</definedName>
    <definedName name="wrn.PrintPrev1." hidden="1">{#N/A,#N/A,FALSE,"Sheet4";#N/A,#N/A,FALSE,"Sheet5";#N/A,#N/A,FALSE,"Sheet6"}</definedName>
    <definedName name="wrn.PrintPrev2." hidden="1">{#N/A,#N/A,FALSE,"Sheet7";#N/A,#N/A,FALSE,"Sheet8";#N/A,#N/A,FALSE,"Sheet9"}</definedName>
    <definedName name="wrn.Resumen." hidden="1">{#N/A,#N/A,FALSE,"Hoja1";#N/A,#N/A,FALSE,"Hoja2"}</definedName>
    <definedName name="wrn.via." hidden="1">{"via1",#N/A,TRUE,"general";"via2",#N/A,TRUE,"general";"via3",#N/A,TRUE,"general"}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 hidden="1">{#N/A,#N/A,FALSE,"CCTV"}</definedName>
    <definedName name="x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XXX" hidden="1">{"'Sheet1'!$A$1:$G$85"}</definedName>
    <definedName name="xxxx" hidden="1">{"'Sheet1'!$A$1:$G$85"}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XXX" hidden="1">{"via1",#N/A,TRUE,"general";"via2",#N/A,TRUE,"general";"via3",#N/A,TRUE,"general"}</definedName>
    <definedName name="yrdtytyt" hidden="1">{#N/A,#N/A,FALSE,"CCTV"}</definedName>
    <definedName name="yyyyy" hidden="1">{#N/A,#N/A,FALSE,"Costos Productos 6A";#N/A,#N/A,FALSE,"Costo Unitario Total H-94-12"}</definedName>
    <definedName name="Z_026CD6D7_F7CA_4BE8_B625_9A1778CFA739_.wvu.FilterData" localSheetId="1" hidden="1">#REF!</definedName>
    <definedName name="Z_026CD6D7_F7CA_4BE8_B625_9A1778CFA739_.wvu.FilterData" hidden="1">#REF!</definedName>
    <definedName name="Z_026CD6D7_F7CA_4BE8_B625_9A1778CFA739_.wvu.PrintArea" localSheetId="1" hidden="1">#REF!</definedName>
    <definedName name="Z_026CD6D7_F7CA_4BE8_B625_9A1778CFA739_.wvu.PrintArea" hidden="1">#REF!</definedName>
    <definedName name="Z_026CD6D7_F7CA_4BE8_B625_9A1778CFA739_.wvu.PrintTitles" localSheetId="1" hidden="1">#REF!</definedName>
    <definedName name="Z_026CD6D7_F7CA_4BE8_B625_9A1778CFA739_.wvu.PrintTitles" hidden="1">#REF!</definedName>
    <definedName name="Z_05670E35_1347_49D9_AD91_AA9A31A4EF61_.wvu.FilterData" localSheetId="1" hidden="1">#REF!</definedName>
    <definedName name="Z_05670E35_1347_49D9_AD91_AA9A31A4EF61_.wvu.FilterData" hidden="1">#REF!</definedName>
    <definedName name="Z_05670E35_1347_49D9_AD91_AA9A31A4EF61_.wvu.PrintArea" localSheetId="1" hidden="1">#REF!</definedName>
    <definedName name="Z_05670E35_1347_49D9_AD91_AA9A31A4EF61_.wvu.PrintArea" hidden="1">#REF!</definedName>
    <definedName name="Z_05670E35_1347_49D9_AD91_AA9A31A4EF61_.wvu.PrintTitles" localSheetId="1" hidden="1">#REF!</definedName>
    <definedName name="Z_05670E35_1347_49D9_AD91_AA9A31A4EF61_.wvu.PrintTitles" hidden="1">#REF!</definedName>
    <definedName name="Z_086A872D_15DF_436A_8459_CE22F6819FF4_.wvu.Rows" localSheetId="1" hidden="1">[2]Presentacion!#REF!</definedName>
    <definedName name="Z_086A872D_15DF_436A_8459_CE22F6819FF4_.wvu.Rows" hidden="1">[2]Presentacion!#REF!</definedName>
    <definedName name="Z_0890F28A_A8C8_451C_A3E6_C3AFDD239B64_.wvu.FilterData" localSheetId="1" hidden="1">#REF!</definedName>
    <definedName name="Z_0890F28A_A8C8_451C_A3E6_C3AFDD239B64_.wvu.FilterData" hidden="1">#REF!</definedName>
    <definedName name="Z_0890F28A_A8C8_451C_A3E6_C3AFDD239B64_.wvu.PrintArea" localSheetId="1" hidden="1">#REF!</definedName>
    <definedName name="Z_0890F28A_A8C8_451C_A3E6_C3AFDD239B64_.wvu.PrintArea" hidden="1">#REF!</definedName>
    <definedName name="Z_0890F28A_A8C8_451C_A3E6_C3AFDD239B64_.wvu.PrintTitles" localSheetId="1" hidden="1">#REF!</definedName>
    <definedName name="Z_0890F28A_A8C8_451C_A3E6_C3AFDD239B64_.wvu.PrintTitles" hidden="1">#REF!</definedName>
    <definedName name="Z_0A4C2D72_EA87_11DA_B6F6_00609720E0A1_.wvu.FilterData" localSheetId="1" hidden="1">#REF!</definedName>
    <definedName name="Z_0A4C2D72_EA87_11DA_B6F6_00609720E0A1_.wvu.FilterData" hidden="1">#REF!</definedName>
    <definedName name="Z_0A4C2D72_EA87_11DA_B6F6_00609720E0A1_.wvu.PrintArea" localSheetId="1" hidden="1">#REF!</definedName>
    <definedName name="Z_0A4C2D72_EA87_11DA_B6F6_00609720E0A1_.wvu.PrintArea" hidden="1">#REF!</definedName>
    <definedName name="Z_0A4C2D72_EA87_11DA_B6F6_00609720E0A1_.wvu.PrintTitles" localSheetId="1" hidden="1">#REF!</definedName>
    <definedName name="Z_0A4C2D72_EA87_11DA_B6F6_00609720E0A1_.wvu.PrintTitles" hidden="1">#REF!</definedName>
    <definedName name="Z_0A4C2D73_EA87_11DA_B6F6_00609720E0A1_.wvu.FilterData" localSheetId="1" hidden="1">#REF!</definedName>
    <definedName name="Z_0A4C2D73_EA87_11DA_B6F6_00609720E0A1_.wvu.FilterData" hidden="1">#REF!</definedName>
    <definedName name="Z_0A4C2D73_EA87_11DA_B6F6_00609720E0A1_.wvu.PrintArea" localSheetId="1" hidden="1">#REF!</definedName>
    <definedName name="Z_0A4C2D73_EA87_11DA_B6F6_00609720E0A1_.wvu.PrintArea" hidden="1">#REF!</definedName>
    <definedName name="Z_0A4C2D73_EA87_11DA_B6F6_00609720E0A1_.wvu.PrintTitles" localSheetId="1" hidden="1">#REF!</definedName>
    <definedName name="Z_0A4C2D73_EA87_11DA_B6F6_00609720E0A1_.wvu.PrintTitles" hidden="1">#REF!</definedName>
    <definedName name="Z_0A4C2D74_EA87_11DA_B6F6_00609720E0A1_.wvu.FilterData" localSheetId="1" hidden="1">#REF!</definedName>
    <definedName name="Z_0A4C2D74_EA87_11DA_B6F6_00609720E0A1_.wvu.FilterData" hidden="1">#REF!</definedName>
    <definedName name="Z_0A4C2D74_EA87_11DA_B6F6_00609720E0A1_.wvu.PrintArea" localSheetId="1" hidden="1">#REF!</definedName>
    <definedName name="Z_0A4C2D74_EA87_11DA_B6F6_00609720E0A1_.wvu.PrintArea" hidden="1">#REF!</definedName>
    <definedName name="Z_0A4C2D74_EA87_11DA_B6F6_00609720E0A1_.wvu.PrintTitles" localSheetId="1" hidden="1">#REF!</definedName>
    <definedName name="Z_0A4C2D74_EA87_11DA_B6F6_00609720E0A1_.wvu.PrintTitles" hidden="1">#REF!</definedName>
    <definedName name="Z_0A4C2D75_EA87_11DA_B6F6_00609720E0A1_.wvu.FilterData" localSheetId="1" hidden="1">#REF!</definedName>
    <definedName name="Z_0A4C2D75_EA87_11DA_B6F6_00609720E0A1_.wvu.FilterData" hidden="1">#REF!</definedName>
    <definedName name="Z_0A4C2D75_EA87_11DA_B6F6_00609720E0A1_.wvu.PrintArea" localSheetId="1" hidden="1">#REF!</definedName>
    <definedName name="Z_0A4C2D75_EA87_11DA_B6F6_00609720E0A1_.wvu.PrintArea" hidden="1">#REF!</definedName>
    <definedName name="Z_0A4C2D75_EA87_11DA_B6F6_00609720E0A1_.wvu.PrintTitles" localSheetId="1" hidden="1">#REF!</definedName>
    <definedName name="Z_0A4C2D75_EA87_11DA_B6F6_00609720E0A1_.wvu.PrintTitles" hidden="1">#REF!</definedName>
    <definedName name="Z_0A4C2D76_EA87_11DA_B6F6_00609720E0A1_.wvu.FilterData" localSheetId="1" hidden="1">#REF!</definedName>
    <definedName name="Z_0A4C2D76_EA87_11DA_B6F6_00609720E0A1_.wvu.FilterData" hidden="1">#REF!</definedName>
    <definedName name="Z_0A4C2D76_EA87_11DA_B6F6_00609720E0A1_.wvu.PrintArea" localSheetId="1" hidden="1">#REF!</definedName>
    <definedName name="Z_0A4C2D76_EA87_11DA_B6F6_00609720E0A1_.wvu.PrintArea" hidden="1">#REF!</definedName>
    <definedName name="Z_0A4C2D76_EA87_11DA_B6F6_00609720E0A1_.wvu.PrintTitles" localSheetId="1" hidden="1">#REF!</definedName>
    <definedName name="Z_0A4C2D76_EA87_11DA_B6F6_00609720E0A1_.wvu.PrintTitles" hidden="1">#REF!</definedName>
    <definedName name="Z_0E0DE1F8_394A_4093_8E74_B2A631A3A88C_.wvu.FilterData" localSheetId="1" hidden="1">#REF!</definedName>
    <definedName name="Z_0E0DE1F8_394A_4093_8E74_B2A631A3A88C_.wvu.FilterData" hidden="1">#REF!</definedName>
    <definedName name="Z_0E0DE1F8_394A_4093_8E74_B2A631A3A88C_.wvu.PrintArea" localSheetId="1" hidden="1">#REF!</definedName>
    <definedName name="Z_0E0DE1F8_394A_4093_8E74_B2A631A3A88C_.wvu.PrintArea" hidden="1">#REF!</definedName>
    <definedName name="Z_0E0DE1F8_394A_4093_8E74_B2A631A3A88C_.wvu.PrintTitles" localSheetId="1" hidden="1">#REF!</definedName>
    <definedName name="Z_0E0DE1F8_394A_4093_8E74_B2A631A3A88C_.wvu.PrintTitles" hidden="1">#REF!</definedName>
    <definedName name="Z_18C710ED_70CF_48D0_92F5_038A88335068_.wvu.FilterData" localSheetId="1" hidden="1">#REF!</definedName>
    <definedName name="Z_18C710ED_70CF_48D0_92F5_038A88335068_.wvu.FilterData" hidden="1">#REF!</definedName>
    <definedName name="Z_18C710ED_70CF_48D0_92F5_038A88335068_.wvu.PrintArea" localSheetId="1" hidden="1">#REF!</definedName>
    <definedName name="Z_18C710ED_70CF_48D0_92F5_038A88335068_.wvu.PrintArea" hidden="1">#REF!</definedName>
    <definedName name="Z_18C710ED_70CF_48D0_92F5_038A88335068_.wvu.PrintTitles" localSheetId="1" hidden="1">#REF!</definedName>
    <definedName name="Z_18C710ED_70CF_48D0_92F5_038A88335068_.wvu.PrintTitles" hidden="1">#REF!</definedName>
    <definedName name="Z_378D82E8_FE69_4712_AE73_9D578C4190DE_.wvu.FilterData" localSheetId="1" hidden="1">#REF!</definedName>
    <definedName name="Z_378D82E8_FE69_4712_AE73_9D578C4190DE_.wvu.FilterData" hidden="1">#REF!</definedName>
    <definedName name="Z_378D82E8_FE69_4712_AE73_9D578C4190DE_.wvu.PrintArea" localSheetId="1" hidden="1">#REF!</definedName>
    <definedName name="Z_378D82E8_FE69_4712_AE73_9D578C4190DE_.wvu.PrintArea" hidden="1">#REF!</definedName>
    <definedName name="Z_378D82E8_FE69_4712_AE73_9D578C4190DE_.wvu.PrintTitles" localSheetId="1" hidden="1">#REF!</definedName>
    <definedName name="Z_378D82E8_FE69_4712_AE73_9D578C4190DE_.wvu.PrintTitles" hidden="1">#REF!</definedName>
    <definedName name="Z_381FCF61_DF95_4756_B103_A1118DFFDE02_.wvu.FilterData" localSheetId="1" hidden="1">#REF!</definedName>
    <definedName name="Z_381FCF61_DF95_4756_B103_A1118DFFDE02_.wvu.FilterData" hidden="1">#REF!</definedName>
    <definedName name="Z_381FCF61_DF95_4756_B103_A1118DFFDE02_.wvu.PrintArea" localSheetId="1" hidden="1">#REF!</definedName>
    <definedName name="Z_381FCF61_DF95_4756_B103_A1118DFFDE02_.wvu.PrintArea" hidden="1">#REF!</definedName>
    <definedName name="Z_381FCF61_DF95_4756_B103_A1118DFFDE02_.wvu.PrintTitles" localSheetId="1" hidden="1">#REF!</definedName>
    <definedName name="Z_381FCF61_DF95_4756_B103_A1118DFFDE02_.wvu.PrintTitles" hidden="1">#REF!</definedName>
    <definedName name="Z_3B3C0CA1_2A9C_45FD_9823_50B200F6C0D1_.wvu.FilterData" localSheetId="1" hidden="1">#REF!</definedName>
    <definedName name="Z_3B3C0CA1_2A9C_45FD_9823_50B200F6C0D1_.wvu.FilterData" hidden="1">#REF!</definedName>
    <definedName name="Z_3B3C0CA1_2A9C_45FD_9823_50B200F6C0D1_.wvu.PrintArea" localSheetId="1" hidden="1">#REF!</definedName>
    <definedName name="Z_3B3C0CA1_2A9C_45FD_9823_50B200F6C0D1_.wvu.PrintArea" hidden="1">#REF!</definedName>
    <definedName name="Z_3B3C0CA1_2A9C_45FD_9823_50B200F6C0D1_.wvu.PrintTitles" localSheetId="1" hidden="1">#REF!</definedName>
    <definedName name="Z_3B3C0CA1_2A9C_45FD_9823_50B200F6C0D1_.wvu.PrintTitles" hidden="1">#REF!</definedName>
    <definedName name="Z_3E9430E5_6A83_435B_9E47_1B8F7E18D67C_.wvu.FilterData" localSheetId="1" hidden="1">#REF!</definedName>
    <definedName name="Z_3E9430E5_6A83_435B_9E47_1B8F7E18D67C_.wvu.FilterData" hidden="1">#REF!</definedName>
    <definedName name="Z_3E9430E5_6A83_435B_9E47_1B8F7E18D67C_.wvu.PrintArea" localSheetId="1" hidden="1">#REF!</definedName>
    <definedName name="Z_3E9430E5_6A83_435B_9E47_1B8F7E18D67C_.wvu.PrintArea" hidden="1">#REF!</definedName>
    <definedName name="Z_3E9430E5_6A83_435B_9E47_1B8F7E18D67C_.wvu.PrintTitles" localSheetId="1" hidden="1">#REF!</definedName>
    <definedName name="Z_3E9430E5_6A83_435B_9E47_1B8F7E18D67C_.wvu.PrintTitles" hidden="1">#REF!</definedName>
    <definedName name="Z_4A14CB5C_2287_4F6E_9A65_22F0A4D81D81_.wvu.FilterData" localSheetId="1" hidden="1">#REF!</definedName>
    <definedName name="Z_4A14CB5C_2287_4F6E_9A65_22F0A4D81D81_.wvu.FilterData" hidden="1">#REF!</definedName>
    <definedName name="Z_4A14CB5C_2287_4F6E_9A65_22F0A4D81D81_.wvu.PrintArea" localSheetId="1" hidden="1">#REF!</definedName>
    <definedName name="Z_4A14CB5C_2287_4F6E_9A65_22F0A4D81D81_.wvu.PrintArea" hidden="1">#REF!</definedName>
    <definedName name="Z_4A14CB5C_2287_4F6E_9A65_22F0A4D81D81_.wvu.PrintTitles" localSheetId="1" hidden="1">#REF!</definedName>
    <definedName name="Z_4A14CB5C_2287_4F6E_9A65_22F0A4D81D81_.wvu.PrintTitles" hidden="1">#REF!</definedName>
    <definedName name="Z_4BBC24C4_A093_4EC9_8AFF_49C6F602CC39_.wvu.FilterData" localSheetId="1" hidden="1">#REF!</definedName>
    <definedName name="Z_4BBC24C4_A093_4EC9_8AFF_49C6F602CC39_.wvu.FilterData" hidden="1">#REF!</definedName>
    <definedName name="Z_4BBC24C4_A093_4EC9_8AFF_49C6F602CC39_.wvu.PrintArea" localSheetId="1" hidden="1">#REF!</definedName>
    <definedName name="Z_4BBC24C4_A093_4EC9_8AFF_49C6F602CC39_.wvu.PrintArea" hidden="1">#REF!</definedName>
    <definedName name="Z_4BBC24C4_A093_4EC9_8AFF_49C6F602CC39_.wvu.PrintTitles" localSheetId="1" hidden="1">#REF!</definedName>
    <definedName name="Z_4BBC24C4_A093_4EC9_8AFF_49C6F602CC39_.wvu.PrintTitles" hidden="1">#REF!</definedName>
    <definedName name="Z_504A8F9D_2C46_439E_975A_DF1C1FA56E7B_.wvu.FilterData" localSheetId="1" hidden="1">#REF!</definedName>
    <definedName name="Z_504A8F9D_2C46_439E_975A_DF1C1FA56E7B_.wvu.FilterData" hidden="1">#REF!</definedName>
    <definedName name="Z_504A8F9D_2C46_439E_975A_DF1C1FA56E7B_.wvu.PrintArea" localSheetId="1" hidden="1">#REF!</definedName>
    <definedName name="Z_504A8F9D_2C46_439E_975A_DF1C1FA56E7B_.wvu.PrintArea" hidden="1">#REF!</definedName>
    <definedName name="Z_504A8F9D_2C46_439E_975A_DF1C1FA56E7B_.wvu.PrintTitles" localSheetId="1" hidden="1">#REF!</definedName>
    <definedName name="Z_504A8F9D_2C46_439E_975A_DF1C1FA56E7B_.wvu.PrintTitles" hidden="1">#REF!</definedName>
    <definedName name="Z_653348E7_CDAD_4F62_A236_641A4BB6425A_.wvu.FilterData" localSheetId="1" hidden="1">#REF!</definedName>
    <definedName name="Z_653348E7_CDAD_4F62_A236_641A4BB6425A_.wvu.FilterData" hidden="1">#REF!</definedName>
    <definedName name="Z_653348E7_CDAD_4F62_A236_641A4BB6425A_.wvu.PrintArea" localSheetId="1" hidden="1">#REF!</definedName>
    <definedName name="Z_653348E7_CDAD_4F62_A236_641A4BB6425A_.wvu.PrintArea" hidden="1">#REF!</definedName>
    <definedName name="Z_653348E7_CDAD_4F62_A236_641A4BB6425A_.wvu.PrintTitles" localSheetId="1" hidden="1">#REF!</definedName>
    <definedName name="Z_653348E7_CDAD_4F62_A236_641A4BB6425A_.wvu.PrintTitles" hidden="1">#REF!</definedName>
    <definedName name="Z_68C48519_C8C2_4287_96F6_0F561F815CE8_.wvu.FilterData" localSheetId="1" hidden="1">#REF!</definedName>
    <definedName name="Z_68C48519_C8C2_4287_96F6_0F561F815CE8_.wvu.FilterData" hidden="1">#REF!</definedName>
    <definedName name="Z_68C48519_C8C2_4287_96F6_0F561F815CE8_.wvu.PrintArea" localSheetId="1" hidden="1">#REF!</definedName>
    <definedName name="Z_68C48519_C8C2_4287_96F6_0F561F815CE8_.wvu.PrintArea" hidden="1">#REF!</definedName>
    <definedName name="Z_68C48519_C8C2_4287_96F6_0F561F815CE8_.wvu.PrintTitles" localSheetId="1" hidden="1">#REF!</definedName>
    <definedName name="Z_68C48519_C8C2_4287_96F6_0F561F815CE8_.wvu.PrintTitles" hidden="1">#REF!</definedName>
    <definedName name="Z_6BA141F2_E104_11DA_B6F6_00609720E0A1_.wvu.FilterData" localSheetId="1" hidden="1">#REF!</definedName>
    <definedName name="Z_6BA141F2_E104_11DA_B6F6_00609720E0A1_.wvu.FilterData" hidden="1">#REF!</definedName>
    <definedName name="Z_6BA141F2_E104_11DA_B6F6_00609720E0A1_.wvu.PrintArea" localSheetId="1" hidden="1">#REF!</definedName>
    <definedName name="Z_6BA141F2_E104_11DA_B6F6_00609720E0A1_.wvu.PrintArea" hidden="1">#REF!</definedName>
    <definedName name="Z_6BA141F2_E104_11DA_B6F6_00609720E0A1_.wvu.PrintTitles" localSheetId="1" hidden="1">#REF!</definedName>
    <definedName name="Z_6BA141F2_E104_11DA_B6F6_00609720E0A1_.wvu.PrintTitles" hidden="1">#REF!</definedName>
    <definedName name="Z_6BA141F3_E104_11DA_B6F6_00609720E0A1_.wvu.FilterData" localSheetId="1" hidden="1">#REF!</definedName>
    <definedName name="Z_6BA141F3_E104_11DA_B6F6_00609720E0A1_.wvu.FilterData" hidden="1">#REF!</definedName>
    <definedName name="Z_6BA141F3_E104_11DA_B6F6_00609720E0A1_.wvu.PrintArea" localSheetId="1" hidden="1">#REF!</definedName>
    <definedName name="Z_6BA141F3_E104_11DA_B6F6_00609720E0A1_.wvu.PrintArea" hidden="1">#REF!</definedName>
    <definedName name="Z_6BA141F3_E104_11DA_B6F6_00609720E0A1_.wvu.PrintTitles" localSheetId="1" hidden="1">#REF!</definedName>
    <definedName name="Z_6BA141F3_E104_11DA_B6F6_00609720E0A1_.wvu.PrintTitles" hidden="1">#REF!</definedName>
    <definedName name="Z_6BA141F4_E104_11DA_B6F6_00609720E0A1_.wvu.FilterData" localSheetId="1" hidden="1">#REF!</definedName>
    <definedName name="Z_6BA141F4_E104_11DA_B6F6_00609720E0A1_.wvu.FilterData" hidden="1">#REF!</definedName>
    <definedName name="Z_6BA141F4_E104_11DA_B6F6_00609720E0A1_.wvu.PrintArea" localSheetId="1" hidden="1">#REF!</definedName>
    <definedName name="Z_6BA141F4_E104_11DA_B6F6_00609720E0A1_.wvu.PrintArea" hidden="1">#REF!</definedName>
    <definedName name="Z_6BA141F4_E104_11DA_B6F6_00609720E0A1_.wvu.PrintTitles" localSheetId="1" hidden="1">#REF!</definedName>
    <definedName name="Z_6BA141F4_E104_11DA_B6F6_00609720E0A1_.wvu.PrintTitles" hidden="1">#REF!</definedName>
    <definedName name="Z_6BA141F5_E104_11DA_B6F6_00609720E0A1_.wvu.FilterData" localSheetId="1" hidden="1">#REF!</definedName>
    <definedName name="Z_6BA141F5_E104_11DA_B6F6_00609720E0A1_.wvu.FilterData" hidden="1">#REF!</definedName>
    <definedName name="Z_6BA141F5_E104_11DA_B6F6_00609720E0A1_.wvu.PrintArea" localSheetId="1" hidden="1">#REF!</definedName>
    <definedName name="Z_6BA141F5_E104_11DA_B6F6_00609720E0A1_.wvu.PrintArea" hidden="1">#REF!</definedName>
    <definedName name="Z_6BA141F5_E104_11DA_B6F6_00609720E0A1_.wvu.PrintTitles" localSheetId="1" hidden="1">#REF!</definedName>
    <definedName name="Z_6BA141F5_E104_11DA_B6F6_00609720E0A1_.wvu.PrintTitles" hidden="1">#REF!</definedName>
    <definedName name="Z_6BA141F6_E104_11DA_B6F6_00609720E0A1_.wvu.FilterData" localSheetId="1" hidden="1">#REF!</definedName>
    <definedName name="Z_6BA141F6_E104_11DA_B6F6_00609720E0A1_.wvu.FilterData" hidden="1">#REF!</definedName>
    <definedName name="Z_6BA141F6_E104_11DA_B6F6_00609720E0A1_.wvu.PrintArea" localSheetId="1" hidden="1">#REF!</definedName>
    <definedName name="Z_6BA141F6_E104_11DA_B6F6_00609720E0A1_.wvu.PrintArea" hidden="1">#REF!</definedName>
    <definedName name="Z_6BA141F6_E104_11DA_B6F6_00609720E0A1_.wvu.PrintTitles" localSheetId="1" hidden="1">#REF!</definedName>
    <definedName name="Z_6BA141F6_E104_11DA_B6F6_00609720E0A1_.wvu.PrintTitles" hidden="1">#REF!</definedName>
    <definedName name="Z_726673D2_C579_4EF3_83C7_45DC3792EA6A_.wvu.FilterData" localSheetId="1" hidden="1">#REF!</definedName>
    <definedName name="Z_726673D2_C579_4EF3_83C7_45DC3792EA6A_.wvu.FilterData" hidden="1">#REF!</definedName>
    <definedName name="Z_726673D2_C579_4EF3_83C7_45DC3792EA6A_.wvu.PrintArea" localSheetId="1" hidden="1">#REF!</definedName>
    <definedName name="Z_726673D2_C579_4EF3_83C7_45DC3792EA6A_.wvu.PrintArea" hidden="1">#REF!</definedName>
    <definedName name="Z_726673D2_C579_4EF3_83C7_45DC3792EA6A_.wvu.PrintTitles" localSheetId="1" hidden="1">#REF!</definedName>
    <definedName name="Z_726673D2_C579_4EF3_83C7_45DC3792EA6A_.wvu.PrintTitles" hidden="1">#REF!</definedName>
    <definedName name="Z_729969D8_DFDA_47B9_ADA2_E05CF62B3DEF_.wvu.FilterData" localSheetId="1" hidden="1">#REF!</definedName>
    <definedName name="Z_729969D8_DFDA_47B9_ADA2_E05CF62B3DEF_.wvu.FilterData" hidden="1">#REF!</definedName>
    <definedName name="Z_729969D8_DFDA_47B9_ADA2_E05CF62B3DEF_.wvu.PrintArea" localSheetId="1" hidden="1">#REF!</definedName>
    <definedName name="Z_729969D8_DFDA_47B9_ADA2_E05CF62B3DEF_.wvu.PrintArea" hidden="1">#REF!</definedName>
    <definedName name="Z_729969D8_DFDA_47B9_ADA2_E05CF62B3DEF_.wvu.PrintTitles" localSheetId="1" hidden="1">#REF!</definedName>
    <definedName name="Z_729969D8_DFDA_47B9_ADA2_E05CF62B3DEF_.wvu.PrintTitles" hidden="1">#REF!</definedName>
    <definedName name="Z_75EDDC88_CA8C_4671_911D_25D74F37EC47_.wvu.FilterData" localSheetId="1" hidden="1">#REF!</definedName>
    <definedName name="Z_75EDDC88_CA8C_4671_911D_25D74F37EC47_.wvu.FilterData" hidden="1">#REF!</definedName>
    <definedName name="Z_75EDDC88_CA8C_4671_911D_25D74F37EC47_.wvu.PrintArea" localSheetId="1" hidden="1">#REF!</definedName>
    <definedName name="Z_75EDDC88_CA8C_4671_911D_25D74F37EC47_.wvu.PrintArea" hidden="1">#REF!</definedName>
    <definedName name="Z_75EDDC88_CA8C_4671_911D_25D74F37EC47_.wvu.PrintTitles" localSheetId="1" hidden="1">#REF!</definedName>
    <definedName name="Z_75EDDC88_CA8C_4671_911D_25D74F37EC47_.wvu.PrintTitles" hidden="1">#REF!</definedName>
    <definedName name="Z_80573755_2D8B_4158_BD3A_CC331B950748_.wvu.FilterData" localSheetId="1" hidden="1">#REF!</definedName>
    <definedName name="Z_80573755_2D8B_4158_BD3A_CC331B950748_.wvu.FilterData" hidden="1">#REF!</definedName>
    <definedName name="Z_80573755_2D8B_4158_BD3A_CC331B950748_.wvu.PrintArea" localSheetId="1" hidden="1">#REF!</definedName>
    <definedName name="Z_80573755_2D8B_4158_BD3A_CC331B950748_.wvu.PrintArea" hidden="1">#REF!</definedName>
    <definedName name="Z_80573755_2D8B_4158_BD3A_CC331B950748_.wvu.PrintTitles" localSheetId="1" hidden="1">#REF!</definedName>
    <definedName name="Z_80573755_2D8B_4158_BD3A_CC331B950748_.wvu.PrintTitles" hidden="1">#REF!</definedName>
    <definedName name="Z_9C7B0D6D_4DDE_4C72_B23F_2E183F63ECB1_.wvu.FilterData" localSheetId="1" hidden="1">#REF!</definedName>
    <definedName name="Z_9C7B0D6D_4DDE_4C72_B23F_2E183F63ECB1_.wvu.FilterData" hidden="1">#REF!</definedName>
    <definedName name="Z_9C7B0D6D_4DDE_4C72_B23F_2E183F63ECB1_.wvu.PrintArea" localSheetId="1" hidden="1">#REF!</definedName>
    <definedName name="Z_9C7B0D6D_4DDE_4C72_B23F_2E183F63ECB1_.wvu.PrintArea" hidden="1">#REF!</definedName>
    <definedName name="Z_9C7B0D6D_4DDE_4C72_B23F_2E183F63ECB1_.wvu.PrintTitles" localSheetId="1" hidden="1">#REF!</definedName>
    <definedName name="Z_9C7B0D6D_4DDE_4C72_B23F_2E183F63ECB1_.wvu.PrintTitles" hidden="1">#REF!</definedName>
    <definedName name="Z_9C8B6436_249F_426A_96DC_EEE5E7CB7D1B_.wvu.FilterData" localSheetId="1" hidden="1">#REF!</definedName>
    <definedName name="Z_9C8B6436_249F_426A_96DC_EEE5E7CB7D1B_.wvu.FilterData" hidden="1">#REF!</definedName>
    <definedName name="Z_9C8B6436_249F_426A_96DC_EEE5E7CB7D1B_.wvu.PrintArea" localSheetId="1" hidden="1">#REF!</definedName>
    <definedName name="Z_9C8B6436_249F_426A_96DC_EEE5E7CB7D1B_.wvu.PrintArea" hidden="1">#REF!</definedName>
    <definedName name="Z_9C8B6436_249F_426A_96DC_EEE5E7CB7D1B_.wvu.PrintTitles" localSheetId="1" hidden="1">#REF!</definedName>
    <definedName name="Z_9C8B6436_249F_426A_96DC_EEE5E7CB7D1B_.wvu.PrintTitles" hidden="1">#REF!</definedName>
    <definedName name="Z_9FCFD0D5_270B_4F36_B422_02EF7A3700B8_.wvu.FilterData" localSheetId="1" hidden="1">#REF!</definedName>
    <definedName name="Z_9FCFD0D5_270B_4F36_B422_02EF7A3700B8_.wvu.FilterData" hidden="1">#REF!</definedName>
    <definedName name="Z_9FCFD0D5_270B_4F36_B422_02EF7A3700B8_.wvu.PrintArea" localSheetId="1" hidden="1">#REF!</definedName>
    <definedName name="Z_9FCFD0D5_270B_4F36_B422_02EF7A3700B8_.wvu.PrintArea" hidden="1">#REF!</definedName>
    <definedName name="Z_9FCFD0D5_270B_4F36_B422_02EF7A3700B8_.wvu.PrintTitles" localSheetId="1" hidden="1">#REF!</definedName>
    <definedName name="Z_9FCFD0D5_270B_4F36_B422_02EF7A3700B8_.wvu.PrintTitles" hidden="1">#REF!</definedName>
    <definedName name="Z_9FE8FF3F_4486_44D6_9AFB_43CC5B824BF9_.wvu.FilterData" localSheetId="1" hidden="1">#REF!</definedName>
    <definedName name="Z_9FE8FF3F_4486_44D6_9AFB_43CC5B824BF9_.wvu.FilterData" hidden="1">#REF!</definedName>
    <definedName name="Z_9FE8FF3F_4486_44D6_9AFB_43CC5B824BF9_.wvu.PrintArea" localSheetId="1" hidden="1">#REF!</definedName>
    <definedName name="Z_9FE8FF3F_4486_44D6_9AFB_43CC5B824BF9_.wvu.PrintArea" hidden="1">#REF!</definedName>
    <definedName name="Z_9FE8FF3F_4486_44D6_9AFB_43CC5B824BF9_.wvu.PrintTitles" localSheetId="1" hidden="1">#REF!</definedName>
    <definedName name="Z_9FE8FF3F_4486_44D6_9AFB_43CC5B824BF9_.wvu.PrintTitles" hidden="1">#REF!</definedName>
    <definedName name="Z_A3DE26BA_CF48_4654_9BE9_FAEB3C301C95_.wvu.FilterData" localSheetId="1" hidden="1">#REF!</definedName>
    <definedName name="Z_A3DE26BA_CF48_4654_9BE9_FAEB3C301C95_.wvu.FilterData" hidden="1">#REF!</definedName>
    <definedName name="Z_A3DE26BA_CF48_4654_9BE9_FAEB3C301C95_.wvu.PrintArea" localSheetId="1" hidden="1">#REF!</definedName>
    <definedName name="Z_A3DE26BA_CF48_4654_9BE9_FAEB3C301C95_.wvu.PrintArea" hidden="1">#REF!</definedName>
    <definedName name="Z_A3DE26BA_CF48_4654_9BE9_FAEB3C301C95_.wvu.PrintTitles" localSheetId="1" hidden="1">#REF!</definedName>
    <definedName name="Z_A3DE26BA_CF48_4654_9BE9_FAEB3C301C95_.wvu.PrintTitles" hidden="1">#REF!</definedName>
    <definedName name="Z_AAA1DD33_F1E3_423A_B1F2_E8567F4D95A5_.wvu.FilterData" localSheetId="1" hidden="1">#REF!</definedName>
    <definedName name="Z_AAA1DD33_F1E3_423A_B1F2_E8567F4D95A5_.wvu.FilterData" hidden="1">#REF!</definedName>
    <definedName name="Z_AAA1DD33_F1E3_423A_B1F2_E8567F4D95A5_.wvu.PrintArea" localSheetId="1" hidden="1">#REF!</definedName>
    <definedName name="Z_AAA1DD33_F1E3_423A_B1F2_E8567F4D95A5_.wvu.PrintArea" hidden="1">#REF!</definedName>
    <definedName name="Z_AAA1DD33_F1E3_423A_B1F2_E8567F4D95A5_.wvu.PrintTitles" localSheetId="1" hidden="1">#REF!</definedName>
    <definedName name="Z_AAA1DD33_F1E3_423A_B1F2_E8567F4D95A5_.wvu.PrintTitles" hidden="1">#REF!</definedName>
    <definedName name="Z_B4899972_EBDC_11DA_B6F6_00609720E0A1_.wvu.FilterData" localSheetId="1" hidden="1">#REF!</definedName>
    <definedName name="Z_B4899972_EBDC_11DA_B6F6_00609720E0A1_.wvu.FilterData" hidden="1">#REF!</definedName>
    <definedName name="Z_B4899972_EBDC_11DA_B6F6_00609720E0A1_.wvu.PrintArea" localSheetId="1" hidden="1">#REF!</definedName>
    <definedName name="Z_B4899972_EBDC_11DA_B6F6_00609720E0A1_.wvu.PrintArea" hidden="1">#REF!</definedName>
    <definedName name="Z_B4899972_EBDC_11DA_B6F6_00609720E0A1_.wvu.PrintTitles" localSheetId="1" hidden="1">#REF!</definedName>
    <definedName name="Z_B4899972_EBDC_11DA_B6F6_00609720E0A1_.wvu.PrintTitles" hidden="1">#REF!</definedName>
    <definedName name="Z_B4899973_EBDC_11DA_B6F6_00609720E0A1_.wvu.FilterData" localSheetId="1" hidden="1">#REF!</definedName>
    <definedName name="Z_B4899973_EBDC_11DA_B6F6_00609720E0A1_.wvu.FilterData" hidden="1">#REF!</definedName>
    <definedName name="Z_B4899973_EBDC_11DA_B6F6_00609720E0A1_.wvu.PrintArea" localSheetId="1" hidden="1">#REF!</definedName>
    <definedName name="Z_B4899973_EBDC_11DA_B6F6_00609720E0A1_.wvu.PrintArea" hidden="1">#REF!</definedName>
    <definedName name="Z_B4899973_EBDC_11DA_B6F6_00609720E0A1_.wvu.PrintTitles" localSheetId="1" hidden="1">#REF!</definedName>
    <definedName name="Z_B4899973_EBDC_11DA_B6F6_00609720E0A1_.wvu.PrintTitles" hidden="1">#REF!</definedName>
    <definedName name="Z_B4899974_EBDC_11DA_B6F6_00609720E0A1_.wvu.FilterData" localSheetId="1" hidden="1">#REF!</definedName>
    <definedName name="Z_B4899974_EBDC_11DA_B6F6_00609720E0A1_.wvu.FilterData" hidden="1">#REF!</definedName>
    <definedName name="Z_B4899974_EBDC_11DA_B6F6_00609720E0A1_.wvu.PrintArea" localSheetId="1" hidden="1">#REF!</definedName>
    <definedName name="Z_B4899974_EBDC_11DA_B6F6_00609720E0A1_.wvu.PrintArea" hidden="1">#REF!</definedName>
    <definedName name="Z_B4899974_EBDC_11DA_B6F6_00609720E0A1_.wvu.PrintTitles" localSheetId="1" hidden="1">#REF!</definedName>
    <definedName name="Z_B4899974_EBDC_11DA_B6F6_00609720E0A1_.wvu.PrintTitles" hidden="1">#REF!</definedName>
    <definedName name="Z_B4899975_EBDC_11DA_B6F6_00609720E0A1_.wvu.FilterData" localSheetId="1" hidden="1">#REF!</definedName>
    <definedName name="Z_B4899975_EBDC_11DA_B6F6_00609720E0A1_.wvu.FilterData" hidden="1">#REF!</definedName>
    <definedName name="Z_B4899975_EBDC_11DA_B6F6_00609720E0A1_.wvu.PrintArea" localSheetId="1" hidden="1">#REF!</definedName>
    <definedName name="Z_B4899975_EBDC_11DA_B6F6_00609720E0A1_.wvu.PrintArea" hidden="1">#REF!</definedName>
    <definedName name="Z_B4899975_EBDC_11DA_B6F6_00609720E0A1_.wvu.PrintTitles" localSheetId="1" hidden="1">#REF!</definedName>
    <definedName name="Z_B4899975_EBDC_11DA_B6F6_00609720E0A1_.wvu.PrintTitles" hidden="1">#REF!</definedName>
    <definedName name="Z_B4899976_EBDC_11DA_B6F6_00609720E0A1_.wvu.FilterData" localSheetId="1" hidden="1">#REF!</definedName>
    <definedName name="Z_B4899976_EBDC_11DA_B6F6_00609720E0A1_.wvu.FilterData" hidden="1">#REF!</definedName>
    <definedName name="Z_B4899976_EBDC_11DA_B6F6_00609720E0A1_.wvu.PrintArea" localSheetId="1" hidden="1">#REF!</definedName>
    <definedName name="Z_B4899976_EBDC_11DA_B6F6_00609720E0A1_.wvu.PrintArea" hidden="1">#REF!</definedName>
    <definedName name="Z_B4899976_EBDC_11DA_B6F6_00609720E0A1_.wvu.PrintTitles" localSheetId="1" hidden="1">#REF!</definedName>
    <definedName name="Z_B4899976_EBDC_11DA_B6F6_00609720E0A1_.wvu.PrintTitles" hidden="1">#REF!</definedName>
    <definedName name="Z_C24E6469_C4CC_430B_8814_72DD019DF2C8_.wvu.FilterData" localSheetId="1" hidden="1">#REF!</definedName>
    <definedName name="Z_C24E6469_C4CC_430B_8814_72DD019DF2C8_.wvu.FilterData" hidden="1">#REF!</definedName>
    <definedName name="Z_C24E6469_C4CC_430B_8814_72DD019DF2C8_.wvu.PrintArea" localSheetId="1" hidden="1">#REF!</definedName>
    <definedName name="Z_C24E6469_C4CC_430B_8814_72DD019DF2C8_.wvu.PrintArea" hidden="1">#REF!</definedName>
    <definedName name="Z_C24E6469_C4CC_430B_8814_72DD019DF2C8_.wvu.PrintTitles" localSheetId="1" hidden="1">#REF!</definedName>
    <definedName name="Z_C24E6469_C4CC_430B_8814_72DD019DF2C8_.wvu.PrintTitles" hidden="1">#REF!</definedName>
    <definedName name="Z_CA61CA57_E7CE_4A4D_974A_F3124BCA2797_.wvu.FilterData" localSheetId="1" hidden="1">#REF!</definedName>
    <definedName name="Z_CA61CA57_E7CE_4A4D_974A_F3124BCA2797_.wvu.FilterData" hidden="1">#REF!</definedName>
    <definedName name="Z_CA61CA57_E7CE_4A4D_974A_F3124BCA2797_.wvu.PrintArea" localSheetId="1" hidden="1">#REF!</definedName>
    <definedName name="Z_CA61CA57_E7CE_4A4D_974A_F3124BCA2797_.wvu.PrintArea" hidden="1">#REF!</definedName>
    <definedName name="Z_CA61CA57_E7CE_4A4D_974A_F3124BCA2797_.wvu.PrintTitles" localSheetId="1" hidden="1">#REF!</definedName>
    <definedName name="Z_CA61CA57_E7CE_4A4D_974A_F3124BCA2797_.wvu.PrintTitles" hidden="1">#REF!</definedName>
    <definedName name="Z_D55C8B2E_861A_459E_9D09_3AF38A1DE99E_.wvu.Rows" localSheetId="1" hidden="1">[2]Presentacion!#REF!</definedName>
    <definedName name="Z_D55C8B2E_861A_459E_9D09_3AF38A1DE99E_.wvu.Rows" hidden="1">[2]Presentacion!#REF!</definedName>
    <definedName name="Z_DA4D5A8F_12FA_42F5_A8BB_526600E97433_.wvu.FilterData" localSheetId="1" hidden="1">#REF!</definedName>
    <definedName name="Z_DA4D5A8F_12FA_42F5_A8BB_526600E97433_.wvu.FilterData" hidden="1">#REF!</definedName>
    <definedName name="Z_DA4D5A8F_12FA_42F5_A8BB_526600E97433_.wvu.PrintArea" localSheetId="1" hidden="1">#REF!</definedName>
    <definedName name="Z_DA4D5A8F_12FA_42F5_A8BB_526600E97433_.wvu.PrintArea" hidden="1">#REF!</definedName>
    <definedName name="Z_DA4D5A8F_12FA_42F5_A8BB_526600E97433_.wvu.PrintTitles" localSheetId="1" hidden="1">#REF!</definedName>
    <definedName name="Z_DA4D5A8F_12FA_42F5_A8BB_526600E97433_.wvu.PrintTitles" hidden="1">#REF!</definedName>
    <definedName name="Z_DFB4C5EB_A8D3_475E_B627_EA98F95F9220_.wvu.FilterData" localSheetId="1" hidden="1">#REF!</definedName>
    <definedName name="Z_DFB4C5EB_A8D3_475E_B627_EA98F95F9220_.wvu.FilterData" hidden="1">#REF!</definedName>
    <definedName name="Z_DFB4C5EB_A8D3_475E_B627_EA98F95F9220_.wvu.PrintArea" localSheetId="1" hidden="1">#REF!</definedName>
    <definedName name="Z_DFB4C5EB_A8D3_475E_B627_EA98F95F9220_.wvu.PrintArea" hidden="1">#REF!</definedName>
    <definedName name="Z_DFB4C5EB_A8D3_475E_B627_EA98F95F9220_.wvu.PrintTitles" localSheetId="1" hidden="1">#REF!</definedName>
    <definedName name="Z_DFB4C5EB_A8D3_475E_B627_EA98F95F9220_.wvu.PrintTitles" hidden="1">#REF!</definedName>
    <definedName name="Z_F2B990A1_57B3_4766_8C3D_4D3A5265BAEF_.wvu.FilterData" localSheetId="1" hidden="1">#REF!</definedName>
    <definedName name="Z_F2B990A1_57B3_4766_8C3D_4D3A5265BAEF_.wvu.FilterData" hidden="1">#REF!</definedName>
    <definedName name="Z_F2B990A1_57B3_4766_8C3D_4D3A5265BAEF_.wvu.PrintArea" localSheetId="1" hidden="1">#REF!</definedName>
    <definedName name="Z_F2B990A1_57B3_4766_8C3D_4D3A5265BAEF_.wvu.PrintArea" hidden="1">#REF!</definedName>
    <definedName name="Z_F2B990A1_57B3_4766_8C3D_4D3A5265BAEF_.wvu.PrintTitles" localSheetId="1" hidden="1">#REF!</definedName>
    <definedName name="Z_F2B990A1_57B3_4766_8C3D_4D3A5265BAEF_.wvu.PrintTitles" hidden="1">#REF!</definedName>
    <definedName name="Z_F540D718_D9AA_403F_AE49_60D937FD77E5_.wvu.Rows" localSheetId="1" hidden="1">[2]Presentacion!#REF!</definedName>
    <definedName name="Z_F540D718_D9AA_403F_AE49_60D937FD77E5_.wvu.Rows" hidden="1">[2]Presentacion!#REF!</definedName>
    <definedName name="Z_F9482E1F_92B8_43D8_949A_7DDCF2E63A19_.wvu.FilterData" localSheetId="1" hidden="1">#REF!</definedName>
    <definedName name="Z_F9482E1F_92B8_43D8_949A_7DDCF2E63A19_.wvu.FilterData" hidden="1">#REF!</definedName>
    <definedName name="Z_F9482E1F_92B8_43D8_949A_7DDCF2E63A19_.wvu.PrintArea" localSheetId="1" hidden="1">#REF!</definedName>
    <definedName name="Z_F9482E1F_92B8_43D8_949A_7DDCF2E63A19_.wvu.PrintArea" hidden="1">#REF!</definedName>
    <definedName name="Z_F9482E1F_92B8_43D8_949A_7DDCF2E63A19_.wvu.PrintTitles" localSheetId="1" hidden="1">#REF!</definedName>
    <definedName name="Z_F9482E1F_92B8_43D8_949A_7DDCF2E63A19_.wvu.PrintTitles" hidden="1">#REF!</definedName>
    <definedName name="ㄴㅁㅇㄹ" hidden="1">{#N/A,#N/A,FALSE,"CCTV"}</definedName>
    <definedName name="당초계획" localSheetId="1" hidden="1">#REF!</definedName>
    <definedName name="당초계획" hidden="1">#REF!</definedName>
    <definedName name="보충" localSheetId="1" hidden="1">#REF!</definedName>
    <definedName name="보충" hidden="1">#REF!</definedName>
    <definedName name="부대공사" localSheetId="1" hidden="1">#REF!</definedName>
    <definedName name="부대공사" hidden="1">#REF!</definedName>
    <definedName name="사업부양식2" localSheetId="1" hidden="1">#REF!</definedName>
    <definedName name="사업부양식2" hidden="1">#REF!</definedName>
    <definedName name="손익계산서" localSheetId="1" hidden="1">#REF!</definedName>
    <definedName name="손익계산서" hidden="1">#REF!</definedName>
    <definedName name="이름" hidden="1">{#N/A,#N/A,FALSE,"CCTV"}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72" i="8" l="1"/>
  <c r="D172" i="8"/>
  <c r="D22" i="8"/>
  <c r="F172" i="8" l="1"/>
  <c r="E66" i="8" l="1"/>
  <c r="F66" i="8" s="1"/>
  <c r="I26" i="8" l="1"/>
  <c r="E22" i="8" l="1"/>
  <c r="F22" i="8" s="1"/>
  <c r="E26" i="8"/>
  <c r="F26" i="8" s="1"/>
  <c r="E23" i="8" l="1"/>
  <c r="F23" i="8" s="1"/>
  <c r="E80" i="8" l="1"/>
  <c r="E98" i="8" l="1"/>
  <c r="E68" i="8"/>
  <c r="E29" i="8"/>
  <c r="E51" i="8"/>
  <c r="E86" i="8"/>
  <c r="E95" i="8"/>
  <c r="E84" i="8"/>
  <c r="E65" i="8"/>
  <c r="E53" i="8"/>
  <c r="E37" i="8" l="1"/>
  <c r="E45" i="8"/>
  <c r="H45" i="8" s="1"/>
  <c r="E48" i="8"/>
  <c r="E69" i="8"/>
  <c r="E18" i="8"/>
  <c r="E63" i="8"/>
  <c r="E96" i="8"/>
  <c r="E61" i="8"/>
  <c r="E58" i="8"/>
  <c r="E31" i="8"/>
  <c r="E30" i="8"/>
  <c r="E82" i="8"/>
  <c r="E78" i="8"/>
  <c r="E76" i="8"/>
  <c r="E75" i="8"/>
  <c r="E74" i="8"/>
  <c r="E33" i="8"/>
  <c r="E21" i="8"/>
  <c r="E19" i="8"/>
  <c r="E90" i="8"/>
  <c r="E88" i="8"/>
  <c r="E91" i="8"/>
  <c r="E89" i="8"/>
  <c r="E92" i="8" l="1"/>
  <c r="E25" i="8"/>
  <c r="F25" i="8" s="1"/>
  <c r="E93" i="8"/>
  <c r="E70" i="8"/>
  <c r="E40" i="8"/>
  <c r="E94" i="8"/>
  <c r="E36" i="8" l="1"/>
  <c r="E14" i="8" l="1"/>
  <c r="E15" i="8"/>
  <c r="E104" i="8"/>
  <c r="F104" i="8" s="1"/>
  <c r="E105" i="8"/>
  <c r="F105" i="8" s="1"/>
  <c r="E106" i="8"/>
  <c r="F106" i="8" s="1"/>
  <c r="E109" i="8"/>
  <c r="F109" i="8" s="1"/>
  <c r="E110" i="8"/>
  <c r="F110" i="8" s="1"/>
  <c r="E111" i="8"/>
  <c r="F111" i="8" s="1"/>
  <c r="E113" i="8"/>
  <c r="F113" i="8" s="1"/>
  <c r="E115" i="8"/>
  <c r="F115" i="8" s="1"/>
  <c r="E117" i="8"/>
  <c r="F117" i="8" s="1"/>
  <c r="E119" i="8"/>
  <c r="F119" i="8" s="1"/>
  <c r="E122" i="8"/>
  <c r="F122" i="8" s="1"/>
  <c r="E124" i="8"/>
  <c r="F124" i="8" s="1"/>
  <c r="E126" i="8"/>
  <c r="F126" i="8" s="1"/>
  <c r="E128" i="8"/>
  <c r="F128" i="8" s="1"/>
  <c r="E130" i="8"/>
  <c r="F130" i="8" s="1"/>
  <c r="E131" i="8"/>
  <c r="F131" i="8" s="1"/>
  <c r="E133" i="8"/>
  <c r="F133" i="8" s="1"/>
  <c r="E135" i="8"/>
  <c r="F135" i="8" s="1"/>
  <c r="E136" i="8"/>
  <c r="F136" i="8" s="1"/>
  <c r="E137" i="8"/>
  <c r="F137" i="8" s="1"/>
  <c r="E138" i="8"/>
  <c r="F138" i="8" s="1"/>
  <c r="E139" i="8"/>
  <c r="F139" i="8" s="1"/>
  <c r="E140" i="8"/>
  <c r="F140" i="8" s="1"/>
  <c r="E141" i="8"/>
  <c r="F141" i="8" s="1"/>
  <c r="E143" i="8"/>
  <c r="F143" i="8" s="1"/>
  <c r="E144" i="8"/>
  <c r="F144" i="8" s="1"/>
  <c r="E145" i="8"/>
  <c r="F145" i="8" s="1"/>
  <c r="E146" i="8"/>
  <c r="F146" i="8" s="1"/>
  <c r="E147" i="8"/>
  <c r="F147" i="8" s="1"/>
  <c r="E148" i="8"/>
  <c r="F148" i="8" s="1"/>
  <c r="E150" i="8"/>
  <c r="F150" i="8" s="1"/>
  <c r="E151" i="8"/>
  <c r="F151" i="8" s="1"/>
  <c r="E153" i="8"/>
  <c r="F153" i="8" s="1"/>
  <c r="E155" i="8"/>
  <c r="F155" i="8" s="1"/>
  <c r="E156" i="8"/>
  <c r="F156" i="8" s="1"/>
  <c r="E157" i="8"/>
  <c r="F157" i="8" s="1"/>
  <c r="E158" i="8"/>
  <c r="F158" i="8" s="1"/>
  <c r="E160" i="8"/>
  <c r="F160" i="8" s="1"/>
  <c r="E161" i="8"/>
  <c r="F161" i="8" s="1"/>
  <c r="E162" i="8"/>
  <c r="F162" i="8" s="1"/>
  <c r="E163" i="8"/>
  <c r="F163" i="8" s="1"/>
  <c r="E165" i="8"/>
  <c r="F165" i="8" s="1"/>
  <c r="E166" i="8"/>
  <c r="F166" i="8" s="1"/>
  <c r="E167" i="8"/>
  <c r="F167" i="8" s="1"/>
  <c r="E169" i="8"/>
  <c r="F169" i="8" s="1"/>
  <c r="E170" i="8"/>
  <c r="F170" i="8" s="1"/>
  <c r="F98" i="8" l="1"/>
  <c r="F96" i="8"/>
  <c r="F95" i="8"/>
  <c r="F94" i="8"/>
  <c r="F93" i="8"/>
  <c r="F92" i="8"/>
  <c r="D91" i="8"/>
  <c r="F91" i="8" s="1"/>
  <c r="F90" i="8"/>
  <c r="F89" i="8"/>
  <c r="F88" i="8"/>
  <c r="F86" i="8"/>
  <c r="F84" i="8"/>
  <c r="F82" i="8"/>
  <c r="F80" i="8"/>
  <c r="F78" i="8"/>
  <c r="F76" i="8"/>
  <c r="F75" i="8"/>
  <c r="F74" i="8"/>
  <c r="F70" i="8"/>
  <c r="F69" i="8"/>
  <c r="F68" i="8"/>
  <c r="F65" i="8"/>
  <c r="F63" i="8"/>
  <c r="F61" i="8"/>
  <c r="F58" i="8"/>
  <c r="F53" i="8"/>
  <c r="F51" i="8"/>
  <c r="F48" i="8"/>
  <c r="F45" i="8"/>
  <c r="F40" i="8"/>
  <c r="F37" i="8"/>
  <c r="F36" i="8"/>
  <c r="F33" i="8"/>
  <c r="F31" i="8"/>
  <c r="F30" i="8"/>
  <c r="F29" i="8"/>
  <c r="F21" i="8"/>
  <c r="F19" i="8"/>
  <c r="F18" i="8"/>
  <c r="F15" i="8"/>
  <c r="F14" i="8"/>
  <c r="E12" i="8" l="1"/>
  <c r="F12" i="8" s="1"/>
  <c r="E10" i="8"/>
  <c r="F10" i="8" s="1"/>
  <c r="E8" i="8"/>
  <c r="F8" i="8" s="1"/>
  <c r="F173" i="8" s="1"/>
  <c r="H99" i="8" l="1"/>
  <c r="F176" i="8" l="1"/>
  <c r="F175" i="8"/>
  <c r="G173" i="8"/>
  <c r="I32" i="7"/>
  <c r="J32" i="7" s="1"/>
  <c r="E27" i="7" s="1"/>
  <c r="E23" i="7" s="1"/>
  <c r="E17" i="7"/>
  <c r="E8" i="7"/>
  <c r="E6" i="7"/>
  <c r="E5" i="7" l="1"/>
  <c r="E29" i="7" s="1"/>
  <c r="E30" i="7"/>
  <c r="E31" i="7" l="1"/>
  <c r="F177" i="8" l="1"/>
  <c r="F174" i="8" l="1"/>
  <c r="D174" i="8" s="1"/>
</calcChain>
</file>

<file path=xl/comments1.xml><?xml version="1.0" encoding="utf-8"?>
<comments xmlns="http://schemas.openxmlformats.org/spreadsheetml/2006/main">
  <authors>
    <author>Usuario de Windows</author>
  </authors>
  <commentList>
    <comment ref="F14" authorId="0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válvulas de compuerta que van en la instalcion de las válvulas ventosa 
</t>
        </r>
      </text>
    </comment>
    <comment ref="F117" authorId="0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válvulas de compuerta que van en la instalcion de las válvulas ventosa 
</t>
        </r>
      </text>
    </comment>
  </commentList>
</comments>
</file>

<file path=xl/sharedStrings.xml><?xml version="1.0" encoding="utf-8"?>
<sst xmlns="http://schemas.openxmlformats.org/spreadsheetml/2006/main" count="1462" uniqueCount="931">
  <si>
    <t>ITEM</t>
  </si>
  <si>
    <t>TOTAL</t>
  </si>
  <si>
    <t>DESCRIPCIÓN ACTIVIDAD</t>
  </si>
  <si>
    <t xml:space="preserve">OBRA CIVIL </t>
  </si>
  <si>
    <t>SUMINISTROS</t>
  </si>
  <si>
    <t>FORMULARIO 1 y 2.   LINEA DE CONDUCCION</t>
  </si>
  <si>
    <t>FORMULARIO 3 y 4.  RED DE DISTRIBUCCION</t>
  </si>
  <si>
    <t>FORMULARIO 5 y  6.  TANQUE ELEVADO DE ALMACENAMIENTO</t>
  </si>
  <si>
    <t xml:space="preserve">FORMULARIO 7. OBRA CIVIL  CERRAMIENTO </t>
  </si>
  <si>
    <t>FORMULARIO 8. SISTEMA ELECTRICO</t>
  </si>
  <si>
    <t xml:space="preserve">FORMULARIO 9:  DEMOLICION TANQUE </t>
  </si>
  <si>
    <t>TOTAL COSTOS DIRECTOS</t>
  </si>
  <si>
    <t>ADMINISTRACIÓN</t>
  </si>
  <si>
    <t>IMPREVISTOS</t>
  </si>
  <si>
    <t>UTILIDAD</t>
  </si>
  <si>
    <t xml:space="preserve">SUB - T O T A L :   </t>
  </si>
  <si>
    <t>TOTAL OBRA CIVIL + SUMINISTROS</t>
  </si>
  <si>
    <t>CONSTRUCCIÓN DE LAS REDES DE ACUEDUCTO DEL CORREGIMIENTO DE SIBARCO EN EL MUNICIPIO DE BARANOA - DEPARTAMENTO DEL ATLÁNTICO</t>
  </si>
  <si>
    <t>FORMULARIO 01: PRESUPUESTO OBRAS CIVILES REDES</t>
  </si>
  <si>
    <t>ÍTEM</t>
  </si>
  <si>
    <t>DESCRIPCIÓN</t>
  </si>
  <si>
    <t>UNIDAD</t>
  </si>
  <si>
    <t>CANTID.</t>
  </si>
  <si>
    <t>V. UNITARIO</t>
  </si>
  <si>
    <t>V. PARCIAL</t>
  </si>
  <si>
    <t>CONDICIONES DE LAS UNIDADES DE OBRA</t>
  </si>
  <si>
    <t>3.2</t>
  </si>
  <si>
    <t>DEMOLICIONES</t>
  </si>
  <si>
    <t>3.2.1</t>
  </si>
  <si>
    <t>Demolicion de pavimentos</t>
  </si>
  <si>
    <t>3.2.1.1</t>
  </si>
  <si>
    <t>Demolicion de pavimento de concreto rígido</t>
  </si>
  <si>
    <t>3.2.1.1.1</t>
  </si>
  <si>
    <t>Con mona (0,15 m&lt; e &lt;0,25 m)</t>
  </si>
  <si>
    <t>m2</t>
  </si>
  <si>
    <t>3.2.2</t>
  </si>
  <si>
    <t>Demolición de anden</t>
  </si>
  <si>
    <t>3.2.2.1</t>
  </si>
  <si>
    <t>Demolicion de anden con mona</t>
  </si>
  <si>
    <t>3.2.3</t>
  </si>
  <si>
    <t xml:space="preserve">Demolición de bordillo </t>
  </si>
  <si>
    <t>3.2.3.2</t>
  </si>
  <si>
    <t>Demolición bordillo de concreto</t>
  </si>
  <si>
    <t>m</t>
  </si>
  <si>
    <t>3.2.4</t>
  </si>
  <si>
    <t>Demolición de Estructuras</t>
  </si>
  <si>
    <t>3.2.4.2</t>
  </si>
  <si>
    <t>Demolición de obras civiles en concreto con refuerzo o sin él</t>
  </si>
  <si>
    <t>m3</t>
  </si>
  <si>
    <t>3.2.6</t>
  </si>
  <si>
    <t>Demolición de cunetas</t>
  </si>
  <si>
    <t>3.3</t>
  </si>
  <si>
    <t>EXCAVACIONES Y ENTIBADOS</t>
  </si>
  <si>
    <t>3.3.2</t>
  </si>
  <si>
    <t>Excavaciones en zanja  para redes de alcantarillado y acueducto</t>
  </si>
  <si>
    <t>3.3.2.1</t>
  </si>
  <si>
    <t xml:space="preserve">Excavación a mano en material común, roca descompuesta, a cualquier profundidad y bajo cualquier condición de humedad </t>
  </si>
  <si>
    <t>3.3.2.2</t>
  </si>
  <si>
    <t>Excavación a maquina en material común, roca descompuesta, a cualquier profundidad y bajo cualquier condición de humedad</t>
  </si>
  <si>
    <t>3.3.4</t>
  </si>
  <si>
    <t>Excavaciones para extructuras</t>
  </si>
  <si>
    <t>3.3.4.3</t>
  </si>
  <si>
    <t>Excavación a maquina (pistola neumática o compresor) en roca,  a cualquier profundidad y bajo cualquier condición de humedad.</t>
  </si>
  <si>
    <t>3.3.7.7.1</t>
  </si>
  <si>
    <t>Cargue, Transporte y Dispocision de material proveniente de las demociones y excavaciones</t>
  </si>
  <si>
    <t>m3-km</t>
  </si>
  <si>
    <t>3.3.8.8.1</t>
  </si>
  <si>
    <t>Abatimiento de nivel freatico mediante Bombeo. Incluye : mano de obra y equipo. Capacidad mínima 5 l/s</t>
  </si>
  <si>
    <t>hr</t>
  </si>
  <si>
    <t>3.3.7.3</t>
  </si>
  <si>
    <t>Entibados Cerrados o Continuos</t>
  </si>
  <si>
    <t>3.3.7.3.3</t>
  </si>
  <si>
    <t>Entibado tipo 6. Continuo metálico</t>
  </si>
  <si>
    <t>3.4.3.1.1</t>
  </si>
  <si>
    <t>Instalación en carga o sin carga para sistema de acometidas en zona verde o dura con cruce de vía sin pavimentar o a favor de la red con longitud de 0,0 m &lt;L&lt;= 7,0 m y  tuberia de 20, 25 y 32mm con silleta de electrofusión autoperforante, roscada  o convencional y válvula de cierre</t>
  </si>
  <si>
    <t>Un</t>
  </si>
  <si>
    <t>3.4.4</t>
  </si>
  <si>
    <t>INSTALACION DE TUBERIAS DE ACUEDUCTO</t>
  </si>
  <si>
    <t>3.4.4.1</t>
  </si>
  <si>
    <t xml:space="preserve">Instalación de Tuberías de Polietileno de Alta Densidad (PEAD) y Accesorios, Para Acueducto  </t>
  </si>
  <si>
    <t>3.4.4.1.3</t>
  </si>
  <si>
    <t>Tubería  PEAD de 90 mm</t>
  </si>
  <si>
    <t>3.4.4.1.4</t>
  </si>
  <si>
    <t>Tubería  PEAD de 110 mm</t>
  </si>
  <si>
    <t>3.4.4.1.5</t>
  </si>
  <si>
    <t>Tubería  PEAD de 160 mm</t>
  </si>
  <si>
    <t>3.4.8</t>
  </si>
  <si>
    <t>CIMENTACIÓN DE TUBERÍA</t>
  </si>
  <si>
    <t>3.4.8.2</t>
  </si>
  <si>
    <t>Cimentación de tubería con arena compactada al 70% de la densidad  relativa máxima</t>
  </si>
  <si>
    <t>3.5</t>
  </si>
  <si>
    <t>RELLENOS</t>
  </si>
  <si>
    <t>3.5.1</t>
  </si>
  <si>
    <t>Relleno de zanjas y de obras de mamposteria</t>
  </si>
  <si>
    <t>3.5.1.1</t>
  </si>
  <si>
    <t xml:space="preserve">Relleno de zanjas y obras de mampostería con material seleccionado de sitio, compactado al 90% del proctor modificado </t>
  </si>
  <si>
    <t>3.5.1.2</t>
  </si>
  <si>
    <t xml:space="preserve">Relleno de zanjas y obras de mampostería con material seleccionado de cantera, compactado al 95% del proctor modificado </t>
  </si>
  <si>
    <t>3.5.4</t>
  </si>
  <si>
    <t>CONFORMACION DE BASE</t>
  </si>
  <si>
    <t>3.5.4.1</t>
  </si>
  <si>
    <t>Conformación de base en suelo cemento</t>
  </si>
  <si>
    <t>3.5.4.1.2</t>
  </si>
  <si>
    <t>Base de suelo cemento elaborado en sitio con resistencia a la compresión de 3,5 Mpa, con proporción de cemento del 6%</t>
  </si>
  <si>
    <t>3.6</t>
  </si>
  <si>
    <t>CONSTRUCCION DE PAVIMENTOS</t>
  </si>
  <si>
    <t>3.6.3</t>
  </si>
  <si>
    <t>RECONSTRUCCION O CONSTRUCCION DE PAVIMENTOS EN CONCRETO RIGIDO</t>
  </si>
  <si>
    <t>3.6.3.2</t>
  </si>
  <si>
    <t>CONSTRUCCION DE PAVIMENTOS EN CONCRETO PARA REPARCHEO</t>
  </si>
  <si>
    <t>3.6.3.2.1</t>
  </si>
  <si>
    <t>PAVIMENTOS A LA COMPRESION</t>
  </si>
  <si>
    <t>3.6.3.2.1.1</t>
  </si>
  <si>
    <t>Pavimento de concreto f'c= 21,0 Mpa (3000psi), e= 0.15 m</t>
  </si>
  <si>
    <t>3.6.5</t>
  </si>
  <si>
    <t>CONSTRUCCION DE ANDENES, BORDILLOS Y CUNETAS</t>
  </si>
  <si>
    <t>3.6.5.1</t>
  </si>
  <si>
    <t>Construcción de andenes</t>
  </si>
  <si>
    <t>3.6.5.1.4</t>
  </si>
  <si>
    <t>Construcción de andén de concreto f´c = 21 Mpa (3000 psi) e = 0,07 m. Tamaño máximo del agregado: 25 mm (1”) de Central de Mezclas</t>
  </si>
  <si>
    <t>3.6.5.2</t>
  </si>
  <si>
    <t>Construcción de bordillos</t>
  </si>
  <si>
    <t>3.6.5.2.1</t>
  </si>
  <si>
    <t xml:space="preserve">Construcción de bordillo de concreto de central de mezcla de f´c = 21,0 Mpa (3000 psi) sobre losa de pavimento </t>
  </si>
  <si>
    <t>3.6.5.2.1.1</t>
  </si>
  <si>
    <t>De 0,15 m x 0,15 m</t>
  </si>
  <si>
    <t>3.6.5.3</t>
  </si>
  <si>
    <t>Construcción de cunetas</t>
  </si>
  <si>
    <t>3.6.5.3.1</t>
  </si>
  <si>
    <t>Construcción de cuneta de concreto de central de mezclas, f´c = 21,0 MPa (3000 psi)</t>
  </si>
  <si>
    <t>3.7</t>
  </si>
  <si>
    <t>CONSTRUCCION DE OBRAS ACCESORIAS</t>
  </si>
  <si>
    <t>3.7.8</t>
  </si>
  <si>
    <t>CAJAS DE VÁLVULAS, CAJAS DE VENTOSAS Y BAJANTES DE OPERACIÓN</t>
  </si>
  <si>
    <t>3.7.8.1</t>
  </si>
  <si>
    <t>CAJAS DE VALVULAS</t>
  </si>
  <si>
    <t>3.7.8.1.1</t>
  </si>
  <si>
    <r>
      <t xml:space="preserve">Para H </t>
    </r>
    <r>
      <rPr>
        <b/>
        <u/>
        <sz val="10"/>
        <rFont val="Arial"/>
        <family val="2"/>
      </rPr>
      <t>&lt;</t>
    </r>
    <r>
      <rPr>
        <b/>
        <sz val="10"/>
        <rFont val="Arial"/>
        <family val="2"/>
      </rPr>
      <t xml:space="preserve"> 2,0 m</t>
    </r>
  </si>
  <si>
    <t>3.7.8.1.1.11</t>
  </si>
  <si>
    <t>Caja de mamposteria para tuberías entre  160 mm (6") y  200 mm (8").</t>
  </si>
  <si>
    <t>3.7.8.1.2</t>
  </si>
  <si>
    <t xml:space="preserve">CAJAS DE MACROMEDIDORES </t>
  </si>
  <si>
    <t>3.7.8.1.2.1</t>
  </si>
  <si>
    <t>3.7.8.1.2.1.11</t>
  </si>
  <si>
    <t>3.7.8.2</t>
  </si>
  <si>
    <t>INSTALACION TUBO DE OPERACIÓN PARA VALVULAS ENTRE 80 mm Y 200 mm</t>
  </si>
  <si>
    <t>3.7.8.2.1</t>
  </si>
  <si>
    <t>Instalación tubo operador para válvulas entre 80 mm y 200 mm y para válvulas de purga</t>
  </si>
  <si>
    <t>3.7.12</t>
  </si>
  <si>
    <t>CONCRETO PARA ANCLAJES</t>
  </si>
  <si>
    <t>3.7.12.2</t>
  </si>
  <si>
    <t>Concreto para anclajes f'c=17,5 Mpa (2500 psi) (PREPARADO EN OBRA)</t>
  </si>
  <si>
    <t>3.7.12.2.2</t>
  </si>
  <si>
    <t>Concreto f'c=21Mpa (3000 psi), F O</t>
  </si>
  <si>
    <t>3.7.14.1</t>
  </si>
  <si>
    <t>Camisa de acero para pasos aéreos de tuberías de polietileno y elementos de apoyo</t>
  </si>
  <si>
    <t>3.7.14.1.1</t>
  </si>
  <si>
    <t xml:space="preserve">Camisa de acero de 160 mm para tubería de polietileno de 90  mm a 110 mm, incluye codos fabricados en sitio. La tubería debe ser pintada con anticorrosivo y esmalte 2 capas </t>
  </si>
  <si>
    <t>3.7.14.1.2</t>
  </si>
  <si>
    <t xml:space="preserve">Camisa de acero de 250 mm para tubería de polietileno de 160  mm a 200 mm , incluye codos fabricados en sitio. La tubería debe ser pintada con anticorrosivo y esmalte 2 capas </t>
  </si>
  <si>
    <t>3.7.15.1.2</t>
  </si>
  <si>
    <t>Suministro e instalación de sistema de fijación de tuberia de acero en puente incluye: Angulo en acero al carbon para soporte de tuberia  de 8"x10"x 1/4" Y L=0,30 m, Abrazadera en zuncho metálico de  2" calibre 3/8" y 4 Tornillos tipo ancla de cuña en acero inoxidable Ø1/4"x2 1/4".</t>
  </si>
  <si>
    <t>3.8</t>
  </si>
  <si>
    <t>INSTALACION DE ELEMENTOS DE ACUEDUCTO Y ALCANTARILLADO</t>
  </si>
  <si>
    <t>3.8.1</t>
  </si>
  <si>
    <t>Instalación de elementos de acueducto</t>
  </si>
  <si>
    <t>3.8.1.1</t>
  </si>
  <si>
    <t>Instalación de válvula de compuerta brida x brida norma ISO PN 10, Incluye el suministro e instalación de tornillería grado 2 y empaquetadura para el montaje</t>
  </si>
  <si>
    <t>3.8.1.1.2</t>
  </si>
  <si>
    <t>d = 80 mm (3")</t>
  </si>
  <si>
    <t>3.8.1.1.3</t>
  </si>
  <si>
    <t>d = 100 mm (4")</t>
  </si>
  <si>
    <t>3.8.1.1.4</t>
  </si>
  <si>
    <t>d = 150 mm (6")</t>
  </si>
  <si>
    <t>3.8.1.2.3</t>
  </si>
  <si>
    <t>Instalación de ventosa brida x brida norma ISO PN 10 - d=100 mm</t>
  </si>
  <si>
    <t>3.8.1.2.3.1</t>
  </si>
  <si>
    <t>3.8.1.2.4</t>
  </si>
  <si>
    <t xml:space="preserve">Instalación de válvula flotadora control piloto serie 340 tipo HKZPF </t>
  </si>
  <si>
    <t>3.8.1.2.4.3</t>
  </si>
  <si>
    <t>d = 160 mm (6")</t>
  </si>
  <si>
    <t>3.8.1.5</t>
  </si>
  <si>
    <t>Instalación de hidrante tipo milan norma ISO PN 10, Incluye el suministro e instalación de tornillería y empaquetadura para el montaje</t>
  </si>
  <si>
    <t>3.8.1.5.1</t>
  </si>
  <si>
    <t>3.8.1.18.2</t>
  </si>
  <si>
    <t>Instalación de  estación de macromedición, medidor helice woltman. d = 110 mm (4") PN10</t>
  </si>
  <si>
    <t>3.8.1.18.2.1</t>
  </si>
  <si>
    <t>d = 100 mm (4") PN10</t>
  </si>
  <si>
    <t>3.9</t>
  </si>
  <si>
    <t>EMPALMES A REDES EXISTENTES DE ACUEDUCTO</t>
  </si>
  <si>
    <t>3.9.1.6</t>
  </si>
  <si>
    <t xml:space="preserve">Empalme de red existente  a tuberia proyectada de 160 mm de PEAD </t>
  </si>
  <si>
    <t>3.10</t>
  </si>
  <si>
    <t>INSTALACIÓN DE MICROMEDIDOR</t>
  </si>
  <si>
    <t>3.10.1</t>
  </si>
  <si>
    <t>Instalación de micromedidor y cajilla de micromedidor. Incluye  mano de obra y suministro de accesorios (válvula de bola C/R de 1/2" HH laton, adapt hembra p/pileno 16mm x 1/2", adaptador macho pvc de 1/2", buje pvc soldado de 3/4 x 1/2, soldadura líquida para pvc 1/16 de galon, cinta teflon).</t>
  </si>
  <si>
    <t>3.10.2</t>
  </si>
  <si>
    <t>Impermeabilización de superficies interna para tanques de agua potable con membrana PVC  reforzada con fibra de poliéster y termofundido con aire caliente.  Incluye Limpieza y preparación de superficie y incluye retiro de material a centro de acopio</t>
  </si>
  <si>
    <t>3.10.3</t>
  </si>
  <si>
    <t>Suministro y aplicación de mortero de reparación de alta calidad para proteccion de concreto estructural para la recuperación, protección y mantenimiento de obras hidráulicas, tipo  SikaTop - 122 Plus o equivalente 2 capas. Inlcuye la aplicación del agente inhibidor de corrosión tipo SikaTop Armatec - 108 o equivalente</t>
  </si>
  <si>
    <t>3.10.4</t>
  </si>
  <si>
    <t xml:space="preserve">Escarificado (e=2cm)  y limpieza de superficies  con hidrolavadora a presión (3000PSI)  en concreto. Incluye retiro de residuos y disposición final a sitio autorizado. </t>
  </si>
  <si>
    <t>3.10.5</t>
  </si>
  <si>
    <t>Construcción  de cerramiento perimetral en Malla Eslabonada cal. 12   según planos  (incluye muro en bloques abuzardados , malla, concreto de  fijación , tubos galvanizados 2", alambre de puas,concertina, soportes, soldadura y pintura tipo esmalte 2 capas: Anticorrosivo y acabado), H=3,00mts.</t>
  </si>
  <si>
    <t>3.10.6</t>
  </si>
  <si>
    <t>Construcción de puerta en malla eslabonada de doble ala. Marco tuberia galvanizada  2" . Incluye Malla eslabonada cal 12  de 2x1   1 1/2" + contramarco angulo 2" x  18" + anticorrosivo + pintura esmalte. Incluye el suministro de todos los accesorios requeridos para el correcto montaje, cerraduras y concertina . Ancho: 3,50m Alto : 3,0 m</t>
  </si>
  <si>
    <t>un</t>
  </si>
  <si>
    <t>3.10.7</t>
  </si>
  <si>
    <t>Instalación de pasamuro en HD Bridado o liso   L= &lt; 1 m  d= 160mm (6") PN10.Incluye empaquetadura y Tornillería Grado 5 en acero con recubrimiento galvanizado al caliente</t>
  </si>
  <si>
    <t>3.10.8</t>
  </si>
  <si>
    <t xml:space="preserve">Instalacion de ventilación para tanques de almacenamiento, incluye codos 90°HD 6" y niple </t>
  </si>
  <si>
    <t>3.10.9</t>
  </si>
  <si>
    <t>Instalación de válvulas de mariposa  brida x brida norma ISO PN 10 cuerpo en hierro fundido , disco en hierro ductil,asiento intercambiable en EPDM , vástago en acero inoxidable . D= 4" (110mm). Incluye empaquetadura y Tornillería Grado 5 en acero con recubrimiento galvanizado al caliente.</t>
  </si>
  <si>
    <t>3.10.10</t>
  </si>
  <si>
    <t>PERFORACIÓN EN CONCRETO</t>
  </si>
  <si>
    <t>3.10.10.2</t>
  </si>
  <si>
    <t>Perforación en concreto para la instalación de pasamuros en diámetro: 6-8 pulgadas</t>
  </si>
  <si>
    <t>3.20</t>
  </si>
  <si>
    <t>Suministro de Tuberías y Elementos de Acueducto y Alcantarillado</t>
  </si>
  <si>
    <t>3.20.1</t>
  </si>
  <si>
    <t>Suministro de Tuberías y Elementos de Acueducto</t>
  </si>
  <si>
    <t>3.20.1.1</t>
  </si>
  <si>
    <t>Suministro de Tuberías  de Acueducto</t>
  </si>
  <si>
    <t>3.20.1.1.1</t>
  </si>
  <si>
    <t>Suministro de tuberías de acueducto de polietileno de alta densidad (PEAD)</t>
  </si>
  <si>
    <t>3.20.1.1.1.3</t>
  </si>
  <si>
    <t>Tuberías PEAD   90mm PN 10 PE 100</t>
  </si>
  <si>
    <t>3.20.1.1.1.4</t>
  </si>
  <si>
    <t>Tuberías PEAD 110mm PN 10 PE 100</t>
  </si>
  <si>
    <t>3.20.1.1.1.5</t>
  </si>
  <si>
    <t>Tuberías PEAD 160mm PN 10 PE 100</t>
  </si>
  <si>
    <t>3.20.1.2</t>
  </si>
  <si>
    <t>Elementos de Acueducto</t>
  </si>
  <si>
    <t>3.20.1.2.1</t>
  </si>
  <si>
    <t>Suministro de válvula de compuerta brida x brida norma ISO PN 10</t>
  </si>
  <si>
    <t>3.20.1.2.1.2</t>
  </si>
  <si>
    <t>3.20.1.2.1.3</t>
  </si>
  <si>
    <t>3.20.1.2.1.4</t>
  </si>
  <si>
    <t>3.20.1.2.1.5</t>
  </si>
  <si>
    <t>Suministro de válvula ventosa brida x brida norma ISO PN 10 - d=100, doble cámara, triple efecto.</t>
  </si>
  <si>
    <t>3.20.1.2.1.5.1</t>
  </si>
  <si>
    <t>3.20.1.2.1.8</t>
  </si>
  <si>
    <t>Suministro de válvula flotadora con control piloto</t>
  </si>
  <si>
    <t>3.20.1.2.1.8.2</t>
  </si>
  <si>
    <t>3.20.1.2.1.9</t>
  </si>
  <si>
    <t>Suministro de macromedidor Woltman tipo DN100</t>
  </si>
  <si>
    <t>3.20.1.2.1.9.1</t>
  </si>
  <si>
    <t>3.20.1.2.5</t>
  </si>
  <si>
    <t>Suministro de hidrante tipo milan norma ISO PN 10</t>
  </si>
  <si>
    <t>3.20.1.2.5.1</t>
  </si>
  <si>
    <t>d = 75 mm (3")</t>
  </si>
  <si>
    <t>3.20.1.2.26</t>
  </si>
  <si>
    <t>Suministro de Niples bridados Norma ISO PN 10 para hidrante.</t>
  </si>
  <si>
    <t>3.20.1.2.26.1</t>
  </si>
  <si>
    <t>Niple B x B</t>
  </si>
  <si>
    <t>3.20.1.2.26.1.1</t>
  </si>
  <si>
    <t>L &lt;= 1 m</t>
  </si>
  <si>
    <t>Suministro de Niple bridados en HD d=100mm (4")</t>
  </si>
  <si>
    <t>3.20.1.2.26.1.2</t>
  </si>
  <si>
    <t>1 m &lt; L &lt;= 2 m</t>
  </si>
  <si>
    <t>3.20.1.2.32</t>
  </si>
  <si>
    <t>Suministro de Unión Universal en HD PN 10</t>
  </si>
  <si>
    <t>3.20.1.2.32.2</t>
  </si>
  <si>
    <t>3.20.1.2.37</t>
  </si>
  <si>
    <t>Suministro de "S" de Nivelación para hidrante. Extremos BxB.</t>
  </si>
  <si>
    <t>3.20.1.2.37.1</t>
  </si>
  <si>
    <t>3.20.1.2.41</t>
  </si>
  <si>
    <t>Suministro de Codo 90° BxB HD Norma ISO PN 10</t>
  </si>
  <si>
    <t>3.20.1.2.41.1</t>
  </si>
  <si>
    <t>3.20.1.2.41.3</t>
  </si>
  <si>
    <t>3.20.1.2.77</t>
  </si>
  <si>
    <t>Suministro de Tee B x B x B HD. Norma ISO PN 10</t>
  </si>
  <si>
    <t>3.20.1.2.77.2</t>
  </si>
  <si>
    <t>Tee 100 x 100 x 80 mm</t>
  </si>
  <si>
    <t>3.20.1.2.81</t>
  </si>
  <si>
    <t>Suministro de Codos de polietileno PE 100 PN 10  termofusión</t>
  </si>
  <si>
    <t>3.20.1.2.81.1</t>
  </si>
  <si>
    <t xml:space="preserve">Codo de Polietileno 75mm X 90° </t>
  </si>
  <si>
    <t>3.20.1.2.81.2</t>
  </si>
  <si>
    <t xml:space="preserve">Codo de Polietileno 90mm X 90° </t>
  </si>
  <si>
    <t>3.20.1.2.81.3</t>
  </si>
  <si>
    <t xml:space="preserve">Codo de Polietileno 110mm X 90° </t>
  </si>
  <si>
    <t>3.20.1.2.81.4</t>
  </si>
  <si>
    <t xml:space="preserve">Codo de Polietileno 160mm X 90° </t>
  </si>
  <si>
    <t>3.20.1.2.82.11</t>
  </si>
  <si>
    <t xml:space="preserve">Codo de Polietileno 90mm X 45° </t>
  </si>
  <si>
    <t>3.20.1.2.82.12</t>
  </si>
  <si>
    <t xml:space="preserve">Codo de Polietileno 110mm X 45° </t>
  </si>
  <si>
    <t>3.20.1.2.82.13</t>
  </si>
  <si>
    <t xml:space="preserve">Codo de Polietileno 160mm X 45° </t>
  </si>
  <si>
    <t>3.20.1.2.83</t>
  </si>
  <si>
    <t>Suministro de Tees de polietileno PE 100 PN 10 termofusión</t>
  </si>
  <si>
    <t>3.20.1.2.83.2</t>
  </si>
  <si>
    <t>Tee de Polietileno 90mm X 90mm X 90mm</t>
  </si>
  <si>
    <t>3.20.1.2.83.3</t>
  </si>
  <si>
    <t>Tee de Polietileno 110mm X 110mm X110mm</t>
  </si>
  <si>
    <t>3.20.1.2.83.4</t>
  </si>
  <si>
    <t>Tee de Polietileno 160mm X 160mm X160mm</t>
  </si>
  <si>
    <t>3.20.1.2.84.11</t>
  </si>
  <si>
    <t>Tee de Polietileno 110mm X 90mm X 110mm</t>
  </si>
  <si>
    <t>3.20.1.2.84.14</t>
  </si>
  <si>
    <t>Tee de Polietileno 160mm X 110mm X 160mm</t>
  </si>
  <si>
    <t>3.20.1.2.84.17</t>
  </si>
  <si>
    <t>Tee de Polietileno 200mm X 160mm X 200mm</t>
  </si>
  <si>
    <t>3.20.1.2.85</t>
  </si>
  <si>
    <t>Suministro de Reducción de Polietileno PE 100 PN 10 termofusión</t>
  </si>
  <si>
    <t>3.20.1.2.85.2</t>
  </si>
  <si>
    <t xml:space="preserve">Reducción Polietileno 90mm X 75mm </t>
  </si>
  <si>
    <t>3.20.1.2.85.3</t>
  </si>
  <si>
    <t xml:space="preserve">Reducción Polietileno 110mm X 90mm </t>
  </si>
  <si>
    <t>3.20.1.2.87</t>
  </si>
  <si>
    <t>Suministro de Tapones de Polietileno a tope PE 100 PN 10</t>
  </si>
  <si>
    <t>3.20.1.2.87.2</t>
  </si>
  <si>
    <t xml:space="preserve">Tapón de Polietileno Diámetro 90mm </t>
  </si>
  <si>
    <t>3.20.1.2.89</t>
  </si>
  <si>
    <t>Suministro de Adaptadores Tope Brida de Polietileno  PN 10</t>
  </si>
  <si>
    <t>3.20.1.2.90.2</t>
  </si>
  <si>
    <t xml:space="preserve">Adaptadores Tope Brida de Polietileno Diámetro 75mm </t>
  </si>
  <si>
    <t>3.20.1.2.90.3</t>
  </si>
  <si>
    <t xml:space="preserve">Adaptadores Tope Brida de Polietileno Diámetro 90mm </t>
  </si>
  <si>
    <t>3.20.1.2.90.4</t>
  </si>
  <si>
    <t xml:space="preserve">Adaptadores Tope Brida de Polietileno Diámetro 110mm </t>
  </si>
  <si>
    <t>3.20.1.2.90.5</t>
  </si>
  <si>
    <t xml:space="preserve">Adaptadores Tope Brida de Polietileno Diámetro 160mm </t>
  </si>
  <si>
    <t>3.20.1.2.91</t>
  </si>
  <si>
    <t>Suministro de Brida Metálica para Adaptador Tope de Polietileno Norma Iso PN 10</t>
  </si>
  <si>
    <t>3.20.1.2.91.2</t>
  </si>
  <si>
    <t>Brida Metálica para Adaptador Tope de Polietileno Diámetro 75mm</t>
  </si>
  <si>
    <t>3.20.1.2.92.3</t>
  </si>
  <si>
    <t>Brida Metálica para Adaptador Tope de Polietileno Diámetro 90mm</t>
  </si>
  <si>
    <t>3.20.1.2.92.4</t>
  </si>
  <si>
    <t>Brida Metálica para Adaptador Tope de Polietileno Diámetro 110mm</t>
  </si>
  <si>
    <t>3.20.1.2.92.5</t>
  </si>
  <si>
    <t>Brida Metálica para Adaptador Tope de Polietileno Diámetro 160mm</t>
  </si>
  <si>
    <t>3.20.1.2.93</t>
  </si>
  <si>
    <t>Suministro de Silletas para acometidas de polietileno</t>
  </si>
  <si>
    <t>3.20.1.2.93.6</t>
  </si>
  <si>
    <t>Silleta de Polietileno 90mm X 20mm Para Unión por Electrofusión</t>
  </si>
  <si>
    <t>3.20.1.2.106</t>
  </si>
  <si>
    <t>Suministro  de medidor de velocidad chorro unico, diámetro nominal DN 15 mm, cuerpo de composite (plástico), filtro de entrada de plástico, anillo contra fraude, rosca de entradas y salida de 7/8" x 3/4", característica metrolólogica R100 o superior.</t>
  </si>
  <si>
    <t>3.20.1.2.108</t>
  </si>
  <si>
    <t>Suministro de Cajilla para Medidor de Agua en Instalaciones Domiciliarias fabricada en nylon reforzado (PA)  con tapa en Polipropileno reforzado incluida.</t>
  </si>
  <si>
    <t>3.20.1.2.109</t>
  </si>
  <si>
    <t>Suministro de válvulas de mariposa  brida x brida norma ISO PN 10 cuerpo en hierro fundido , disco en hierro ductil , asiento intercambiable en EPDM , vástago en acero inoxidable .</t>
  </si>
  <si>
    <t>3.20.1.2.109.1</t>
  </si>
  <si>
    <t>d=110mm</t>
  </si>
  <si>
    <t>3.20.1.2.110</t>
  </si>
  <si>
    <t>Suministros de Pasamuro HD. Norma ISO. PN 10, L &lt;= 1 m d =150mm (6”), Brida-Liso, L=0,60m  Z= 0,20 del extremo Liso</t>
  </si>
  <si>
    <t>Protocolo bioseguridad</t>
  </si>
  <si>
    <t>Mes</t>
  </si>
  <si>
    <t>COSTO TOTAL DIRECTO OBRA CIVIL REDES + SUMINISTROS</t>
  </si>
  <si>
    <t>Administración:</t>
  </si>
  <si>
    <t>Imprevisto:</t>
  </si>
  <si>
    <t>Utilidad:</t>
  </si>
  <si>
    <t>COSTO TOTAL OBRA CIVIL REDES + SUMINISTROS</t>
  </si>
  <si>
    <t>SENA</t>
  </si>
  <si>
    <t>ICBF</t>
  </si>
  <si>
    <t>CANTIDAD</t>
  </si>
  <si>
    <t>PRO CIUDADELA</t>
  </si>
  <si>
    <t xml:space="preserve">PRO DESARROLLO </t>
  </si>
  <si>
    <t>PRO CULTURA</t>
  </si>
  <si>
    <t>PRO HOSPITAL CARI</t>
  </si>
  <si>
    <t>HOSPITAL 1 y 2 NIVEL</t>
  </si>
  <si>
    <t xml:space="preserve">ELECTRIFICACION RURAL </t>
  </si>
  <si>
    <t>PRO ADULTO MAYOR</t>
  </si>
  <si>
    <t>ITSA</t>
  </si>
  <si>
    <t>CONSTRUCCIÓN DEL SISTEMA DE ACUEDUCTO PARA EL CORREGIMIENTO DE BURRUSCO MUNICIPIO DE PALMAR DE VARELA                                                            DEPARTAMENTO DEL ATLÁNTICO</t>
  </si>
  <si>
    <t>FORMULARIO 1.   PRESUPUESTO SUMINISTRO LINEA DE CONDUCION</t>
  </si>
  <si>
    <t>ESPECIFICACION TECNICA</t>
  </si>
  <si>
    <t>DESCRIPCION</t>
  </si>
  <si>
    <t>UND</t>
  </si>
  <si>
    <t>CANT</t>
  </si>
  <si>
    <t>V. UNIT</t>
  </si>
  <si>
    <t>SUMINISTRO DE TUBERÍAS DE ACUEDUCTO - LINEA DE IMPULSION</t>
  </si>
  <si>
    <t>1.1.1</t>
  </si>
  <si>
    <t>Tubería HD ACERROJADA ESTÁNDAR CL 40 VI  Ø 150mm</t>
  </si>
  <si>
    <t>1.1.2</t>
  </si>
  <si>
    <t>Tuberia de  PVC Ø 4" RDE 21</t>
  </si>
  <si>
    <t>SUMINISTRO DE ELEMENTOS DE ACUEDUCTO</t>
  </si>
  <si>
    <t>3.20.1.2.1.1</t>
  </si>
  <si>
    <t>1.2.1</t>
  </si>
  <si>
    <t>d = 50 mm (2")</t>
  </si>
  <si>
    <t>1.2.2</t>
  </si>
  <si>
    <t>d = 110 mm (4")</t>
  </si>
  <si>
    <t>3.20.1.2.12</t>
  </si>
  <si>
    <t>Suministro de ventosa antifraude, doble camara, triple acción bridada norma ISO PN 10</t>
  </si>
  <si>
    <t>3.20.1.2.12.2</t>
  </si>
  <si>
    <t>1.3.1</t>
  </si>
  <si>
    <t>d =50mm (2")</t>
  </si>
  <si>
    <t>3.20.1.2.82</t>
  </si>
  <si>
    <t xml:space="preserve">Suministro de Codos </t>
  </si>
  <si>
    <t>3.20.1.2.82.2</t>
  </si>
  <si>
    <t>1.4.1</t>
  </si>
  <si>
    <t xml:space="preserve">Codo en PVC Ø 4" X 90° </t>
  </si>
  <si>
    <t>1.4.2</t>
  </si>
  <si>
    <r>
      <t xml:space="preserve">Codo de HD 150 mm - 6" X 22.5° </t>
    </r>
    <r>
      <rPr>
        <sz val="9"/>
        <color rgb="FF000000"/>
        <rFont val="HandelGotDLig"/>
      </rPr>
      <t>ACCESORIOS ACERROJADOS PARA AGUA POTABLE</t>
    </r>
  </si>
  <si>
    <t>1.4.3</t>
  </si>
  <si>
    <t>Codo de HD 150 mm - 6" X 45°  ACCESORIOS ACERROJADOS PARA AGUA POTABLE</t>
  </si>
  <si>
    <t>1.4.4</t>
  </si>
  <si>
    <t>Codo de HD 150 mm - 6" X 90°  ACCESORIOS ACERROJADOS PARA AGUA POTABLE</t>
  </si>
  <si>
    <t>3.20.1.2.82.1</t>
  </si>
  <si>
    <t xml:space="preserve">Suministro de Tees </t>
  </si>
  <si>
    <t>1.5.1</t>
  </si>
  <si>
    <t>Tee de HD 150 x 50 mm -  ACCESORIOS ACERROJADOS PARA AGUA POTABLE con ench derivacion bridado</t>
  </si>
  <si>
    <t>1.5.2</t>
  </si>
  <si>
    <t>Tee de HD 100 x 100 mm - 4" X 4" Bridado</t>
  </si>
  <si>
    <t>Suministro de Adaptadores Brida  x Universal  HD</t>
  </si>
  <si>
    <t>1.6.1</t>
  </si>
  <si>
    <t>HD 150mm</t>
  </si>
  <si>
    <t>Suministro Elementos varios de acueducto</t>
  </si>
  <si>
    <t>1.7.2</t>
  </si>
  <si>
    <t>Reduccion en HD 150 x 100 mm Bridado</t>
  </si>
  <si>
    <t>1.7.3</t>
  </si>
  <si>
    <t>Union Universal en HD 100 mm</t>
  </si>
  <si>
    <t>Suministro de niple HD ISO PN 12.5</t>
  </si>
  <si>
    <t>1.8.1</t>
  </si>
  <si>
    <t>d = 50 mm (2") BXL   L= 0,80 m</t>
  </si>
  <si>
    <t>3.20.1.2.94</t>
  </si>
  <si>
    <t>Suministro Accesorios Macromedidor 4"</t>
  </si>
  <si>
    <t>3.20.1.2.94.1</t>
  </si>
  <si>
    <t>1.9.1</t>
  </si>
  <si>
    <t>Valvula de compuerta elástica Bridada d= 100 mm ISO PN10</t>
  </si>
  <si>
    <t>3.20.1.2.94.2</t>
  </si>
  <si>
    <t>1.9.2</t>
  </si>
  <si>
    <t>Macromedidor tipo Woltmann 4”.</t>
  </si>
  <si>
    <t>3.20.1.2.94.3</t>
  </si>
  <si>
    <t>1.9.3</t>
  </si>
  <si>
    <t>Tee de Polietileno 110mm X110x110</t>
  </si>
  <si>
    <t>3.20.1.2.94.4</t>
  </si>
  <si>
    <t>1.9.4</t>
  </si>
  <si>
    <t>Niple HD, 100 mm Brida x Brida ISO PN10  2.0 m &lt; L &gt;3.0 m</t>
  </si>
  <si>
    <t>3.20.1.2.94.5</t>
  </si>
  <si>
    <t>1.9.5</t>
  </si>
  <si>
    <t>Niple HD, 100mm Brida x Brida ISO PN16  1.0 m &lt; L &gt;2.0 m</t>
  </si>
  <si>
    <t>3.20.1.2.94.6</t>
  </si>
  <si>
    <t>1.9.6</t>
  </si>
  <si>
    <t>Niple HD, 100 mm Brida x Brida ISO PN10  3.0 m &lt; L &gt;5.0 m</t>
  </si>
  <si>
    <t>3.20.1.2.94.7</t>
  </si>
  <si>
    <t>1.9.7</t>
  </si>
  <si>
    <t>3.20.1.2.94.8</t>
  </si>
  <si>
    <t>1.9.8</t>
  </si>
  <si>
    <t>3.20.1.2.94.9</t>
  </si>
  <si>
    <t>1.9.9</t>
  </si>
  <si>
    <t>3.20.1.2.94.10</t>
  </si>
  <si>
    <t>1.9.10</t>
  </si>
  <si>
    <t>Filtro en Yee brida x brida con válvula de purga d=110mm</t>
  </si>
  <si>
    <t>1.9.11</t>
  </si>
  <si>
    <t>Union de desmontaje HD D = 110 MM (4") ISO PN 10</t>
  </si>
  <si>
    <t>3.20.1.2.95</t>
  </si>
  <si>
    <t>Suministro Accesorios Macromedidor 6"</t>
  </si>
  <si>
    <t>3.20.1.2.95.1</t>
  </si>
  <si>
    <t>1.10.1</t>
  </si>
  <si>
    <t>Valvula de compuerta elástica Bridada d= 150 mm ISO PN10</t>
  </si>
  <si>
    <t xml:space="preserve">Un </t>
  </si>
  <si>
    <t>3.20.1.2.95.2</t>
  </si>
  <si>
    <t>1.10.2</t>
  </si>
  <si>
    <t>Macromedidor tipo Woltmann 6”.</t>
  </si>
  <si>
    <t>3.20.1.2.95.3</t>
  </si>
  <si>
    <t>1.10.3</t>
  </si>
  <si>
    <t>Tee de Polietileno 160mm X160x160</t>
  </si>
  <si>
    <t>3.20.1.2.95.4</t>
  </si>
  <si>
    <t>1.10.4</t>
  </si>
  <si>
    <t>Niple HD, 160 mm Brida x Brida ISO PN10  2.0 m &lt; L &gt;3.0 m</t>
  </si>
  <si>
    <t>3.20.1.2.95.5</t>
  </si>
  <si>
    <t>1.10.5</t>
  </si>
  <si>
    <t>Niple HD, 160mm Brida x Brida ISO PN16  1.0 m &lt; L &gt;2.0 m</t>
  </si>
  <si>
    <t>3.20.1.2.95.6</t>
  </si>
  <si>
    <t>1.10.6</t>
  </si>
  <si>
    <t>Niple HD, 160 mm Brida x Brida ISO PN10  3.0 m &lt; L &gt;5.0 m</t>
  </si>
  <si>
    <t>3.20.1.2.95.7</t>
  </si>
  <si>
    <t>1.10.7</t>
  </si>
  <si>
    <t>3.20.1.2.95.8</t>
  </si>
  <si>
    <t>1.10.8</t>
  </si>
  <si>
    <t>3.20.1.2.95.9</t>
  </si>
  <si>
    <t>1.10.9</t>
  </si>
  <si>
    <t>3.20.1.2.95.10</t>
  </si>
  <si>
    <t>1.10.10</t>
  </si>
  <si>
    <t>Filtro en Yee brida x brida con válvula de purga d=160mm</t>
  </si>
  <si>
    <t>1.10.11</t>
  </si>
  <si>
    <t>Union de desmontaje HD D = 150 MM (6") ISO PN 10</t>
  </si>
  <si>
    <t>1.10.12</t>
  </si>
  <si>
    <t>Valvula reductora de presion Ø 6" B x B.</t>
  </si>
  <si>
    <t>1.10.13</t>
  </si>
  <si>
    <t>Valvula reguladora de Caudal  Ø 6" B x B.</t>
  </si>
  <si>
    <t>COSTO DIRECTO SUMINISTRO RED DE CONDUCCION</t>
  </si>
  <si>
    <t>FORMULARIO 2. PRESUPUESTO OBRA CIVIL REDES</t>
  </si>
  <si>
    <t>OBRAS CIVILES - LINEA DE CONDUCCION</t>
  </si>
  <si>
    <t>PRELIMINARES</t>
  </si>
  <si>
    <t>2.1.1</t>
  </si>
  <si>
    <t>Trazado y replanteo</t>
  </si>
  <si>
    <t>ml</t>
  </si>
  <si>
    <t>2.1.2</t>
  </si>
  <si>
    <t>Demonte y limpieza</t>
  </si>
  <si>
    <t>3.3.3.1</t>
  </si>
  <si>
    <t>2.2.1</t>
  </si>
  <si>
    <t>Excavación a mano en material común, roca descompuesta, a cualquier profundidad y bajo cualquier condición de humedad. Incluye retiro a lugar autorizado.</t>
  </si>
  <si>
    <t>m³</t>
  </si>
  <si>
    <t xml:space="preserve">INSTALACION Y CIMENTACION TUBERIAS  </t>
  </si>
  <si>
    <t>Instalación de Tuberías HD Acerrojada incluye soportes para tubería expuesta</t>
  </si>
  <si>
    <t>2.3.1</t>
  </si>
  <si>
    <t>Tubería 150 mm</t>
  </si>
  <si>
    <t>Instalación de Tuberías HD Acerrojada  para tubería enterrada</t>
  </si>
  <si>
    <t>Instalación de Tubería de PVC  de Superficie Interior Lisa y Exterior Perfilada, Bajo Cualquier Condición de Humedad</t>
  </si>
  <si>
    <t>2.4.1</t>
  </si>
  <si>
    <t>Tuberia de  PVC 4" RDE 21</t>
  </si>
  <si>
    <t>2.5.1</t>
  </si>
  <si>
    <t>Relleno de zanjas y obras de mampostería con material seleccionado de sitio, compactado al 90% del proctor modificado</t>
  </si>
  <si>
    <t>2.5.2</t>
  </si>
  <si>
    <t>3.5.1.3</t>
  </si>
  <si>
    <t>2.5.3</t>
  </si>
  <si>
    <t xml:space="preserve">Relleno de zanjas y estructuras con arena, compactada al 70% de la densidad relativa </t>
  </si>
  <si>
    <t>3.7.3.3</t>
  </si>
  <si>
    <t>Acero de Refuerzo</t>
  </si>
  <si>
    <t>3.7.3.3.1</t>
  </si>
  <si>
    <t>2.6.1</t>
  </si>
  <si>
    <t>Acero fy= 420 Mpa (60000 psi)</t>
  </si>
  <si>
    <t>kg</t>
  </si>
  <si>
    <t>2.7.1</t>
  </si>
  <si>
    <t>Instalación tubo operador para válvulas entre 50 mm y 200 mm y para válvulas de purga</t>
  </si>
  <si>
    <t>CAJAS DE VALVULAS Y  DE VENTOSAS</t>
  </si>
  <si>
    <t>3.7.8.1.1.1</t>
  </si>
  <si>
    <t>2.8.1</t>
  </si>
  <si>
    <t>Caja de valvulas en mampostería para H &lt;  2,00 m</t>
  </si>
  <si>
    <t>2.9.1</t>
  </si>
  <si>
    <t>Instalación de válvula de compuerta brida x brida norma ISO PN 16, Incluye el suministro e instalación de tornillería grado 2 y empaquetadura para el montaje</t>
  </si>
  <si>
    <t>2.10.1</t>
  </si>
  <si>
    <t>2.10.2</t>
  </si>
  <si>
    <t>Instalación macromedición.</t>
  </si>
  <si>
    <t>2.11.1</t>
  </si>
  <si>
    <t>Instalacion macromedidor y accesorios HD (FILTRO, BRIDA UNIVERSAL, ETC)  d=110 mm 4".</t>
  </si>
  <si>
    <t>3.8.1.18.2.2</t>
  </si>
  <si>
    <t>2.11.2</t>
  </si>
  <si>
    <t>Instalacion macromedidor, valvula reguladora de caudal, de presion y accesorios HD (FILTRO, BRIDA UNIVERSAL, ETC)  d = 150 mm (6")</t>
  </si>
  <si>
    <t>3.8.1.11</t>
  </si>
  <si>
    <t>Instalación de ventosa de triple acción norma ISO PN 10, Incluye el suministro e instalación de tornillería y empaquetadura para el montaje, incluye tuberìa de polietileno (L &lt;=9m) y accesorios</t>
  </si>
  <si>
    <t>3.8.1.11.1</t>
  </si>
  <si>
    <t>2.12.1</t>
  </si>
  <si>
    <t>Empalmes a red de acueducto</t>
  </si>
  <si>
    <t>Suministro e Instalación de abrazadera con derivación tipo tee. Brida x Brida. Norma ISO PN 10 y PN 16, Incluye el suministro de la Tee, valvula de compuerta BxB d=6", tornillería, empaquetadura para el montaje y servicio de perforacion.</t>
  </si>
  <si>
    <t>3.8.1.16.1</t>
  </si>
  <si>
    <t>2.13.1</t>
  </si>
  <si>
    <t>Tee partida Acero Inoxidable 500mmx160mm</t>
  </si>
  <si>
    <t>REGISTRO MACROMEDIDOR</t>
  </si>
  <si>
    <t>2.14.1</t>
  </si>
  <si>
    <t>Construccion registro macromedidor  6" y valvula reguladora de presion y caudal</t>
  </si>
  <si>
    <t>CRUCE DE ARROYOS</t>
  </si>
  <si>
    <t>2.15.1</t>
  </si>
  <si>
    <t>Cruce con equipo mecánico, percusión o rotación,  D = 200   mm</t>
  </si>
  <si>
    <t>ML</t>
  </si>
  <si>
    <t>COSTO TOTAL DIRECTO OBRAS CIVILES LINEA DE CONDUCCION</t>
  </si>
  <si>
    <t>FORMULARIO 3. PRESUPUESTO SUMINISTRO RED DE DISTRIBUCCION</t>
  </si>
  <si>
    <t>SUMINISTRO DE TUBERÍAS DE ACUEDUCTO</t>
  </si>
  <si>
    <t>3.1.1</t>
  </si>
  <si>
    <t>3.1.2</t>
  </si>
  <si>
    <t>Tuberia de  PVC Ø 2" RDE 21</t>
  </si>
  <si>
    <t>3.3.1</t>
  </si>
  <si>
    <t>3,4,1</t>
  </si>
  <si>
    <t>3,4,2</t>
  </si>
  <si>
    <t>Codo en PVC Ø 2" X 90°</t>
  </si>
  <si>
    <t>3.20.1.2.82.15</t>
  </si>
  <si>
    <t>3,4,3</t>
  </si>
  <si>
    <t>Codo en PVC Ø 2" X 45°</t>
  </si>
  <si>
    <t>3,4,4</t>
  </si>
  <si>
    <t>Codo en HD  Ø 80 mm  X 90° BxB</t>
  </si>
  <si>
    <t xml:space="preserve">Tee de PVC   2" x 2"  </t>
  </si>
  <si>
    <t>3.5.2</t>
  </si>
  <si>
    <t xml:space="preserve">Tee de PVC   4" x 2"  </t>
  </si>
  <si>
    <t>3.5.3</t>
  </si>
  <si>
    <t>Tee de HD 50 x 50 mm - 2" X 2" Extremo liso</t>
  </si>
  <si>
    <t>3.20.1.2.93.1</t>
  </si>
  <si>
    <t>3.6.1</t>
  </si>
  <si>
    <t xml:space="preserve">Tapon soldado en PVC Ø 2" </t>
  </si>
  <si>
    <t>3.20.1.2.93.2</t>
  </si>
  <si>
    <t>3.6.2</t>
  </si>
  <si>
    <t>Adaptador Brida x Universal  50 mm</t>
  </si>
  <si>
    <t>Adaptador Brida x Universal  80 mm</t>
  </si>
  <si>
    <t>3.6.4</t>
  </si>
  <si>
    <t>Adaptador Brida x Universal  110 mm</t>
  </si>
  <si>
    <t xml:space="preserve">Union  Universal  50 mm HD </t>
  </si>
  <si>
    <t>3.6.6</t>
  </si>
  <si>
    <t>Buje soldado en PVC 4" x 2"</t>
  </si>
  <si>
    <t>3.6.7</t>
  </si>
  <si>
    <t>Reduccion en HD 80 x 50 mm Liso</t>
  </si>
  <si>
    <t>3.6.8</t>
  </si>
  <si>
    <t>Adaptadores Hembra 2" PVC</t>
  </si>
  <si>
    <t>3.6.9</t>
  </si>
  <si>
    <t xml:space="preserve">Union  Universal  2" PVC </t>
  </si>
  <si>
    <t>3.6.10</t>
  </si>
  <si>
    <t>Válvula de Bola PCP Tipo Pesado Extremos Roscados NPT, Diámetro 2”</t>
  </si>
  <si>
    <t>Suministro Acometida domiciliaria</t>
  </si>
  <si>
    <t>3.7.1</t>
  </si>
  <si>
    <t>Collar de derivacion con inserto metalico Ø 2" X 1/2"</t>
  </si>
  <si>
    <t>3.7.2</t>
  </si>
  <si>
    <t>Registro de incorporacion  Ø 1/2" x 20mm</t>
  </si>
  <si>
    <t>3.7.3</t>
  </si>
  <si>
    <t>Tubería de Polietileno  Ø 20 mm PN 10</t>
  </si>
  <si>
    <t>3.7.4</t>
  </si>
  <si>
    <t>Valvula de corte antifraude Ø 1/2" x 20mm</t>
  </si>
  <si>
    <t>und</t>
  </si>
  <si>
    <t>3.7.5</t>
  </si>
  <si>
    <t>Valvula de cheque Ø 1/2"</t>
  </si>
  <si>
    <t>3.7.6</t>
  </si>
  <si>
    <t>Suministro de valvula antifraude con seguridad (HH) 20 mm</t>
  </si>
  <si>
    <t>3.7.7</t>
  </si>
  <si>
    <t>Adaptador Hembra PVC Ø 1/2"</t>
  </si>
  <si>
    <t>3.20.1.2.107.3</t>
  </si>
  <si>
    <t>Suministro  de medidor de velocidad chorro unico, diámetro nominal DN 15 mm, cuerpo de composite (plástico), filtro de entrada de plástico, anillo contra fraude, rosca de entradas y salida de 7/8" x 3/4", característica metrolólogica R200 o superior.</t>
  </si>
  <si>
    <t>3.20.1.2.107.4</t>
  </si>
  <si>
    <t>3.7.9</t>
  </si>
  <si>
    <t>Suministro de ventosa, triple accion.</t>
  </si>
  <si>
    <t>Suministro Valvula ventosa combinada de 2".  Presion de trabajo 15 -145 psi. Extremo roscado.</t>
  </si>
  <si>
    <t>COSTO DIRECTO SUMINISTRO RED DE DISTRIBUCCION</t>
  </si>
  <si>
    <t>FORMULARIO 4. PRESUPUESTO OBRA CIVIL  RED DE DISTRIBUCCION</t>
  </si>
  <si>
    <t>OBRAS CIVILES - RED DE DISTRIBUCCION</t>
  </si>
  <si>
    <t>4.1.1</t>
  </si>
  <si>
    <t>Demoliciónes</t>
  </si>
  <si>
    <t>4.2.1</t>
  </si>
  <si>
    <t>4.2.2</t>
  </si>
  <si>
    <t>4.3.1</t>
  </si>
  <si>
    <t>3.4.3</t>
  </si>
  <si>
    <t>Instalación de acometidas domicilliarias con silletas para acueducto.</t>
  </si>
  <si>
    <t>4.4.1</t>
  </si>
  <si>
    <t>Instalación de acometida acueducto tipo 7. en zona dura con cruce de vía  pavimentada usando equipo de perforación horizontal (topo), con 0,0 m &lt; l &lt; 10,0 m y 16 mm &lt; d &lt; 50 mm.</t>
  </si>
  <si>
    <t>UN</t>
  </si>
  <si>
    <t>4.4.2</t>
  </si>
  <si>
    <t>Instalación de acometida acueducto tipo 9. en zona verde sin cruce de vía (a favor de la red), con 0,0 m &lt; l &lt; 7,0 m y 16 mm &lt; d &lt; 50 mm.</t>
  </si>
  <si>
    <t>4.5.1</t>
  </si>
  <si>
    <t>4.5.2</t>
  </si>
  <si>
    <t>Tuberia de  PVC 2" RDE 21</t>
  </si>
  <si>
    <t>4.6.1</t>
  </si>
  <si>
    <t>4.6.2</t>
  </si>
  <si>
    <t>4.6.3</t>
  </si>
  <si>
    <t>ANDENES EN CONCRETO</t>
  </si>
  <si>
    <t/>
  </si>
  <si>
    <t>4.7.1</t>
  </si>
  <si>
    <t>Construccion de anden en concreto F´C = 21,0 MPA (3000 PSI) E = 0,10 M. Tamaño maximo del agregado: 25 MM (1") de central de mezclas.</t>
  </si>
  <si>
    <t>M2</t>
  </si>
  <si>
    <t>BORDILLOS</t>
  </si>
  <si>
    <t>4.8.1</t>
  </si>
  <si>
    <t>4.8.1.1</t>
  </si>
  <si>
    <t>4.9.</t>
  </si>
  <si>
    <t>4.9.1</t>
  </si>
  <si>
    <t>4.10.1</t>
  </si>
  <si>
    <t>4.11.1</t>
  </si>
  <si>
    <t>4.12.1</t>
  </si>
  <si>
    <t>4.13.1</t>
  </si>
  <si>
    <t>4.13.2</t>
  </si>
  <si>
    <t>4.13.3</t>
  </si>
  <si>
    <t>Instalación de hidrante tipo trafico norma ISO PN 10, Incluye el suministro e instalación de tornillería y empaquetadura para el montaje</t>
  </si>
  <si>
    <t>4.14.1</t>
  </si>
  <si>
    <t>4.15.1</t>
  </si>
  <si>
    <t>Instalación de ventosa de triple, incluye tuberìa y accesorios</t>
  </si>
  <si>
    <t>4.16.1</t>
  </si>
  <si>
    <t>d = 2"</t>
  </si>
  <si>
    <t>COSTO TOTAL DIRECTO OBRAS CIVILES RED DE DISTRIBUCCION</t>
  </si>
  <si>
    <t>LINEA DE INGRESO DE AGUA A TANQUE DE ALMACENAMIENTO</t>
  </si>
  <si>
    <t>5.1.1</t>
  </si>
  <si>
    <t>Suministro Pasamuro HD. Norma ISO. PN 10, L &lt;= 1 m</t>
  </si>
  <si>
    <t>5.1.1.1</t>
  </si>
  <si>
    <t>d =100 mm (4”), B*L, L=0.60m Z= 0,175 del extremo LISO</t>
  </si>
  <si>
    <t>5.1.2</t>
  </si>
  <si>
    <t>Suministro Unión desmontaje Bridada. Norma ISO. PN 10</t>
  </si>
  <si>
    <t>5.1.2.1</t>
  </si>
  <si>
    <t>d= 100mm   (4”)</t>
  </si>
  <si>
    <t>5.1.3</t>
  </si>
  <si>
    <t>Suministro de tubería HD. Norma ISO. PN 10</t>
  </si>
  <si>
    <t>5.1.3.1</t>
  </si>
  <si>
    <t xml:space="preserve">d= 100mm </t>
  </si>
  <si>
    <t>5.1.4</t>
  </si>
  <si>
    <t>Suministro Codo 90° BxB HD Norma ISO PN 16</t>
  </si>
  <si>
    <t>5.1.4.1.</t>
  </si>
  <si>
    <t>d= 100mm (4")</t>
  </si>
  <si>
    <t>5.1.5</t>
  </si>
  <si>
    <t>Suministro de Niples HD, PN 16 B x B</t>
  </si>
  <si>
    <t>5.1.5.1</t>
  </si>
  <si>
    <t xml:space="preserve">d= 100 mm (4")  L=0,50 m   </t>
  </si>
  <si>
    <t>5.1.6</t>
  </si>
  <si>
    <t>Suministro de Tee reducida BxBxB en HD o acero . Norma ISO PN16</t>
  </si>
  <si>
    <t>5.1.6.1</t>
  </si>
  <si>
    <t>d= 100x100x50mm (4")</t>
  </si>
  <si>
    <t>LINEA DE REBOSE DE AGUA  TANQUE DE ALMACENAMIENTO</t>
  </si>
  <si>
    <t>5.2.1</t>
  </si>
  <si>
    <t>5.2.1.1</t>
  </si>
  <si>
    <t>5.2.2</t>
  </si>
  <si>
    <t>5.2.2.1</t>
  </si>
  <si>
    <t>5.2.3</t>
  </si>
  <si>
    <t>5.2.3.1</t>
  </si>
  <si>
    <t>5.2.4</t>
  </si>
  <si>
    <t>5.2.4.1</t>
  </si>
  <si>
    <t>5.2.5</t>
  </si>
  <si>
    <t>5.2.5.1</t>
  </si>
  <si>
    <t>LINEA DE SALIDA DE AGUA TANQUE DE ALMACENAMIENTO</t>
  </si>
  <si>
    <t>5.3.1</t>
  </si>
  <si>
    <t>5.3.1.1</t>
  </si>
  <si>
    <t>d =150 mm (6”), B*L, L=0.60m Z= 0,175 del extremo LISO</t>
  </si>
  <si>
    <t>5.3.3</t>
  </si>
  <si>
    <t>5.3.3.1</t>
  </si>
  <si>
    <t xml:space="preserve">d= 150mm </t>
  </si>
  <si>
    <t>5.3.4</t>
  </si>
  <si>
    <t>5.3.4.1.</t>
  </si>
  <si>
    <t>d= 150mm (6")</t>
  </si>
  <si>
    <t>5.3.5</t>
  </si>
  <si>
    <t>5.3.5.1</t>
  </si>
  <si>
    <t xml:space="preserve">d= 150 mm (6")  L=0,20 m   </t>
  </si>
  <si>
    <t>LINEA LAVADO  TANQUE DE ALMACENAMIENTO</t>
  </si>
  <si>
    <t>5.4.1</t>
  </si>
  <si>
    <t>5.4.1.1</t>
  </si>
  <si>
    <t>5.4.2</t>
  </si>
  <si>
    <t>5.4.2.1</t>
  </si>
  <si>
    <t>5.4.3</t>
  </si>
  <si>
    <t>5.4.3.1</t>
  </si>
  <si>
    <t>5.4.4</t>
  </si>
  <si>
    <t>5.4.4.1</t>
  </si>
  <si>
    <t>5.4.5</t>
  </si>
  <si>
    <t>5.4.5.1</t>
  </si>
  <si>
    <t>5.4.6</t>
  </si>
  <si>
    <t>Suministro Tee BxB HD Norma ISO PN 16</t>
  </si>
  <si>
    <t>5.4.6.1</t>
  </si>
  <si>
    <t>5.4.7</t>
  </si>
  <si>
    <t>5.4.7.1</t>
  </si>
  <si>
    <t>5.12</t>
  </si>
  <si>
    <t>ELEMENTOS DE MEDICION Y CONTROL DE NIVELES</t>
  </si>
  <si>
    <t>5.5.1</t>
  </si>
  <si>
    <t xml:space="preserve">Suministro  de Valvula control nivel con flotador horizontal B xB           D= 4". </t>
  </si>
  <si>
    <t>COSTO SUMINISTRO TANQUE ELEVADO DE ALMACENAMIENTO</t>
  </si>
  <si>
    <t>FORMULARIO 6. PRESUPUESTO OBRA CIVIL TANQUE ELEVADO  DE ALMACENAMIENTO</t>
  </si>
  <si>
    <t>3.3.3</t>
  </si>
  <si>
    <t>Excavaciones a cielo abierto</t>
  </si>
  <si>
    <t>6.1.1</t>
  </si>
  <si>
    <t>Excavación a mano en material común, roca descompuesta a cualquier profundidad y bajo cualquier condición de humedad. (Incluye retiro a lugar autorizado.)</t>
  </si>
  <si>
    <t>Relleno de Zanjas y obras de mampostería</t>
  </si>
  <si>
    <t>6.2.1</t>
  </si>
  <si>
    <t>Relleno de zanjas y estructuras con material seleccionado de cantera, compactado al 95% Proctor Modificado.</t>
  </si>
  <si>
    <t>3.7.3.1</t>
  </si>
  <si>
    <t>Concretos para losa de fondo, superiores (incluye instalación de la tapa), y muros en estructuras hidráulicas y cajas de válvulas. Incluye formaletas</t>
  </si>
  <si>
    <t>3.7.3.1.1</t>
  </si>
  <si>
    <t>6.3.1</t>
  </si>
  <si>
    <t>Concreto de limpieza f´c = 14,0 Mpa (2000 psi), e=0,05m</t>
  </si>
  <si>
    <t>3.7.3.1.3</t>
  </si>
  <si>
    <t>6.3.2</t>
  </si>
  <si>
    <t>Concreto de f´c = 28 Mpa (4000 psi) para Losa de fondo (cimentacion incluye vigas).</t>
  </si>
  <si>
    <t>6.3.3</t>
  </si>
  <si>
    <t>Concreto  de f´c = 28 Mpa (4000 psi)  para losas superiores (e = 0,20 m).</t>
  </si>
  <si>
    <t>3.7.3.1.7</t>
  </si>
  <si>
    <t>6.3.4</t>
  </si>
  <si>
    <t>Concreto impermeabilizado  f´c = 28 Mpa (4000 psi) para losas superiores. Losa tapa tanque (Incluye vigas) .</t>
  </si>
  <si>
    <t>3.7.3.1.9</t>
  </si>
  <si>
    <t>6.3.5</t>
  </si>
  <si>
    <t xml:space="preserve">Concreto impermeabilizado de f´c = 28 Mpa (4000 psi) para losas superiores. Losa fondo tanque. (Incluye vigas). </t>
  </si>
  <si>
    <t>3.7.3.1.19</t>
  </si>
  <si>
    <t>6.3.6</t>
  </si>
  <si>
    <t>Concreto impermeabilizado de 28,0 Mpa (4000 psi) para muros.</t>
  </si>
  <si>
    <t>6.3.7</t>
  </si>
  <si>
    <t>Suministro y aplicación de recubrimiento protector epoxico de alta calidad para proteccion de concreto contra agentes quimicos y estructuras en contacto con agua potable 2 capas.</t>
  </si>
  <si>
    <t>3.7.3.2.1</t>
  </si>
  <si>
    <t>VIGAS  Y COLUMNAS</t>
  </si>
  <si>
    <t>3.7.3.2.1.7</t>
  </si>
  <si>
    <t>6.4.1</t>
  </si>
  <si>
    <t>Concreto de f´c = 28 Mpa (4000 psi)  para vigas aereas.</t>
  </si>
  <si>
    <t>3.7.3.2.1.8</t>
  </si>
  <si>
    <t>6.4.2</t>
  </si>
  <si>
    <t>Concreto  f´c = 28,0 Mpa (4000 psi) para columnas</t>
  </si>
  <si>
    <t>6.5.1</t>
  </si>
  <si>
    <t>Acero fy = 420 Mpa (60.000 psi)</t>
  </si>
  <si>
    <t>3.7.3.5</t>
  </si>
  <si>
    <t>SELLOS Y JUNTAS</t>
  </si>
  <si>
    <t>3.7.3.5.2</t>
  </si>
  <si>
    <t>6.6.1</t>
  </si>
  <si>
    <t>Suministro e instalación de cinta flexible para sellar juntas de construcción y dilatación SIKA PVC O-22 o similar según planos y especificaciones de diseño</t>
  </si>
  <si>
    <t>3.7.3.5.3</t>
  </si>
  <si>
    <t>6.6.2</t>
  </si>
  <si>
    <t>Suministro y aplicación de sello expandible contra el paso de agua en juntas de construcción y pases de tuberia SikaSwell S o similar según planos y especificaciones de diseño</t>
  </si>
  <si>
    <t>LINEA INGRESO DE AGUA A TANQUE DE ALMACENAMIENTO</t>
  </si>
  <si>
    <t>6.7.1</t>
  </si>
  <si>
    <t>Instalacion Pasamuro HD. Norma ISO. PN 10, L &lt;= 1 m. Incluye empaquetadura y Tornillería Grado 5 en acero con recubrimiento galvanizado al caliente</t>
  </si>
  <si>
    <t>6.7.1.1</t>
  </si>
  <si>
    <t>d =100 mm (4”), B*B, L=0.75m Z= 0,30</t>
  </si>
  <si>
    <t>6.7.2</t>
  </si>
  <si>
    <t>Instalacion de Tee reducida BxBxB en HD o acero . Norma ISO PN16. Incluye empaquetadura y Tornillería Grado 5 en acero con recubrimiento galvanizado al caliente</t>
  </si>
  <si>
    <t>6.7.2.1</t>
  </si>
  <si>
    <t>6.7.3</t>
  </si>
  <si>
    <t>Instalacion de tubería de tubería HD. Norma ISO. PN 10</t>
  </si>
  <si>
    <t>6.7.3.1</t>
  </si>
  <si>
    <t>d= 100mm  (4")</t>
  </si>
  <si>
    <t>6.7.4</t>
  </si>
  <si>
    <t>Instalacion Codo 90° BxB HD Norma ISO PN 16. Incluye empaquetadura y Tornillería Grado 5 en acero con recubrimiento galvanizado al caliente</t>
  </si>
  <si>
    <t>6.7.4.1</t>
  </si>
  <si>
    <t>LINEA SALIDA DEL TANQUE DE ALMACENAMIENTO</t>
  </si>
  <si>
    <t>6.8.1</t>
  </si>
  <si>
    <t>d =150 mm (6”), B*L, L=0.75m Z= 0,30 del extremo LISO</t>
  </si>
  <si>
    <t>6.8.2</t>
  </si>
  <si>
    <t>6.8.2.1</t>
  </si>
  <si>
    <t>6.8.3</t>
  </si>
  <si>
    <t>6.8.3.1</t>
  </si>
  <si>
    <t>RESPIRADEROS Y REBOSE TANQUE</t>
  </si>
  <si>
    <t>6.9.1</t>
  </si>
  <si>
    <t>6.9.1.1</t>
  </si>
  <si>
    <t>6.9.2</t>
  </si>
  <si>
    <t>6.9.2.1</t>
  </si>
  <si>
    <t>6.9.3</t>
  </si>
  <si>
    <t>6.9.3.1</t>
  </si>
  <si>
    <t>5.81</t>
  </si>
  <si>
    <t>6.10.1</t>
  </si>
  <si>
    <t>Instalación Valvula  medidor de nivel d=4" BxB</t>
  </si>
  <si>
    <t>INSTALACIONES METALMECANICAS</t>
  </si>
  <si>
    <t>6.11.1</t>
  </si>
  <si>
    <t xml:space="preserve">Suministro  e instalación de  tapa cuadrada de 1.0m x 1.0m en PRFVensamblada con tornilleria en acero inoxidable con marco, de 10mm de espesor. </t>
  </si>
  <si>
    <t>6.11.2</t>
  </si>
  <si>
    <t>Suministro e instalacion de escalera Tipo gato en acero galvanizado sin canasta de seguridad  Incluye: Platina, soldadura y todos los elementos para su fijacion, pintura 3 capas,. anticorrosivo, base y acabado. Segun diseño planos.</t>
  </si>
  <si>
    <t>5.44</t>
  </si>
  <si>
    <t>6.11.3</t>
  </si>
  <si>
    <t>Suministro e instalacion de escalera Tipo gato en acero galvanizado con canasta de seguridad  Incluye: Platina, soldadura y todos los elementos para su fijacion, pintura 3 capas,. anticorrosivo, base y acabado. Segun diseño planos.</t>
  </si>
  <si>
    <t>5.4</t>
  </si>
  <si>
    <t>6.11.4</t>
  </si>
  <si>
    <t>Suministro e instalación de pasamanos con rodapies en tubería metálica  Ø1 1/4" Incluye: Platina, soldadura, y todos los elementos para su fijación, Pinturas 3 capas: Anticorrosivo, base y acabado</t>
  </si>
  <si>
    <t>6.11.5</t>
  </si>
  <si>
    <t>Suministro e instalacion elementos de fijacion para a estructura.</t>
  </si>
  <si>
    <t>6.12.1</t>
  </si>
  <si>
    <t>Construccion registro para macromedidor  4" y filtro</t>
  </si>
  <si>
    <t>LINEA LAVADO TANQUE</t>
  </si>
  <si>
    <t>6.13.1</t>
  </si>
  <si>
    <t>6.13.1.1</t>
  </si>
  <si>
    <t>6.13.2</t>
  </si>
  <si>
    <t>6.13.2.1</t>
  </si>
  <si>
    <t>6.13.3</t>
  </si>
  <si>
    <t>6.13.3.1</t>
  </si>
  <si>
    <t>6.13.4</t>
  </si>
  <si>
    <t>Instalacion Tee BxB HD Norma ISO PN 16</t>
  </si>
  <si>
    <t>6.13.4.1</t>
  </si>
  <si>
    <t>6.13.5</t>
  </si>
  <si>
    <t>6.13.5.1</t>
  </si>
  <si>
    <t>TOTAL COSTO DIRECTO OBRA CIVIL TANQUE ELEVADO  DE ALMACENAMIENTO</t>
  </si>
  <si>
    <t>FORMULARIO 7. OBRA CIVIL CERRAMIENTO</t>
  </si>
  <si>
    <t>ESPECIFICACION</t>
  </si>
  <si>
    <t>UND.</t>
  </si>
  <si>
    <t>CANT.</t>
  </si>
  <si>
    <t>V.UNITARIO</t>
  </si>
  <si>
    <t>V.PARCIAL</t>
  </si>
  <si>
    <t>7.1.1</t>
  </si>
  <si>
    <t>7.2.1</t>
  </si>
  <si>
    <t>OBRAS EN MAMPOSTERIA EN BLOQUE</t>
  </si>
  <si>
    <t>3.7.2.1.4</t>
  </si>
  <si>
    <t>7.3.1</t>
  </si>
  <si>
    <t>Mampostería en bloque vibrado de concreto abuzardado relleno con mortero e = 0,15 m</t>
  </si>
  <si>
    <t>VIGAS, COLUMNAS, ZAPATAS, MUROS, ESCALERAS</t>
  </si>
  <si>
    <t>7.4.1</t>
  </si>
  <si>
    <t>3.7.3.2.1.2</t>
  </si>
  <si>
    <t>7.4.2</t>
  </si>
  <si>
    <t>Concreto para pedestales f´c=21 Mpa (3000 PSI)</t>
  </si>
  <si>
    <t>3.7.3.2.1.3</t>
  </si>
  <si>
    <t>7.4.3</t>
  </si>
  <si>
    <t>Concreto para zapatas f´c = 21,0 Mpa (3000 psi)</t>
  </si>
  <si>
    <t>3.7.3.2.1.4</t>
  </si>
  <si>
    <t>7.4.4</t>
  </si>
  <si>
    <t>Concreto para vigas de amarre f´c = 21,0 Mpa (3000 psi)</t>
  </si>
  <si>
    <t>7.4.5</t>
  </si>
  <si>
    <t>Corta goteras. Diseño según planos.</t>
  </si>
  <si>
    <t>ACERO DE REFUERZO</t>
  </si>
  <si>
    <t>7.5.1</t>
  </si>
  <si>
    <t>3.7.17</t>
  </si>
  <si>
    <t>ESTRUCTURAS METALICAS</t>
  </si>
  <si>
    <t>3.7.17.9</t>
  </si>
  <si>
    <t>7.6.1</t>
  </si>
  <si>
    <t>Suministro e instalacion de porton de acceso de 3.70m de ancho y 2.5 m de altura en lamina  galv cal. 22 y tubos galvanizados de 2",  para puerta vehicular sistema de rieles, guia, topes y cerradura, con  puerta peatonal  de 0,7 m de ancho , bisagras y cerraduras; Estructura metalica en Acero ASTM A-36  incluye soldadura, pernos y anclaje, limpieza en sandblasting, pintura y acabados según planos y especificaciones de diseño  . Incluye todos los accesorios y elementos complementarios.</t>
  </si>
  <si>
    <t>7.6.2</t>
  </si>
  <si>
    <t xml:space="preserve">Suministro e instalación de concertina en acero inoxidable C18 longitud cuchilla: 65mm / Ancho cinta: 23mm, soldadura ,soporte con tubos </t>
  </si>
  <si>
    <t>7.6.3</t>
  </si>
  <si>
    <t>Suministro e Instalacion Malla Eslabonada cal. 12  para cerramiento perimetral según planos.  H=2.40 mts.</t>
  </si>
  <si>
    <t>COSTO TOTAL DIRECTO OBRA CIVIL CERRAMIENTO</t>
  </si>
  <si>
    <t>FORMULARIO 8:  SISTEMA ELECTRICO</t>
  </si>
  <si>
    <t>ITEMS</t>
  </si>
  <si>
    <t>V. TOTAL</t>
  </si>
  <si>
    <t xml:space="preserve">SISTEMA SOLAR FOTOVOLTAICO </t>
  </si>
  <si>
    <t>8.1.1</t>
  </si>
  <si>
    <t>Poste en Acero Galvanizado en caliente de 5 Mts, para luminarias solares led</t>
  </si>
  <si>
    <t>8.1.2</t>
  </si>
  <si>
    <t>Lampara led de 90W con alimentacion fotovoltaica , modulo compacto panel solar y baterias integrados, incluye brazo de soporte y tornilleria de fijacion, IP65.</t>
  </si>
  <si>
    <t>DISTRIBUCION DE CARGAS</t>
  </si>
  <si>
    <t>8.2.1</t>
  </si>
  <si>
    <t>Sistema de apantallamiento para tanque elevado, con altura de 20m, incluye dos (2) mastiles autosoportados sobre el tanque de 5 mts de altura: en diametro inicial minimo de 4", L= 3mts, un tramo de 2" L=1 mt y un tramo final de 3/4" todo en tuberia IMC, dos (2) pararrayos Franklin tipo Blunt, bajantes en cable Cu No. 1/0 con sus respectivos aisladores y proteccion mecanica y  malla a tierra conformada 8 varillas e Cu de 5/8" x 2,4 mts soldadas al cable de Cu con soldadura caldweld , tuberia de 3/4" conduit  IMC con sus accesorios de fijacion.</t>
  </si>
  <si>
    <t>8.2.2</t>
  </si>
  <si>
    <t>Baliza de señalizacion para superficies fijas, Luz de obstrucción de torre incandescente doble para advertencia de aviones, faro rojo L-810 – 110VAC según normativa aeronautica civil. acoplada a estructura metalica de tanque con alimentacion fotovoltaica.</t>
  </si>
  <si>
    <t>COSTO DIRECTO</t>
  </si>
  <si>
    <t>DEMOLICION TANQUE EXISTENTE</t>
  </si>
  <si>
    <t>9.1.1</t>
  </si>
  <si>
    <t>Demolicion tanque de almacenamiento elevado en concreto reforzado existente corregimiento Burrusco.</t>
  </si>
  <si>
    <t>FACTOR MULTIPLICADOR DE PERSONAL</t>
  </si>
  <si>
    <t>Porcentaje (%)</t>
  </si>
  <si>
    <t>A.</t>
  </si>
  <si>
    <t>SALARIO MENSUAL</t>
  </si>
  <si>
    <t>B.</t>
  </si>
  <si>
    <t>PRESTACIONES SOCIALES, SEGURIDAD SOCIAL Y OTROS ASOCIADOS</t>
  </si>
  <si>
    <t>a.</t>
  </si>
  <si>
    <t xml:space="preserve">Cesantías  </t>
  </si>
  <si>
    <t>b.</t>
  </si>
  <si>
    <t>Intereses sobre cesantía</t>
  </si>
  <si>
    <t>c.</t>
  </si>
  <si>
    <t>Prima anual</t>
  </si>
  <si>
    <t>d.</t>
  </si>
  <si>
    <t>Subsidio de Transporte (permisos, bonificaciones, seguros, etc)</t>
  </si>
  <si>
    <t>e.</t>
  </si>
  <si>
    <t>f.</t>
  </si>
  <si>
    <t>g.</t>
  </si>
  <si>
    <t>Sistema de seguridad social : Salud + pension</t>
  </si>
  <si>
    <t>i.</t>
  </si>
  <si>
    <t>Aseguradora de Riesgos Profesionales</t>
  </si>
  <si>
    <t>j.</t>
  </si>
  <si>
    <t>Vacaciones</t>
  </si>
  <si>
    <t>k.</t>
  </si>
  <si>
    <t>Dotación</t>
  </si>
  <si>
    <t>l.</t>
  </si>
  <si>
    <t>Subsidio Familiar</t>
  </si>
  <si>
    <t>C.</t>
  </si>
  <si>
    <t>COSTOS DIRECTOS</t>
  </si>
  <si>
    <t>Arriendo Oficina, administración, servicios públicos y comunicaciones</t>
  </si>
  <si>
    <t>Útiles y Papelería y oficina consultor</t>
  </si>
  <si>
    <t>Personal Administrativo no facturado (sueldo + prestaciones)</t>
  </si>
  <si>
    <t>Personal Profesional  no facturado</t>
  </si>
  <si>
    <t>Asesoria legal, tributaria y médica</t>
  </si>
  <si>
    <t>D.</t>
  </si>
  <si>
    <t>COSTOS DE PERFECCIONAMIENTO  Y PÓLIZAS</t>
  </si>
  <si>
    <t xml:space="preserve">Póliza de Calidad </t>
  </si>
  <si>
    <t>Póliza de Cumplimiento</t>
  </si>
  <si>
    <t>Póliza de Salarios y Prestaciones Sociales</t>
  </si>
  <si>
    <t>Perfeccionamiento</t>
  </si>
  <si>
    <t>E.</t>
  </si>
  <si>
    <t xml:space="preserve">IMPREVISTOS 3% </t>
  </si>
  <si>
    <t>F.</t>
  </si>
  <si>
    <t>HONORARIOS (Administracion) 12% de (A+B+C+D)</t>
  </si>
  <si>
    <t>FACTOR MULTIPLICADOR FINAL</t>
  </si>
  <si>
    <t>FORMULARIO 5. PRESUPUESTO SUMINISTRO TANQUE DE ALMACENAMIENTO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</si>
</sst>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.00\ &quot;€&quot;_-;\-* #,##0.00\ &quot;€&quot;_-;_-* &quot;-&quot;??\ &quot;€&quot;_-;_-@_-"/>
    <numFmt numFmtId="170" formatCode="#,##0.0"/>
    <numFmt numFmtId="171" formatCode="0.0%"/>
    <numFmt numFmtId="172" formatCode="_(&quot;$&quot;* #,##0_);_(&quot;$&quot;* \(#,##0\);_(&quot;$&quot;* &quot;-&quot;??_);_(@_)"/>
    <numFmt numFmtId="173" formatCode="_(&quot;$&quot;\ * #,##0_);_(&quot;$&quot;\ * \(#,##0\);_(&quot;$&quot;\ * &quot;-&quot;??_);_(@_)"/>
    <numFmt numFmtId="174" formatCode="0.000"/>
    <numFmt numFmtId="175" formatCode="0.00000000"/>
    <numFmt numFmtId="176" formatCode="_(&quot;$&quot;\ * #,##0.00_);_(&quot;$&quot;\ * \(#,##0.00\);_(&quot;$&quot;\ * &quot;-&quot;??_);_(@_)"/>
    <numFmt numFmtId="177" formatCode="0.0"/>
    <numFmt numFmtId="178" formatCode="_-&quot;$&quot;* #,##0_-;\-&quot;$&quot;* #,##0_-;_-&quot;$&quot;* &quot;-&quot;??_-;_-@_-"/>
    <numFmt numFmtId="179" formatCode="_ &quot;$&quot;\ * #,##0_ ;_ &quot;$&quot;\ * \-#,##0_ ;_ &quot;$&quot;\ * &quot;-&quot;_ ;_ @_ "/>
    <numFmt numFmtId="180" formatCode="_ * #,##0.00_ ;_ * \-#,##0.00_ ;_ * &quot;-&quot;??_ ;_ @_ "/>
    <numFmt numFmtId="181" formatCode="_-* #,##0.00\ _€_-;\-* #,##0.00\ _€_-;_-* &quot;-&quot;??\ _€_-;_-@_-"/>
    <numFmt numFmtId="182" formatCode="_ * #,##0.0000000_ ;_ * \-#,##0.0000000_ ;_ * &quot;-&quot;??_ ;_ @_ "/>
    <numFmt numFmtId="183" formatCode="_ [$€-2]\ * #,##0.00_ ;_ [$€-2]\ * \-#,##0.00_ ;_ [$€-2]\ * &quot;-&quot;??_ "/>
    <numFmt numFmtId="184" formatCode="_-[$€]* #,##0.00_-;\-[$€]* #,##0.00_-;_-[$€]* &quot;-&quot;??_-;_-@_-"/>
    <numFmt numFmtId="185" formatCode="[$$-240A]\ #,##0.00"/>
    <numFmt numFmtId="186" formatCode="[$$-240A]\ #,##0"/>
    <numFmt numFmtId="187" formatCode="_-* #,##0.00\ _P_t_s_-;\-* #,##0.00\ _P_t_s_-;_-* &quot;-&quot;??\ _P_t_s_-;_-@_-"/>
    <numFmt numFmtId="188" formatCode="_ * #,##0.00000000_ ;_ * \-#,##0.00000000_ ;_ * &quot;-&quot;??_ ;_ @_ "/>
    <numFmt numFmtId="189" formatCode="_ * #,##0.000000000000_ ;_ * \-#,##0.000000000000_ ;_ * &quot;-&quot;??_ ;_ @_ "/>
    <numFmt numFmtId="190" formatCode="_ &quot;$&quot;\ * #,##0.00_ ;_ &quot;$&quot;\ * \-#,##0.00_ ;_ &quot;$&quot;\ * &quot;-&quot;??_ ;_ @_ "/>
    <numFmt numFmtId="191" formatCode="_ * #,##0.0000_ ;_ * \-#,##0.0000_ ;_ * &quot;-&quot;??_ ;_ @_ "/>
    <numFmt numFmtId="192" formatCode="_-* #,##0.00\ &quot;Pts&quot;_-;\-* #,##0.00\ &quot;Pts&quot;_-;_-* &quot;-&quot;??\ &quot;Pts&quot;_-;_-@_-"/>
    <numFmt numFmtId="193" formatCode="_ * #,##0.0_ ;_ * \-#,##0.0_ ;_ * &quot;-&quot;??_ ;_ @_ "/>
    <numFmt numFmtId="194" formatCode="&quot;$&quot;\ #,##0.00;[Red]&quot;$&quot;\ \-#,##0.00"/>
    <numFmt numFmtId="195" formatCode="_ * #,##0_ ;_ * \-#,##0_ ;_ * &quot;-&quot;_ ;_ @_ "/>
    <numFmt numFmtId="196" formatCode="[$-240A]d&quot; de &quot;mmmm&quot; de &quot;yyyy;@"/>
    <numFmt numFmtId="197" formatCode="d/mm/yyyy;@"/>
    <numFmt numFmtId="198" formatCode="[$-C0A]dd\-mmm\-yy;@"/>
    <numFmt numFmtId="199" formatCode="&quot;$&quot;\ #,##0.00;&quot;$&quot;\ \-#,##0.00"/>
    <numFmt numFmtId="200" formatCode="_ * #,##0.0000000000000_ ;_ * \-#,##0.0000000000000_ ;_ * &quot;-&quot;??_ ;_ @_ "/>
    <numFmt numFmtId="201" formatCode="_ * #,##0.00000000000_ ;_ * \-#,##0.00000000000_ ;_ * &quot;-&quot;??_ ;_ @_ "/>
    <numFmt numFmtId="202" formatCode="_ * #,##0.000_ ;_ * \-#,##0.000_ ;_ * &quot;-&quot;??_ ;_ @_ "/>
    <numFmt numFmtId="203" formatCode="_ * #,##0_ ;_ * \-#,##0_ ;_ * &quot;-&quot;??_ ;_ @_ "/>
    <numFmt numFmtId="204" formatCode="_(&quot;$&quot;* #,##0.0_);_(&quot;$&quot;* \(#,##0.0\);_(&quot;$&quot;* &quot;-&quot;??_);_(@_)"/>
    <numFmt numFmtId="205" formatCode="_-* #,##0\ _P_t_s_-;\-* #,##0\ _P_t_s_-;_-* &quot;-&quot;\ _P_t_s_-;_-@_-"/>
    <numFmt numFmtId="206" formatCode="#,##0.00000"/>
    <numFmt numFmtId="207" formatCode="_-* #,##0\ _$_-;\-* #,##0\ _$_-;_-* &quot;-&quot;\ _$_-;_-@_-"/>
    <numFmt numFmtId="208" formatCode="[$$-240A]\ #,##0.00_ ;\-[$$-240A]\ #,##0.00\ "/>
    <numFmt numFmtId="209" formatCode="0.0000"/>
    <numFmt numFmtId="210" formatCode="#,##0;[Red]#,##0"/>
    <numFmt numFmtId="211" formatCode="\$#,##0\ ;\(\$#,##0\)"/>
    <numFmt numFmtId="212" formatCode="_-* #.##0.00\ &quot;€&quot;_-;\-* #.##0.00\ &quot;€&quot;_-;_-* &quot;-&quot;??\ &quot;€&quot;_-;_-@_-"/>
    <numFmt numFmtId="213" formatCode="_-* #,##0.00\ [$€]_-;\-* #,##0.00\ [$€]_-;_-* &quot;-&quot;??\ [$€]_-;_-@_-"/>
    <numFmt numFmtId="214" formatCode="0.00_)"/>
    <numFmt numFmtId="215" formatCode="_([$€-2]* #,##0.00_);_([$€-2]* \(#,##0.00\);_([$€-2]* &quot;-&quot;??_)"/>
    <numFmt numFmtId="216" formatCode="_-[$€-2]* #,##0.00_-;\-[$€-2]* #,##0.00_-;_-[$€-2]* &quot;-&quot;??_-"/>
    <numFmt numFmtId="217" formatCode="\$#.00"/>
    <numFmt numFmtId="218" formatCode="#.00"/>
    <numFmt numFmtId="219" formatCode="%#.00"/>
    <numFmt numFmtId="220" formatCode="#,##0.00;[Red]#,##0.00"/>
    <numFmt numFmtId="221" formatCode="_(* #,##0.0_);_(* \(#,##0.0\);_(* &quot;-&quot;??_);_(@_)"/>
    <numFmt numFmtId="222" formatCode="_(* #,##0_);_(* \(#,##0\);_(* &quot;-&quot;??_);_(@_)"/>
    <numFmt numFmtId="223" formatCode="&quot;$&quot;\ #,##0"/>
  </numFmts>
  <fonts count="7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u/>
      <sz val="10"/>
      <name val="Arial"/>
      <family val="2"/>
    </font>
    <font>
      <sz val="10"/>
      <name val="Helvetica"/>
    </font>
    <font>
      <sz val="10"/>
      <name val="HandelGotDLig"/>
      <family val="2"/>
    </font>
    <font>
      <b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name val="HandelGotDLig"/>
      <family val="2"/>
    </font>
    <font>
      <sz val="9"/>
      <name val="HandelGotDLig"/>
      <family val="2"/>
    </font>
    <font>
      <sz val="10"/>
      <name val="Helvetica"/>
      <family val="2"/>
    </font>
    <font>
      <sz val="10"/>
      <color indexed="8"/>
      <name val="HandelGotDLig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2"/>
      <name val="Times New Roman"/>
      <family val="1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7.9"/>
      <color indexed="8"/>
      <name val="Arial"/>
      <family val="2"/>
    </font>
    <font>
      <sz val="10"/>
      <name val="Verdana"/>
      <family val="2"/>
    </font>
    <font>
      <sz val="11"/>
      <color indexed="60"/>
      <name val="Calibri"/>
      <family val="2"/>
    </font>
    <font>
      <sz val="10"/>
      <color indexed="8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rgb="FFFF0000"/>
      <name val="Arial"/>
      <family val="2"/>
    </font>
    <font>
      <b/>
      <sz val="10"/>
      <color indexed="8"/>
      <name val="HandelGotDLig"/>
      <family val="2"/>
    </font>
    <font>
      <sz val="10"/>
      <color indexed="8"/>
      <name val="HandelGotDLig"/>
    </font>
    <font>
      <b/>
      <sz val="10"/>
      <color indexed="8"/>
      <name val="HandelGotDLig"/>
    </font>
    <font>
      <sz val="10"/>
      <name val="Arial"/>
      <family val="2"/>
    </font>
    <font>
      <b/>
      <sz val="10"/>
      <name val="HandelGotDLig"/>
    </font>
    <font>
      <sz val="11"/>
      <color rgb="FF9C0006"/>
      <name val="Calibri"/>
      <family val="2"/>
      <scheme val="minor"/>
    </font>
    <font>
      <sz val="8"/>
      <name val="Arial"/>
      <family val="2"/>
    </font>
    <font>
      <sz val="12"/>
      <color indexed="24"/>
      <name val="Arial"/>
      <family val="2"/>
    </font>
    <font>
      <sz val="10"/>
      <name val="Courier"/>
      <family val="3"/>
    </font>
    <font>
      <sz val="18"/>
      <color indexed="24"/>
      <name val="Arial"/>
      <family val="2"/>
    </font>
    <font>
      <sz val="8"/>
      <color indexed="24"/>
      <name val="Arial"/>
      <family val="2"/>
    </font>
    <font>
      <sz val="9"/>
      <name val="Calibri"/>
      <family val="2"/>
    </font>
    <font>
      <sz val="9"/>
      <color rgb="FF006100"/>
      <name val="Arial"/>
      <family val="2"/>
    </font>
    <font>
      <sz val="12"/>
      <color theme="1"/>
      <name val="Times New Roman"/>
      <family val="2"/>
    </font>
    <font>
      <sz val="9"/>
      <color theme="1"/>
      <name val="Arial"/>
      <family val="2"/>
    </font>
    <font>
      <sz val="10"/>
      <name val="SWISS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8"/>
      <color indexed="12"/>
      <name val="Arial"/>
      <family val="2"/>
    </font>
    <font>
      <sz val="10"/>
      <name val="Arial"/>
      <family val="2"/>
    </font>
    <font>
      <b/>
      <sz val="9"/>
      <name val="HandelGotDLig"/>
    </font>
    <font>
      <sz val="9"/>
      <color rgb="FF000000"/>
      <name val="HandelGotDLig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indexed="9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432">
    <xf numFmtId="0" fontId="0" fillId="0" borderId="0"/>
    <xf numFmtId="0" fontId="7" fillId="0" borderId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4" fillId="0" borderId="0"/>
    <xf numFmtId="168" fontId="4" fillId="0" borderId="0" applyFont="0" applyFill="0" applyBorder="0" applyAlignment="0" applyProtection="0"/>
    <xf numFmtId="0" fontId="10" fillId="0" borderId="0"/>
    <xf numFmtId="176" fontId="4" fillId="0" borderId="0" applyFont="0" applyFill="0" applyBorder="0" applyAlignment="0" applyProtection="0"/>
    <xf numFmtId="0" fontId="4" fillId="0" borderId="0"/>
    <xf numFmtId="167" fontId="4" fillId="0" borderId="0" applyFont="0" applyFill="0" applyBorder="0" applyAlignment="0" applyProtection="0"/>
    <xf numFmtId="0" fontId="16" fillId="0" borderId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17" fillId="0" borderId="0"/>
    <xf numFmtId="165" fontId="4" fillId="0" borderId="0" applyFont="0" applyFill="0" applyBorder="0" applyAlignment="0" applyProtection="0"/>
    <xf numFmtId="0" fontId="17" fillId="0" borderId="0"/>
    <xf numFmtId="0" fontId="17" fillId="0" borderId="0"/>
    <xf numFmtId="176" fontId="17" fillId="0" borderId="0" applyFont="0" applyFill="0" applyBorder="0" applyAlignment="0" applyProtection="0"/>
    <xf numFmtId="173" fontId="4" fillId="0" borderId="0" applyFont="0" applyFill="0" applyBorder="0" applyAlignment="0" applyProtection="0"/>
    <xf numFmtId="0" fontId="4" fillId="0" borderId="0"/>
    <xf numFmtId="0" fontId="4" fillId="0" borderId="0"/>
    <xf numFmtId="44" fontId="10" fillId="0" borderId="0" applyFont="0" applyFill="0" applyBorder="0" applyAlignment="0" applyProtection="0"/>
    <xf numFmtId="0" fontId="16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0" fontId="10" fillId="0" borderId="0"/>
    <xf numFmtId="168" fontId="17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10" fillId="0" borderId="0"/>
    <xf numFmtId="181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5" borderId="0" applyNumberFormat="0" applyBorder="0" applyAlignment="0" applyProtection="0"/>
    <xf numFmtId="0" fontId="23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5" fillId="12" borderId="7" applyNumberFormat="0" applyAlignment="0" applyProtection="0"/>
    <xf numFmtId="0" fontId="25" fillId="12" borderId="7" applyNumberFormat="0" applyAlignment="0" applyProtection="0"/>
    <xf numFmtId="0" fontId="25" fillId="12" borderId="7" applyNumberFormat="0" applyAlignment="0" applyProtection="0"/>
    <xf numFmtId="0" fontId="25" fillId="12" borderId="7" applyNumberFormat="0" applyAlignment="0" applyProtection="0"/>
    <xf numFmtId="0" fontId="26" fillId="26" borderId="8" applyNumberFormat="0" applyAlignment="0" applyProtection="0"/>
    <xf numFmtId="0" fontId="26" fillId="26" borderId="8" applyNumberFormat="0" applyAlignment="0" applyProtection="0"/>
    <xf numFmtId="0" fontId="26" fillId="26" borderId="8" applyNumberForma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6" fillId="26" borderId="8" applyNumberFormat="0" applyAlignment="0" applyProtection="0"/>
    <xf numFmtId="16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>
      <alignment horizontal="center"/>
    </xf>
    <xf numFmtId="0" fontId="4" fillId="0" borderId="0">
      <alignment horizontal="center"/>
    </xf>
    <xf numFmtId="0" fontId="4" fillId="0" borderId="0">
      <alignment horizontal="center"/>
    </xf>
    <xf numFmtId="0" fontId="4" fillId="0" borderId="0">
      <alignment horizontal="center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9" fillId="13" borderId="7" applyNumberFormat="0" applyAlignment="0" applyProtection="0"/>
    <xf numFmtId="0" fontId="29" fillId="13" borderId="7" applyNumberFormat="0" applyAlignment="0" applyProtection="0"/>
    <xf numFmtId="0" fontId="29" fillId="13" borderId="7" applyNumberFormat="0" applyAlignment="0" applyProtection="0"/>
    <xf numFmtId="0" fontId="30" fillId="0" borderId="0"/>
    <xf numFmtId="183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4" fillId="9" borderId="0" applyNumberFormat="0" applyBorder="0" applyAlignment="0" applyProtection="0"/>
    <xf numFmtId="0" fontId="32" fillId="0" borderId="10" applyNumberFormat="0" applyFill="0" applyAlignment="0" applyProtection="0"/>
    <xf numFmtId="0" fontId="33" fillId="0" borderId="11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9" fillId="12" borderId="7" applyNumberFormat="0" applyAlignment="0" applyProtection="0"/>
    <xf numFmtId="0" fontId="27" fillId="0" borderId="9" applyNumberFormat="0" applyFill="0" applyAlignment="0" applyProtection="0"/>
    <xf numFmtId="166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0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0" fontId="35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172" fontId="21" fillId="0" borderId="0" applyFont="0" applyFill="0" applyBorder="0" applyAlignment="0" applyProtection="0"/>
    <xf numFmtId="0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0" fontId="35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9" fontId="21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21" fillId="0" borderId="0" applyFont="0" applyFill="0" applyBorder="0" applyAlignment="0" applyProtection="0"/>
    <xf numFmtId="191" fontId="21" fillId="0" borderId="0" applyFont="0" applyFill="0" applyBorder="0" applyAlignment="0" applyProtection="0"/>
    <xf numFmtId="180" fontId="4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2" fontId="4" fillId="0" borderId="0" applyFont="0" applyFill="0" applyBorder="0" applyAlignment="0" applyProtection="0"/>
    <xf numFmtId="188" fontId="21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85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93" fontId="21" fillId="0" borderId="0" applyFont="0" applyFill="0" applyBorder="0" applyAlignment="0" applyProtection="0"/>
    <xf numFmtId="180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72" fontId="21" fillId="0" borderId="0" applyFont="0" applyFill="0" applyBorder="0" applyAlignment="0" applyProtection="0"/>
    <xf numFmtId="185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93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93" fontId="21" fillId="0" borderId="0" applyFont="0" applyFill="0" applyBorder="0" applyAlignment="0" applyProtection="0"/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189" fontId="21" fillId="0" borderId="0" applyFont="0" applyFill="0" applyBorder="0" applyAlignment="0" applyProtection="0"/>
    <xf numFmtId="189" fontId="21" fillId="0" borderId="0" applyFont="0" applyFill="0" applyBorder="0" applyAlignment="0" applyProtection="0"/>
    <xf numFmtId="195" fontId="21" fillId="0" borderId="0" applyFont="0" applyFill="0" applyBorder="0" applyAlignment="0" applyProtection="0"/>
    <xf numFmtId="180" fontId="35" fillId="0" borderId="0" applyFont="0" applyFill="0" applyBorder="0" applyAlignment="0" applyProtection="0"/>
    <xf numFmtId="180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0" fontId="35" fillId="0" borderId="0" applyFont="0" applyFill="0" applyBorder="0" applyAlignment="0" applyProtection="0"/>
    <xf numFmtId="181" fontId="10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81" fontId="10" fillId="0" borderId="0" applyFont="0" applyFill="0" applyBorder="0" applyAlignment="0" applyProtection="0"/>
    <xf numFmtId="181" fontId="21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197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36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82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190" fontId="4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1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21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201" fontId="21" fillId="0" borderId="0" applyFont="0" applyFill="0" applyBorder="0" applyAlignment="0" applyProtection="0"/>
    <xf numFmtId="201" fontId="21" fillId="0" borderId="0" applyFont="0" applyFill="0" applyBorder="0" applyAlignment="0" applyProtection="0"/>
    <xf numFmtId="185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203" fontId="21" fillId="0" borderId="0" applyFont="0" applyFill="0" applyBorder="0" applyAlignment="0" applyProtection="0"/>
    <xf numFmtId="190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9" fontId="21" fillId="0" borderId="0" applyFont="0" applyFill="0" applyBorder="0" applyAlignment="0" applyProtection="0"/>
    <xf numFmtId="204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203" fontId="21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201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05" fontId="4" fillId="0" borderId="0" applyFont="0" applyFill="0" applyBorder="0" applyAlignment="0" applyProtection="0"/>
    <xf numFmtId="176" fontId="10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206" fontId="21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0" fontId="37" fillId="27" borderId="0" applyNumberFormat="0" applyBorder="0" applyAlignment="0" applyProtection="0"/>
    <xf numFmtId="0" fontId="37" fillId="27" borderId="0" applyNumberFormat="0" applyBorder="0" applyAlignment="0" applyProtection="0"/>
    <xf numFmtId="0" fontId="37" fillId="2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10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28" borderId="13" applyNumberFormat="0" applyFont="0" applyAlignment="0" applyProtection="0"/>
    <xf numFmtId="0" fontId="4" fillId="28" borderId="13" applyNumberFormat="0" applyFont="0" applyAlignment="0" applyProtection="0"/>
    <xf numFmtId="0" fontId="4" fillId="28" borderId="13" applyNumberFormat="0" applyFont="0" applyAlignment="0" applyProtection="0"/>
    <xf numFmtId="0" fontId="4" fillId="28" borderId="13" applyNumberFormat="0" applyFont="0" applyAlignment="0" applyProtection="0"/>
    <xf numFmtId="0" fontId="39" fillId="12" borderId="14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9" fillId="12" borderId="14" applyNumberFormat="0" applyAlignment="0" applyProtection="0"/>
    <xf numFmtId="0" fontId="39" fillId="12" borderId="14" applyNumberFormat="0" applyAlignment="0" applyProtection="0"/>
    <xf numFmtId="0" fontId="39" fillId="12" borderId="14" applyNumberFormat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0" fillId="0" borderId="0" applyNumberFormat="0" applyFill="0" applyBorder="0" applyAlignment="0" applyProtection="0"/>
    <xf numFmtId="176" fontId="10" fillId="0" borderId="0" applyFont="0" applyFill="0" applyBorder="0" applyAlignment="0" applyProtection="0"/>
    <xf numFmtId="0" fontId="17" fillId="0" borderId="0"/>
    <xf numFmtId="0" fontId="4" fillId="0" borderId="0"/>
    <xf numFmtId="43" fontId="4" fillId="0" borderId="0" applyFont="0" applyFill="0" applyBorder="0" applyAlignment="0" applyProtection="0"/>
    <xf numFmtId="176" fontId="10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/>
    <xf numFmtId="168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4" fillId="0" borderId="0"/>
    <xf numFmtId="180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0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0" fillId="0" borderId="0"/>
    <xf numFmtId="43" fontId="4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4" fillId="0" borderId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80" fontId="4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0" fillId="0" borderId="0"/>
    <xf numFmtId="0" fontId="10" fillId="0" borderId="0"/>
    <xf numFmtId="176" fontId="17" fillId="0" borderId="0" applyFont="0" applyFill="0" applyBorder="0" applyAlignment="0" applyProtection="0"/>
    <xf numFmtId="0" fontId="7" fillId="0" borderId="0"/>
    <xf numFmtId="0" fontId="38" fillId="0" borderId="0"/>
    <xf numFmtId="43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47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13" borderId="0" applyNumberFormat="0" applyBorder="0" applyAlignment="0" applyProtection="0"/>
    <xf numFmtId="0" fontId="50" fillId="0" borderId="6" applyNumberFormat="0" applyBorder="0" applyAlignment="0"/>
    <xf numFmtId="0" fontId="56" fillId="33" borderId="0" applyNumberFormat="0" applyBorder="0" applyAlignment="0" applyProtection="0"/>
    <xf numFmtId="43" fontId="4" fillId="0" borderId="0" applyFont="0" applyFill="0" applyBorder="0" applyAlignment="0" applyProtection="0"/>
    <xf numFmtId="3" fontId="51" fillId="0" borderId="0" applyFont="0" applyFill="0" applyBorder="0" applyAlignment="0" applyProtection="0"/>
    <xf numFmtId="211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212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213" fontId="4" fillId="0" borderId="0" applyFont="0" applyFill="0" applyBorder="0" applyAlignment="0" applyProtection="0"/>
    <xf numFmtId="213" fontId="4" fillId="0" borderId="0" applyFont="0" applyFill="0" applyBorder="0" applyAlignment="0" applyProtection="0"/>
    <xf numFmtId="213" fontId="4" fillId="0" borderId="0" applyFont="0" applyFill="0" applyBorder="0" applyAlignment="0" applyProtection="0"/>
    <xf numFmtId="213" fontId="4" fillId="0" borderId="0" applyFont="0" applyFill="0" applyBorder="0" applyAlignment="0" applyProtection="0"/>
    <xf numFmtId="213" fontId="4" fillId="0" borderId="0" applyFont="0" applyFill="0" applyBorder="0" applyAlignment="0" applyProtection="0"/>
    <xf numFmtId="213" fontId="4" fillId="0" borderId="0" applyFont="0" applyFill="0" applyBorder="0" applyAlignment="0" applyProtection="0"/>
    <xf numFmtId="213" fontId="4" fillId="0" borderId="0" applyFont="0" applyFill="0" applyBorder="0" applyAlignment="0" applyProtection="0"/>
    <xf numFmtId="213" fontId="4" fillId="0" borderId="0" applyFont="0" applyFill="0" applyBorder="0" applyAlignment="0" applyProtection="0"/>
    <xf numFmtId="212" fontId="4" fillId="0" borderId="0" applyFont="0" applyFill="0" applyBorder="0" applyAlignment="0" applyProtection="0"/>
    <xf numFmtId="215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212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212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2" fontId="51" fillId="0" borderId="0" applyFont="0" applyFill="0" applyBorder="0" applyAlignment="0" applyProtection="0"/>
    <xf numFmtId="0" fontId="32" fillId="0" borderId="10" applyNumberFormat="0" applyFill="0" applyAlignment="0" applyProtection="0"/>
    <xf numFmtId="0" fontId="53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54" fillId="0" borderId="0" applyNumberFormat="0" applyFill="0" applyBorder="0" applyAlignment="0" applyProtection="0"/>
    <xf numFmtId="0" fontId="49" fillId="34" borderId="0" applyNumberFormat="0" applyBorder="0" applyAlignment="0" applyProtection="0"/>
    <xf numFmtId="0" fontId="55" fillId="34" borderId="0" applyNumberFormat="0" applyBorder="0" applyProtection="0">
      <alignment horizontal="left" vertical="center" wrapText="1"/>
    </xf>
    <xf numFmtId="0" fontId="49" fillId="34" borderId="0" applyNumberFormat="0" applyBorder="0" applyAlignment="0" applyProtection="0"/>
    <xf numFmtId="0" fontId="29" fillId="13" borderId="7" applyNumberFormat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10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2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7" fillId="0" borderId="0"/>
    <xf numFmtId="0" fontId="5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7" fillId="0" borderId="0"/>
    <xf numFmtId="214" fontId="52" fillId="0" borderId="0"/>
    <xf numFmtId="214" fontId="52" fillId="0" borderId="0"/>
    <xf numFmtId="214" fontId="52" fillId="0" borderId="0"/>
    <xf numFmtId="0" fontId="10" fillId="0" borderId="0"/>
    <xf numFmtId="214" fontId="52" fillId="0" borderId="0"/>
    <xf numFmtId="214" fontId="52" fillId="0" borderId="0"/>
    <xf numFmtId="214" fontId="52" fillId="0" borderId="0"/>
    <xf numFmtId="214" fontId="52" fillId="0" borderId="0"/>
    <xf numFmtId="214" fontId="52" fillId="0" borderId="0"/>
    <xf numFmtId="214" fontId="52" fillId="0" borderId="0"/>
    <xf numFmtId="214" fontId="52" fillId="0" borderId="0"/>
    <xf numFmtId="0" fontId="4" fillId="0" borderId="0"/>
    <xf numFmtId="0" fontId="4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214" fontId="52" fillId="0" borderId="0"/>
    <xf numFmtId="214" fontId="52" fillId="0" borderId="0"/>
    <xf numFmtId="0" fontId="58" fillId="0" borderId="0"/>
    <xf numFmtId="214" fontId="52" fillId="0" borderId="0"/>
    <xf numFmtId="214" fontId="52" fillId="0" borderId="0"/>
    <xf numFmtId="214" fontId="52" fillId="0" borderId="0"/>
    <xf numFmtId="214" fontId="52" fillId="0" borderId="0"/>
    <xf numFmtId="214" fontId="52" fillId="0" borderId="0"/>
    <xf numFmtId="214" fontId="52" fillId="0" borderId="0"/>
    <xf numFmtId="214" fontId="52" fillId="0" borderId="0"/>
    <xf numFmtId="214" fontId="5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21" fillId="0" borderId="0"/>
    <xf numFmtId="0" fontId="21" fillId="0" borderId="0"/>
    <xf numFmtId="0" fontId="4" fillId="0" borderId="0"/>
    <xf numFmtId="0" fontId="4" fillId="0" borderId="0" applyAlignment="0"/>
    <xf numFmtId="214" fontId="52" fillId="0" borderId="0"/>
    <xf numFmtId="0" fontId="4" fillId="0" borderId="0"/>
    <xf numFmtId="214" fontId="52" fillId="0" borderId="0"/>
    <xf numFmtId="0" fontId="21" fillId="0" borderId="0"/>
    <xf numFmtId="0" fontId="2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28" borderId="13" applyNumberFormat="0" applyFont="0" applyAlignment="0" applyProtection="0"/>
    <xf numFmtId="0" fontId="4" fillId="28" borderId="13" applyNumberFormat="0" applyFont="0" applyAlignment="0" applyProtection="0"/>
    <xf numFmtId="0" fontId="4" fillId="28" borderId="13" applyNumberFormat="0" applyFont="0" applyAlignment="0" applyProtection="0"/>
    <xf numFmtId="0" fontId="4" fillId="28" borderId="13" applyNumberFormat="0" applyFont="0" applyAlignment="0" applyProtection="0"/>
    <xf numFmtId="0" fontId="4" fillId="28" borderId="13" applyNumberFormat="0" applyFont="0" applyAlignment="0" applyProtection="0"/>
    <xf numFmtId="0" fontId="4" fillId="28" borderId="13" applyNumberFormat="0" applyFont="0" applyAlignment="0" applyProtection="0"/>
    <xf numFmtId="0" fontId="4" fillId="28" borderId="13" applyNumberFormat="0" applyFont="0" applyAlignment="0" applyProtection="0"/>
    <xf numFmtId="0" fontId="4" fillId="28" borderId="13" applyNumberFormat="0" applyFont="0" applyAlignment="0" applyProtection="0"/>
    <xf numFmtId="0" fontId="4" fillId="28" borderId="13" applyNumberFormat="0" applyFont="0" applyAlignment="0" applyProtection="0"/>
    <xf numFmtId="0" fontId="4" fillId="28" borderId="13" applyNumberFormat="0" applyFont="0" applyAlignment="0" applyProtection="0"/>
    <xf numFmtId="0" fontId="4" fillId="28" borderId="13" applyNumberFormat="0" applyFont="0" applyAlignment="0" applyProtection="0"/>
    <xf numFmtId="0" fontId="4" fillId="28" borderId="13" applyNumberFormat="0" applyFont="0" applyAlignment="0" applyProtection="0"/>
    <xf numFmtId="0" fontId="4" fillId="28" borderId="13" applyNumberFormat="0" applyFont="0" applyAlignment="0" applyProtection="0"/>
    <xf numFmtId="0" fontId="21" fillId="28" borderId="13" applyNumberFormat="0" applyFont="0" applyAlignment="0" applyProtection="0"/>
    <xf numFmtId="0" fontId="21" fillId="28" borderId="13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9" fillId="12" borderId="18" applyNumberFormat="0" applyAlignment="0" applyProtection="0"/>
    <xf numFmtId="0" fontId="39" fillId="12" borderId="18" applyNumberFormat="0" applyAlignment="0" applyProtection="0"/>
    <xf numFmtId="0" fontId="21" fillId="28" borderId="17" applyNumberFormat="0" applyFont="0" applyAlignment="0" applyProtection="0"/>
    <xf numFmtId="0" fontId="4" fillId="28" borderId="17" applyNumberFormat="0" applyFont="0" applyAlignment="0" applyProtection="0"/>
    <xf numFmtId="0" fontId="4" fillId="28" borderId="17" applyNumberFormat="0" applyFont="0" applyAlignment="0" applyProtection="0"/>
    <xf numFmtId="0" fontId="4" fillId="28" borderId="17" applyNumberFormat="0" applyFont="0" applyAlignment="0" applyProtection="0"/>
    <xf numFmtId="0" fontId="4" fillId="28" borderId="17" applyNumberFormat="0" applyFont="0" applyAlignment="0" applyProtection="0"/>
    <xf numFmtId="0" fontId="4" fillId="28" borderId="17" applyNumberFormat="0" applyFont="0" applyAlignment="0" applyProtection="0"/>
    <xf numFmtId="0" fontId="4" fillId="28" borderId="17" applyNumberFormat="0" applyFont="0" applyAlignment="0" applyProtection="0"/>
    <xf numFmtId="0" fontId="4" fillId="28" borderId="17" applyNumberFormat="0" applyFont="0" applyAlignment="0" applyProtection="0"/>
    <xf numFmtId="0" fontId="4" fillId="28" borderId="17" applyNumberFormat="0" applyFont="0" applyAlignment="0" applyProtection="0"/>
    <xf numFmtId="0" fontId="21" fillId="28" borderId="17" applyNumberFormat="0" applyFont="0" applyAlignment="0" applyProtection="0"/>
    <xf numFmtId="0" fontId="4" fillId="28" borderId="17" applyNumberFormat="0" applyFont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6" fillId="0" borderId="0"/>
    <xf numFmtId="43" fontId="10" fillId="0" borderId="0" applyFont="0" applyFill="0" applyBorder="0" applyAlignment="0" applyProtection="0"/>
    <xf numFmtId="221" fontId="17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176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176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10" fontId="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216" fontId="4" fillId="0" borderId="0" applyFont="0" applyFill="0" applyBorder="0" applyAlignment="0" applyProtection="0"/>
    <xf numFmtId="216" fontId="4" fillId="0" borderId="0" applyFont="0" applyFill="0" applyBorder="0" applyAlignment="0" applyProtection="0"/>
    <xf numFmtId="216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10" fillId="0" borderId="0"/>
    <xf numFmtId="0" fontId="1" fillId="0" borderId="0"/>
    <xf numFmtId="220" fontId="17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1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216" fontId="4" fillId="0" borderId="0" applyFont="0" applyFill="0" applyBorder="0" applyAlignment="0" applyProtection="0"/>
    <xf numFmtId="18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209" fontId="17" fillId="0" borderId="0" applyFont="0" applyFill="0" applyBorder="0" applyAlignment="0" applyProtection="0"/>
    <xf numFmtId="209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17" fillId="0" borderId="0"/>
    <xf numFmtId="0" fontId="59" fillId="35" borderId="0"/>
    <xf numFmtId="219" fontId="60" fillId="0" borderId="0">
      <protection locked="0"/>
    </xf>
    <xf numFmtId="0" fontId="1" fillId="0" borderId="0"/>
    <xf numFmtId="210" fontId="4" fillId="0" borderId="0" applyFont="0" applyFill="0" applyBorder="0" applyAlignment="0" applyProtection="0"/>
    <xf numFmtId="210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2" fillId="0" borderId="0">
      <protection locked="0"/>
    </xf>
    <xf numFmtId="0" fontId="62" fillId="0" borderId="0">
      <protection locked="0"/>
    </xf>
    <xf numFmtId="218" fontId="60" fillId="0" borderId="0">
      <protection locked="0"/>
    </xf>
    <xf numFmtId="0" fontId="61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0" fontId="61" fillId="0" borderId="0">
      <protection locked="0"/>
    </xf>
    <xf numFmtId="0" fontId="60" fillId="0" borderId="0">
      <protection locked="0"/>
    </xf>
    <xf numFmtId="0" fontId="60" fillId="0" borderId="0">
      <protection locked="0"/>
    </xf>
    <xf numFmtId="216" fontId="4" fillId="0" borderId="0" applyFont="0" applyFill="0" applyBorder="0" applyAlignment="0" applyProtection="0"/>
    <xf numFmtId="0" fontId="60" fillId="0" borderId="0">
      <protection locked="0"/>
    </xf>
    <xf numFmtId="217" fontId="60" fillId="0" borderId="0">
      <protection locked="0"/>
    </xf>
    <xf numFmtId="4" fontId="60" fillId="0" borderId="0">
      <protection locked="0"/>
    </xf>
    <xf numFmtId="0" fontId="59" fillId="35" borderId="0"/>
    <xf numFmtId="0" fontId="59" fillId="35" borderId="0"/>
    <xf numFmtId="0" fontId="59" fillId="35" borderId="0"/>
    <xf numFmtId="0" fontId="59" fillId="35" borderId="0"/>
    <xf numFmtId="0" fontId="21" fillId="28" borderId="13" applyNumberFormat="0" applyFont="0" applyAlignment="0" applyProtection="0"/>
    <xf numFmtId="0" fontId="29" fillId="13" borderId="16" applyNumberFormat="0" applyAlignment="0" applyProtection="0"/>
    <xf numFmtId="0" fontId="21" fillId="28" borderId="13" applyNumberFormat="0" applyFont="0" applyAlignment="0" applyProtection="0"/>
    <xf numFmtId="0" fontId="29" fillId="13" borderId="16" applyNumberFormat="0" applyAlignment="0" applyProtection="0"/>
    <xf numFmtId="0" fontId="25" fillId="12" borderId="16" applyNumberFormat="0" applyAlignment="0" applyProtection="0"/>
    <xf numFmtId="0" fontId="25" fillId="12" borderId="16" applyNumberFormat="0" applyAlignment="0" applyProtection="0"/>
    <xf numFmtId="0" fontId="42" fillId="0" borderId="19" applyNumberFormat="0" applyFill="0" applyAlignment="0" applyProtection="0"/>
    <xf numFmtId="167" fontId="10" fillId="0" borderId="0" applyFont="0" applyFill="0" applyBorder="0" applyAlignment="0" applyProtection="0"/>
    <xf numFmtId="0" fontId="10" fillId="0" borderId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21" fillId="28" borderId="13" applyNumberFormat="0" applyFont="0" applyAlignment="0" applyProtection="0"/>
    <xf numFmtId="176" fontId="17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10" fillId="0" borderId="0" applyFont="0" applyFill="0" applyBorder="0" applyAlignment="0" applyProtection="0"/>
    <xf numFmtId="44" fontId="4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21" fillId="28" borderId="17" applyNumberFormat="0" applyFont="0" applyAlignment="0" applyProtection="0"/>
    <xf numFmtId="4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4" fillId="0" borderId="0" applyFont="0" applyFill="0" applyBorder="0" applyAlignment="0" applyProtection="0"/>
    <xf numFmtId="168" fontId="17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7" fillId="0" borderId="0"/>
    <xf numFmtId="42" fontId="17" fillId="0" borderId="0" applyFont="0" applyFill="0" applyBorder="0" applyAlignment="0" applyProtection="0"/>
    <xf numFmtId="0" fontId="52" fillId="0" borderId="0"/>
    <xf numFmtId="0" fontId="52" fillId="0" borderId="0"/>
    <xf numFmtId="0" fontId="4" fillId="0" borderId="0">
      <alignment wrapText="1"/>
    </xf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64" fillId="0" borderId="0"/>
    <xf numFmtId="167" fontId="64" fillId="0" borderId="0" applyFont="0" applyFill="0" applyBorder="0" applyAlignment="0" applyProtection="0"/>
    <xf numFmtId="195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4" fillId="0" borderId="0"/>
  </cellStyleXfs>
  <cellXfs count="39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170" fontId="4" fillId="0" borderId="1" xfId="0" applyNumberFormat="1" applyFont="1" applyBorder="1" applyAlignment="1" applyProtection="1">
      <alignment horizontal="center" vertical="center" wrapText="1"/>
      <protection locked="0"/>
    </xf>
    <xf numFmtId="165" fontId="1" fillId="0" borderId="1" xfId="0" applyNumberFormat="1" applyFont="1" applyBorder="1"/>
    <xf numFmtId="0" fontId="5" fillId="0" borderId="1" xfId="0" applyFont="1" applyBorder="1" applyAlignment="1" applyProtection="1">
      <alignment horizontal="center" vertical="center" wrapText="1"/>
      <protection locked="0"/>
    </xf>
    <xf numFmtId="170" fontId="5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170" fontId="4" fillId="0" borderId="1" xfId="0" applyNumberFormat="1" applyFont="1" applyBorder="1" applyAlignment="1" applyProtection="1">
      <alignment horizontal="right" vertical="center" wrapText="1"/>
      <protection locked="0"/>
    </xf>
    <xf numFmtId="0" fontId="4" fillId="0" borderId="1" xfId="2" applyBorder="1" applyAlignment="1">
      <alignment horizontal="left" vertical="justify" wrapText="1"/>
    </xf>
    <xf numFmtId="0" fontId="4" fillId="0" borderId="1" xfId="2" applyBorder="1" applyAlignment="1">
      <alignment horizontal="justify" vertical="justify" wrapText="1"/>
    </xf>
    <xf numFmtId="0" fontId="4" fillId="0" borderId="1" xfId="2" applyBorder="1" applyAlignment="1">
      <alignment horizontal="left" vertical="center" wrapText="1"/>
    </xf>
    <xf numFmtId="0" fontId="4" fillId="0" borderId="1" xfId="2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3" applyBorder="1" applyAlignment="1">
      <alignment horizontal="justify" vertical="center" wrapText="1"/>
    </xf>
    <xf numFmtId="165" fontId="1" fillId="0" borderId="1" xfId="0" applyNumberFormat="1" applyFont="1" applyBorder="1" applyAlignment="1">
      <alignment horizontal="right" vertical="center"/>
    </xf>
    <xf numFmtId="0" fontId="4" fillId="0" borderId="1" xfId="1" applyFont="1" applyBorder="1" applyAlignment="1">
      <alignment horizontal="center" vertical="center" wrapText="1"/>
    </xf>
    <xf numFmtId="170" fontId="4" fillId="0" borderId="1" xfId="1" applyNumberFormat="1" applyFont="1" applyBorder="1" applyAlignment="1">
      <alignment horizontal="center" vertical="center" wrapText="1"/>
    </xf>
    <xf numFmtId="165" fontId="1" fillId="0" borderId="4" xfId="0" applyNumberFormat="1" applyFont="1" applyBorder="1"/>
    <xf numFmtId="0" fontId="1" fillId="0" borderId="4" xfId="0" applyFont="1" applyBorder="1"/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0" fontId="1" fillId="0" borderId="3" xfId="0" applyNumberFormat="1" applyFont="1" applyBorder="1" applyAlignment="1">
      <alignment horizontal="center" vertical="center"/>
    </xf>
    <xf numFmtId="170" fontId="1" fillId="0" borderId="1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165" fontId="1" fillId="0" borderId="1" xfId="0" applyNumberFormat="1" applyFont="1" applyBorder="1" applyAlignment="1">
      <alignment horizontal="center" vertical="center"/>
    </xf>
    <xf numFmtId="0" fontId="13" fillId="0" borderId="0" xfId="10" applyFont="1"/>
    <xf numFmtId="0" fontId="13" fillId="0" borderId="0" xfId="10" applyFont="1" applyAlignment="1">
      <alignment vertical="center" wrapText="1"/>
    </xf>
    <xf numFmtId="174" fontId="13" fillId="0" borderId="0" xfId="10" applyNumberFormat="1" applyFont="1" applyAlignment="1">
      <alignment vertical="center" wrapText="1"/>
    </xf>
    <xf numFmtId="0" fontId="13" fillId="0" borderId="0" xfId="10" applyFont="1" applyAlignment="1">
      <alignment horizontal="center"/>
    </xf>
    <xf numFmtId="0" fontId="13" fillId="0" borderId="0" xfId="10" applyFont="1" applyAlignment="1">
      <alignment horizontal="right"/>
    </xf>
    <xf numFmtId="0" fontId="14" fillId="0" borderId="0" xfId="10" applyFont="1" applyAlignment="1">
      <alignment vertical="center" wrapText="1"/>
    </xf>
    <xf numFmtId="175" fontId="13" fillId="0" borderId="0" xfId="10" applyNumberFormat="1" applyFont="1"/>
    <xf numFmtId="10" fontId="13" fillId="0" borderId="0" xfId="6" applyNumberFormat="1" applyFont="1"/>
    <xf numFmtId="2" fontId="13" fillId="0" borderId="0" xfId="10" applyNumberFormat="1" applyFont="1"/>
    <xf numFmtId="44" fontId="0" fillId="0" borderId="0" xfId="0" applyNumberFormat="1"/>
    <xf numFmtId="178" fontId="1" fillId="0" borderId="1" xfId="0" applyNumberFormat="1" applyFont="1" applyBorder="1" applyAlignment="1">
      <alignment horizontal="right" vertical="center"/>
    </xf>
    <xf numFmtId="0" fontId="4" fillId="3" borderId="1" xfId="2" applyFill="1" applyBorder="1" applyAlignment="1">
      <alignment horizontal="justify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77" fontId="4" fillId="3" borderId="0" xfId="0" applyNumberFormat="1" applyFont="1" applyFill="1" applyAlignment="1">
      <alignment horizontal="center" vertical="center"/>
    </xf>
    <xf numFmtId="165" fontId="1" fillId="3" borderId="1" xfId="0" applyNumberFormat="1" applyFont="1" applyFill="1" applyBorder="1" applyAlignment="1">
      <alignment horizontal="right" vertical="center"/>
    </xf>
    <xf numFmtId="0" fontId="4" fillId="0" borderId="4" xfId="2" applyBorder="1" applyAlignment="1">
      <alignment horizontal="left" vertical="center" wrapText="1"/>
    </xf>
    <xf numFmtId="0" fontId="4" fillId="0" borderId="4" xfId="2" applyBorder="1" applyAlignment="1">
      <alignment horizontal="justify" vertical="center" wrapText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170" fontId="4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170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vertical="center"/>
    </xf>
    <xf numFmtId="170" fontId="0" fillId="0" borderId="0" xfId="0" applyNumberFormat="1"/>
    <xf numFmtId="164" fontId="0" fillId="0" borderId="0" xfId="30" applyFont="1" applyAlignment="1">
      <alignment vertical="center"/>
    </xf>
    <xf numFmtId="3" fontId="4" fillId="0" borderId="1" xfId="0" applyNumberFormat="1" applyFont="1" applyBorder="1" applyAlignment="1" applyProtection="1">
      <alignment horizontal="center" vertical="center" wrapText="1"/>
      <protection locked="0"/>
    </xf>
    <xf numFmtId="165" fontId="1" fillId="0" borderId="4" xfId="0" applyNumberFormat="1" applyFont="1" applyBorder="1" applyAlignment="1">
      <alignment horizontal="right" vertical="center"/>
    </xf>
    <xf numFmtId="164" fontId="0" fillId="0" borderId="0" xfId="30" applyFont="1"/>
    <xf numFmtId="171" fontId="1" fillId="0" borderId="1" xfId="0" applyNumberFormat="1" applyFont="1" applyBorder="1" applyAlignment="1">
      <alignment horizontal="center" vertical="center"/>
    </xf>
    <xf numFmtId="171" fontId="1" fillId="0" borderId="4" xfId="0" applyNumberFormat="1" applyFont="1" applyBorder="1" applyAlignment="1">
      <alignment horizontal="center" vertical="center"/>
    </xf>
    <xf numFmtId="0" fontId="3" fillId="0" borderId="0" xfId="378" applyFont="1" applyAlignment="1">
      <alignment horizontal="center" vertical="center"/>
    </xf>
    <xf numFmtId="0" fontId="3" fillId="0" borderId="0" xfId="0" applyFont="1" applyAlignment="1">
      <alignment horizontal="center" vertical="justify"/>
    </xf>
    <xf numFmtId="0" fontId="4" fillId="0" borderId="0" xfId="0" applyFont="1" applyAlignment="1">
      <alignment horizontal="center" vertical="justify"/>
    </xf>
    <xf numFmtId="0" fontId="4" fillId="31" borderId="1" xfId="2" applyFill="1" applyBorder="1" applyAlignment="1">
      <alignment horizontal="justify" vertical="center" wrapText="1"/>
    </xf>
    <xf numFmtId="0" fontId="4" fillId="31" borderId="1" xfId="2" applyFill="1" applyBorder="1" applyAlignment="1">
      <alignment horizontal="left" vertical="center" wrapText="1"/>
    </xf>
    <xf numFmtId="0" fontId="4" fillId="31" borderId="1" xfId="0" applyFont="1" applyFill="1" applyBorder="1" applyAlignment="1" applyProtection="1">
      <alignment horizontal="center" vertical="center" wrapText="1"/>
      <protection locked="0"/>
    </xf>
    <xf numFmtId="170" fontId="4" fillId="31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31" borderId="1" xfId="0" applyNumberFormat="1" applyFont="1" applyFill="1" applyBorder="1" applyAlignment="1">
      <alignment horizontal="right" vertical="center"/>
    </xf>
    <xf numFmtId="0" fontId="3" fillId="0" borderId="0" xfId="3" applyFont="1" applyAlignment="1" applyProtection="1">
      <alignment horizontal="center" vertical="center"/>
      <protection locked="0"/>
    </xf>
    <xf numFmtId="0" fontId="4" fillId="32" borderId="1" xfId="0" applyFont="1" applyFill="1" applyBorder="1" applyAlignment="1" applyProtection="1">
      <alignment horizontal="left" vertical="center"/>
      <protection locked="0"/>
    </xf>
    <xf numFmtId="0" fontId="3" fillId="32" borderId="1" xfId="0" applyFont="1" applyFill="1" applyBorder="1" applyAlignment="1" applyProtection="1">
      <alignment horizontal="justify" vertical="center" wrapText="1"/>
      <protection locked="0"/>
    </xf>
    <xf numFmtId="0" fontId="4" fillId="32" borderId="1" xfId="0" applyFont="1" applyFill="1" applyBorder="1" applyAlignment="1" applyProtection="1">
      <alignment horizontal="center" vertical="center" wrapText="1"/>
      <protection locked="0"/>
    </xf>
    <xf numFmtId="170" fontId="5" fillId="32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32" borderId="1" xfId="0" applyNumberFormat="1" applyFont="1" applyFill="1" applyBorder="1"/>
    <xf numFmtId="1" fontId="8" fillId="32" borderId="1" xfId="0" applyNumberFormat="1" applyFont="1" applyFill="1" applyBorder="1" applyAlignment="1">
      <alignment horizontal="left"/>
    </xf>
    <xf numFmtId="0" fontId="8" fillId="32" borderId="1" xfId="0" applyFont="1" applyFill="1" applyBorder="1" applyAlignment="1">
      <alignment wrapText="1"/>
    </xf>
    <xf numFmtId="0" fontId="4" fillId="0" borderId="0" xfId="486" applyFont="1"/>
    <xf numFmtId="0" fontId="4" fillId="0" borderId="0" xfId="486" applyFont="1" applyAlignment="1">
      <alignment horizontal="center"/>
    </xf>
    <xf numFmtId="168" fontId="4" fillId="0" borderId="0" xfId="492" applyFont="1" applyFill="1" applyBorder="1" applyAlignment="1">
      <alignment horizontal="center"/>
    </xf>
    <xf numFmtId="0" fontId="4" fillId="0" borderId="5" xfId="21" applyFont="1" applyBorder="1" applyAlignment="1" applyProtection="1">
      <alignment vertical="center" wrapText="1"/>
      <protection locked="0"/>
    </xf>
    <xf numFmtId="0" fontId="0" fillId="0" borderId="0" xfId="0" applyAlignment="1">
      <alignment horizontal="center"/>
    </xf>
    <xf numFmtId="4" fontId="3" fillId="0" borderId="0" xfId="3" applyNumberFormat="1" applyFont="1" applyAlignment="1" applyProtection="1">
      <alignment horizontal="center" vertical="center"/>
      <protection locked="0"/>
    </xf>
    <xf numFmtId="0" fontId="4" fillId="3" borderId="20" xfId="539" applyFill="1" applyBorder="1" applyAlignment="1" applyProtection="1">
      <alignment horizontal="justify" vertical="center" wrapText="1"/>
      <protection locked="0"/>
    </xf>
    <xf numFmtId="4" fontId="3" fillId="0" borderId="0" xfId="378" applyNumberFormat="1" applyFont="1" applyAlignment="1">
      <alignment horizontal="center" vertical="center"/>
    </xf>
    <xf numFmtId="0" fontId="4" fillId="3" borderId="21" xfId="539" applyFill="1" applyBorder="1" applyAlignment="1" applyProtection="1">
      <alignment horizontal="justify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0" borderId="0" xfId="491" applyFont="1" applyAlignment="1">
      <alignment horizontal="center" vertical="justify"/>
    </xf>
    <xf numFmtId="0" fontId="4" fillId="3" borderId="20" xfId="539" applyFill="1" applyBorder="1" applyAlignment="1" applyProtection="1">
      <alignment horizontal="center" vertical="center" wrapText="1"/>
      <protection locked="0"/>
    </xf>
    <xf numFmtId="0" fontId="4" fillId="3" borderId="21" xfId="539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/>
    <xf numFmtId="0" fontId="4" fillId="3" borderId="5" xfId="0" applyFont="1" applyFill="1" applyBorder="1" applyAlignment="1">
      <alignment horizontal="center"/>
    </xf>
    <xf numFmtId="0" fontId="3" fillId="3" borderId="5" xfId="3" applyFont="1" applyFill="1" applyBorder="1" applyAlignment="1" applyProtection="1">
      <alignment horizontal="center" vertical="center"/>
      <protection locked="0"/>
    </xf>
    <xf numFmtId="0" fontId="3" fillId="3" borderId="5" xfId="3" applyFont="1" applyFill="1" applyBorder="1" applyAlignment="1" applyProtection="1">
      <alignment horizontal="justify" vertical="center" wrapText="1"/>
      <protection locked="0"/>
    </xf>
    <xf numFmtId="0" fontId="4" fillId="3" borderId="5" xfId="3" applyFill="1" applyBorder="1" applyAlignment="1" applyProtection="1">
      <alignment horizontal="center" vertical="center" wrapText="1"/>
      <protection locked="0"/>
    </xf>
    <xf numFmtId="4" fontId="4" fillId="3" borderId="5" xfId="3" applyNumberFormat="1" applyFill="1" applyBorder="1" applyAlignment="1" applyProtection="1">
      <alignment horizontal="center" vertical="center" wrapText="1"/>
      <protection locked="0"/>
    </xf>
    <xf numFmtId="0" fontId="1" fillId="0" borderId="5" xfId="557" applyFont="1" applyBorder="1" applyAlignment="1">
      <alignment horizontal="center" vertical="center" wrapText="1"/>
    </xf>
    <xf numFmtId="0" fontId="3" fillId="0" borderId="0" xfId="3" applyFont="1" applyAlignment="1">
      <alignment horizontal="center" wrapText="1"/>
    </xf>
    <xf numFmtId="0" fontId="3" fillId="0" borderId="0" xfId="3" applyFont="1" applyAlignment="1">
      <alignment horizontal="left" wrapText="1"/>
    </xf>
    <xf numFmtId="9" fontId="3" fillId="0" borderId="0" xfId="434" applyFont="1" applyFill="1" applyBorder="1" applyAlignment="1">
      <alignment horizontal="center" wrapText="1"/>
    </xf>
    <xf numFmtId="4" fontId="3" fillId="0" borderId="0" xfId="3" applyNumberFormat="1" applyFont="1" applyAlignment="1">
      <alignment horizontal="left" wrapText="1"/>
    </xf>
    <xf numFmtId="176" fontId="3" fillId="0" borderId="0" xfId="11" applyFont="1" applyFill="1" applyBorder="1" applyAlignment="1">
      <alignment vertical="center"/>
    </xf>
    <xf numFmtId="0" fontId="3" fillId="3" borderId="0" xfId="3" applyFont="1" applyFill="1" applyAlignment="1">
      <alignment horizontal="center" wrapText="1"/>
    </xf>
    <xf numFmtId="0" fontId="3" fillId="3" borderId="0" xfId="3" applyFont="1" applyFill="1" applyAlignment="1">
      <alignment horizontal="left" wrapText="1"/>
    </xf>
    <xf numFmtId="9" fontId="3" fillId="3" borderId="0" xfId="434" applyFont="1" applyFill="1" applyBorder="1" applyAlignment="1">
      <alignment horizontal="center" wrapText="1"/>
    </xf>
    <xf numFmtId="4" fontId="3" fillId="3" borderId="0" xfId="3" applyNumberFormat="1" applyFont="1" applyFill="1" applyAlignment="1">
      <alignment horizontal="left" wrapText="1"/>
    </xf>
    <xf numFmtId="176" fontId="3" fillId="3" borderId="0" xfId="11" applyFont="1" applyFill="1" applyBorder="1" applyAlignment="1">
      <alignment vertical="center"/>
    </xf>
    <xf numFmtId="0" fontId="0" fillId="36" borderId="0" xfId="0" applyFill="1" applyAlignment="1">
      <alignment horizontal="center"/>
    </xf>
    <xf numFmtId="0" fontId="0" fillId="36" borderId="0" xfId="0" applyFill="1"/>
    <xf numFmtId="0" fontId="1" fillId="0" borderId="22" xfId="0" applyFont="1" applyBorder="1"/>
    <xf numFmtId="165" fontId="2" fillId="0" borderId="22" xfId="0" applyNumberFormat="1" applyFont="1" applyBorder="1"/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2" fillId="0" borderId="23" xfId="0" applyFont="1" applyBorder="1"/>
    <xf numFmtId="0" fontId="1" fillId="0" borderId="23" xfId="0" applyFont="1" applyBorder="1"/>
    <xf numFmtId="0" fontId="4" fillId="0" borderId="22" xfId="3" applyBorder="1" applyAlignment="1" applyProtection="1">
      <alignment horizontal="left" vertical="center" wrapText="1"/>
      <protection locked="0"/>
    </xf>
    <xf numFmtId="0" fontId="4" fillId="0" borderId="22" xfId="3" applyBorder="1" applyAlignment="1" applyProtection="1">
      <alignment vertical="center" wrapText="1"/>
      <protection locked="0"/>
    </xf>
    <xf numFmtId="0" fontId="4" fillId="0" borderId="22" xfId="0" applyFont="1" applyBorder="1" applyAlignment="1" applyProtection="1">
      <alignment horizontal="center" vertical="center" wrapText="1"/>
      <protection locked="0"/>
    </xf>
    <xf numFmtId="170" fontId="4" fillId="0" borderId="22" xfId="0" applyNumberFormat="1" applyFont="1" applyBorder="1" applyAlignment="1" applyProtection="1">
      <alignment horizontal="center" vertical="center" wrapText="1"/>
      <protection locked="0"/>
    </xf>
    <xf numFmtId="165" fontId="1" fillId="0" borderId="22" xfId="0" applyNumberFormat="1" applyFont="1" applyBorder="1" applyAlignment="1">
      <alignment horizontal="right" vertical="center"/>
    </xf>
    <xf numFmtId="0" fontId="4" fillId="0" borderId="24" xfId="3" applyBorder="1" applyAlignment="1" applyProtection="1">
      <alignment horizontal="left" vertical="center" wrapText="1"/>
      <protection locked="0"/>
    </xf>
    <xf numFmtId="0" fontId="4" fillId="0" borderId="24" xfId="3" applyBorder="1" applyAlignment="1" applyProtection="1">
      <alignment vertical="center" wrapText="1"/>
      <protection locked="0"/>
    </xf>
    <xf numFmtId="0" fontId="3" fillId="3" borderId="22" xfId="0" applyFont="1" applyFill="1" applyBorder="1" applyAlignment="1" applyProtection="1">
      <alignment horizontal="left" vertical="center" wrapText="1"/>
      <protection locked="0"/>
    </xf>
    <xf numFmtId="0" fontId="3" fillId="3" borderId="22" xfId="0" applyFont="1" applyFill="1" applyBorder="1" applyAlignment="1" applyProtection="1">
      <alignment vertical="center" wrapText="1"/>
      <protection locked="0"/>
    </xf>
    <xf numFmtId="0" fontId="5" fillId="3" borderId="22" xfId="0" applyFont="1" applyFill="1" applyBorder="1" applyAlignment="1" applyProtection="1">
      <alignment horizontal="center" vertical="center" wrapText="1"/>
      <protection locked="0"/>
    </xf>
    <xf numFmtId="0" fontId="4" fillId="3" borderId="22" xfId="0" applyFont="1" applyFill="1" applyBorder="1" applyAlignment="1" applyProtection="1">
      <alignment horizontal="center" vertical="center" wrapText="1"/>
      <protection locked="0"/>
    </xf>
    <xf numFmtId="173" fontId="4" fillId="3" borderId="22" xfId="5" applyNumberFormat="1" applyFont="1" applyFill="1" applyBorder="1" applyAlignment="1" applyProtection="1">
      <alignment horizontal="center" vertical="center" wrapText="1"/>
    </xf>
    <xf numFmtId="173" fontId="4" fillId="3" borderId="22" xfId="5" applyNumberFormat="1" applyFont="1" applyFill="1" applyBorder="1" applyAlignment="1" applyProtection="1">
      <alignment horizontal="center" vertical="center" wrapText="1"/>
      <protection locked="0"/>
    </xf>
    <xf numFmtId="0" fontId="4" fillId="3" borderId="22" xfId="0" applyFont="1" applyFill="1" applyBorder="1" applyAlignment="1" applyProtection="1">
      <alignment horizontal="left" vertical="center" wrapText="1"/>
      <protection locked="0"/>
    </xf>
    <xf numFmtId="0" fontId="4" fillId="3" borderId="22" xfId="0" applyFont="1" applyFill="1" applyBorder="1" applyAlignment="1" applyProtection="1">
      <alignment vertical="center" wrapText="1"/>
      <protection locked="0"/>
    </xf>
    <xf numFmtId="1" fontId="4" fillId="3" borderId="22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22" xfId="11" applyFont="1" applyFill="1" applyBorder="1" applyAlignment="1" applyProtection="1">
      <alignment horizontal="center" vertical="center" wrapText="1"/>
    </xf>
    <xf numFmtId="173" fontId="4" fillId="3" borderId="22" xfId="11" applyNumberFormat="1" applyFont="1" applyFill="1" applyBorder="1" applyAlignment="1" applyProtection="1">
      <alignment horizontal="center" vertical="center" wrapText="1"/>
    </xf>
    <xf numFmtId="0" fontId="3" fillId="3" borderId="22" xfId="0" applyFont="1" applyFill="1" applyBorder="1" applyAlignment="1" applyProtection="1">
      <alignment horizontal="left" vertical="center"/>
      <protection locked="0"/>
    </xf>
    <xf numFmtId="173" fontId="4" fillId="3" borderId="22" xfId="11" applyNumberFormat="1" applyFont="1" applyFill="1" applyBorder="1" applyAlignment="1" applyProtection="1">
      <alignment horizontal="center" vertical="center" wrapText="1"/>
      <protection locked="0"/>
    </xf>
    <xf numFmtId="0" fontId="4" fillId="3" borderId="22" xfId="0" applyFont="1" applyFill="1" applyBorder="1" applyAlignment="1" applyProtection="1">
      <alignment horizontal="left" vertical="center"/>
      <protection locked="0"/>
    </xf>
    <xf numFmtId="0" fontId="4" fillId="3" borderId="22" xfId="2" applyFill="1" applyBorder="1" applyAlignment="1">
      <alignment horizontal="justify" vertical="center"/>
    </xf>
    <xf numFmtId="177" fontId="4" fillId="3" borderId="22" xfId="0" applyNumberFormat="1" applyFont="1" applyFill="1" applyBorder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3" fillId="0" borderId="23" xfId="0" applyFont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170" fontId="1" fillId="0" borderId="23" xfId="0" applyNumberFormat="1" applyFont="1" applyBorder="1" applyAlignment="1">
      <alignment horizontal="center" vertical="center"/>
    </xf>
    <xf numFmtId="165" fontId="1" fillId="0" borderId="23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65" fontId="2" fillId="0" borderId="23" xfId="0" applyNumberFormat="1" applyFont="1" applyBorder="1"/>
    <xf numFmtId="0" fontId="2" fillId="0" borderId="22" xfId="0" applyFont="1" applyBorder="1"/>
    <xf numFmtId="185" fontId="4" fillId="3" borderId="22" xfId="496" applyNumberFormat="1" applyFont="1" applyFill="1" applyBorder="1" applyAlignment="1">
      <alignment horizontal="right" vertical="center" wrapText="1"/>
    </xf>
    <xf numFmtId="0" fontId="4" fillId="0" borderId="25" xfId="0" applyFont="1" applyBorder="1"/>
    <xf numFmtId="0" fontId="4" fillId="0" borderId="26" xfId="0" applyFont="1" applyBorder="1"/>
    <xf numFmtId="10" fontId="3" fillId="0" borderId="22" xfId="6" applyNumberFormat="1" applyFont="1" applyFill="1" applyBorder="1" applyAlignment="1">
      <alignment horizontal="center"/>
    </xf>
    <xf numFmtId="0" fontId="3" fillId="29" borderId="22" xfId="378" applyFont="1" applyFill="1" applyBorder="1" applyAlignment="1">
      <alignment horizontal="center" vertical="center" wrapText="1"/>
    </xf>
    <xf numFmtId="0" fontId="3" fillId="29" borderId="22" xfId="378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justify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justify" vertical="center" wrapText="1"/>
    </xf>
    <xf numFmtId="3" fontId="18" fillId="3" borderId="22" xfId="0" applyNumberFormat="1" applyFont="1" applyFill="1" applyBorder="1" applyAlignment="1">
      <alignment horizontal="center" vertical="center" wrapText="1"/>
    </xf>
    <xf numFmtId="176" fontId="4" fillId="3" borderId="22" xfId="11" applyFont="1" applyFill="1" applyBorder="1" applyAlignment="1" applyProtection="1">
      <alignment horizontal="center" vertical="center" wrapText="1"/>
      <protection locked="0"/>
    </xf>
    <xf numFmtId="0" fontId="45" fillId="3" borderId="2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justify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justify" vertical="center" wrapText="1"/>
    </xf>
    <xf numFmtId="0" fontId="4" fillId="3" borderId="22" xfId="0" applyFont="1" applyFill="1" applyBorder="1" applyAlignment="1">
      <alignment horizontal="right" vertical="center" wrapText="1"/>
    </xf>
    <xf numFmtId="0" fontId="18" fillId="3" borderId="22" xfId="0" applyFont="1" applyFill="1" applyBorder="1" applyAlignment="1">
      <alignment horizontal="justify" vertical="center" wrapText="1"/>
    </xf>
    <xf numFmtId="0" fontId="44" fillId="3" borderId="22" xfId="0" applyFont="1" applyFill="1" applyBorder="1" applyAlignment="1">
      <alignment horizontal="center" vertical="center" wrapText="1"/>
    </xf>
    <xf numFmtId="0" fontId="44" fillId="3" borderId="22" xfId="0" applyFont="1" applyFill="1" applyBorder="1" applyAlignment="1">
      <alignment horizontal="justify" vertical="center" wrapText="1"/>
    </xf>
    <xf numFmtId="0" fontId="44" fillId="3" borderId="22" xfId="0" applyFont="1" applyFill="1" applyBorder="1" applyAlignment="1">
      <alignment horizontal="right" vertical="center" wrapText="1"/>
    </xf>
    <xf numFmtId="0" fontId="46" fillId="3" borderId="22" xfId="0" applyFont="1" applyFill="1" applyBorder="1" applyAlignment="1">
      <alignment horizontal="justify" vertical="center" wrapText="1"/>
    </xf>
    <xf numFmtId="177" fontId="3" fillId="3" borderId="22" xfId="0" applyNumberFormat="1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left" vertical="center" wrapText="1"/>
    </xf>
    <xf numFmtId="0" fontId="8" fillId="3" borderId="22" xfId="21" applyFont="1" applyFill="1" applyBorder="1"/>
    <xf numFmtId="2" fontId="3" fillId="3" borderId="22" xfId="0" applyNumberFormat="1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/>
    </xf>
    <xf numFmtId="0" fontId="45" fillId="2" borderId="22" xfId="0" applyFont="1" applyFill="1" applyBorder="1" applyAlignment="1">
      <alignment horizontal="center" vertical="center" wrapText="1"/>
    </xf>
    <xf numFmtId="0" fontId="3" fillId="2" borderId="22" xfId="0" applyFont="1" applyFill="1" applyBorder="1"/>
    <xf numFmtId="176" fontId="3" fillId="2" borderId="22" xfId="11" applyFont="1" applyFill="1" applyBorder="1" applyAlignment="1" applyProtection="1">
      <alignment horizontal="center" vertical="center" wrapText="1"/>
      <protection locked="0"/>
    </xf>
    <xf numFmtId="0" fontId="11" fillId="29" borderId="22" xfId="378" applyFont="1" applyFill="1" applyBorder="1" applyAlignment="1">
      <alignment horizontal="center" vertical="center"/>
    </xf>
    <xf numFmtId="4" fontId="11" fillId="29" borderId="22" xfId="378" applyNumberFormat="1" applyFont="1" applyFill="1" applyBorder="1" applyAlignment="1">
      <alignment horizontal="center" vertical="center"/>
    </xf>
    <xf numFmtId="0" fontId="3" fillId="2" borderId="22" xfId="378" applyFont="1" applyFill="1" applyBorder="1" applyAlignment="1">
      <alignment horizontal="center" vertical="center" wrapText="1"/>
    </xf>
    <xf numFmtId="0" fontId="3" fillId="2" borderId="22" xfId="378" applyFont="1" applyFill="1" applyBorder="1" applyAlignment="1">
      <alignment horizontal="center" vertical="center"/>
    </xf>
    <xf numFmtId="0" fontId="11" fillId="2" borderId="22" xfId="378" applyFont="1" applyFill="1" applyBorder="1" applyAlignment="1">
      <alignment horizontal="center" vertical="center"/>
    </xf>
    <xf numFmtId="4" fontId="11" fillId="2" borderId="22" xfId="378" applyNumberFormat="1" applyFont="1" applyFill="1" applyBorder="1" applyAlignment="1">
      <alignment horizontal="center" vertical="center"/>
    </xf>
    <xf numFmtId="0" fontId="3" fillId="3" borderId="22" xfId="3" applyFont="1" applyFill="1" applyBorder="1" applyAlignment="1" applyProtection="1">
      <alignment horizontal="center" vertical="center" wrapText="1"/>
      <protection locked="0"/>
    </xf>
    <xf numFmtId="0" fontId="3" fillId="3" borderId="22" xfId="3" applyFont="1" applyFill="1" applyBorder="1" applyAlignment="1" applyProtection="1">
      <alignment vertical="center" wrapText="1"/>
      <protection locked="0"/>
    </xf>
    <xf numFmtId="0" fontId="4" fillId="3" borderId="22" xfId="3" applyFill="1" applyBorder="1" applyAlignment="1" applyProtection="1">
      <alignment horizontal="center" vertical="center" wrapText="1"/>
      <protection locked="0"/>
    </xf>
    <xf numFmtId="4" fontId="4" fillId="3" borderId="22" xfId="3" applyNumberFormat="1" applyFill="1" applyBorder="1" applyAlignment="1" applyProtection="1">
      <alignment horizontal="center" vertical="center" wrapText="1"/>
      <protection locked="0"/>
    </xf>
    <xf numFmtId="0" fontId="4" fillId="3" borderId="22" xfId="3" applyFill="1" applyBorder="1" applyAlignment="1" applyProtection="1">
      <alignment vertical="center" wrapText="1"/>
      <protection locked="0"/>
    </xf>
    <xf numFmtId="0" fontId="12" fillId="3" borderId="22" xfId="3" applyFont="1" applyFill="1" applyBorder="1" applyAlignment="1" applyProtection="1">
      <alignment horizontal="center" vertical="center" wrapText="1"/>
      <protection locked="0"/>
    </xf>
    <xf numFmtId="0" fontId="4" fillId="3" borderId="22" xfId="3" applyFill="1" applyBorder="1" applyAlignment="1" applyProtection="1">
      <alignment horizontal="justify" vertical="center" wrapText="1"/>
      <protection locked="0"/>
    </xf>
    <xf numFmtId="0" fontId="3" fillId="0" borderId="22" xfId="378" applyFont="1" applyBorder="1" applyAlignment="1">
      <alignment horizontal="justify" vertical="center" wrapText="1"/>
    </xf>
    <xf numFmtId="0" fontId="3" fillId="3" borderId="22" xfId="3" applyFont="1" applyFill="1" applyBorder="1" applyAlignment="1" applyProtection="1">
      <alignment horizontal="center" vertical="center"/>
      <protection locked="0"/>
    </xf>
    <xf numFmtId="0" fontId="4" fillId="3" borderId="22" xfId="3" applyFill="1" applyBorder="1" applyAlignment="1" applyProtection="1">
      <alignment horizontal="center" vertical="center"/>
      <protection locked="0"/>
    </xf>
    <xf numFmtId="0" fontId="15" fillId="3" borderId="22" xfId="3" applyFont="1" applyFill="1" applyBorder="1" applyAlignment="1" applyProtection="1">
      <alignment horizontal="center" vertical="center"/>
      <protection locked="0"/>
    </xf>
    <xf numFmtId="177" fontId="15" fillId="3" borderId="22" xfId="3" applyNumberFormat="1" applyFont="1" applyFill="1" applyBorder="1" applyAlignment="1" applyProtection="1">
      <alignment horizontal="center" vertical="center"/>
      <protection locked="0"/>
    </xf>
    <xf numFmtId="0" fontId="15" fillId="3" borderId="22" xfId="3" applyFont="1" applyFill="1" applyBorder="1" applyAlignment="1" applyProtection="1">
      <alignment vertical="center" wrapText="1"/>
      <protection locked="0"/>
    </xf>
    <xf numFmtId="0" fontId="5" fillId="3" borderId="22" xfId="3" applyFont="1" applyFill="1" applyBorder="1" applyAlignment="1" applyProtection="1">
      <alignment horizontal="center" vertical="center" wrapText="1"/>
      <protection locked="0"/>
    </xf>
    <xf numFmtId="4" fontId="5" fillId="3" borderId="22" xfId="3" applyNumberFormat="1" applyFont="1" applyFill="1" applyBorder="1" applyAlignment="1" applyProtection="1">
      <alignment horizontal="center" vertical="center" wrapText="1"/>
      <protection locked="0"/>
    </xf>
    <xf numFmtId="0" fontId="8" fillId="3" borderId="22" xfId="3" applyFont="1" applyFill="1" applyBorder="1" applyAlignment="1" applyProtection="1">
      <alignment horizontal="center" vertical="center"/>
      <protection locked="0"/>
    </xf>
    <xf numFmtId="0" fontId="3" fillId="3" borderId="22" xfId="3" applyFont="1" applyFill="1" applyBorder="1" applyAlignment="1" applyProtection="1">
      <alignment horizontal="justify" vertical="center" wrapText="1"/>
      <protection locked="0"/>
    </xf>
    <xf numFmtId="177" fontId="3" fillId="3" borderId="22" xfId="3" applyNumberFormat="1" applyFont="1" applyFill="1" applyBorder="1" applyAlignment="1" applyProtection="1">
      <alignment horizontal="center" vertical="center"/>
      <protection locked="0"/>
    </xf>
    <xf numFmtId="2" fontId="15" fillId="3" borderId="22" xfId="3" applyNumberFormat="1" applyFont="1" applyFill="1" applyBorder="1" applyAlignment="1" applyProtection="1">
      <alignment horizontal="center" vertical="center"/>
      <protection locked="0"/>
    </xf>
    <xf numFmtId="0" fontId="8" fillId="3" borderId="22" xfId="3" applyFont="1" applyFill="1" applyBorder="1" applyAlignment="1" applyProtection="1">
      <alignment horizontal="justify" vertical="center" wrapText="1"/>
      <protection locked="0"/>
    </xf>
    <xf numFmtId="0" fontId="48" fillId="3" borderId="22" xfId="3" applyFont="1" applyFill="1" applyBorder="1" applyAlignment="1" applyProtection="1">
      <alignment horizontal="center" vertical="center"/>
      <protection locked="0"/>
    </xf>
    <xf numFmtId="0" fontId="48" fillId="3" borderId="22" xfId="3" applyFont="1" applyFill="1" applyBorder="1" applyAlignment="1" applyProtection="1">
      <alignment horizontal="justify" vertical="center" wrapText="1"/>
      <protection locked="0"/>
    </xf>
    <xf numFmtId="2" fontId="3" fillId="3" borderId="22" xfId="3" applyNumberFormat="1" applyFont="1" applyFill="1" applyBorder="1" applyAlignment="1" applyProtection="1">
      <alignment horizontal="center" vertical="center"/>
      <protection locked="0"/>
    </xf>
    <xf numFmtId="0" fontId="5" fillId="3" borderId="22" xfId="0" applyFont="1" applyFill="1" applyBorder="1" applyAlignment="1">
      <alignment horizontal="justify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4" fillId="0" borderId="22" xfId="3" applyBorder="1" applyAlignment="1" applyProtection="1">
      <alignment horizontal="center" vertical="center"/>
      <protection locked="0"/>
    </xf>
    <xf numFmtId="0" fontId="3" fillId="2" borderId="22" xfId="3" applyFont="1" applyFill="1" applyBorder="1" applyAlignment="1">
      <alignment horizontal="center" wrapText="1"/>
    </xf>
    <xf numFmtId="0" fontId="3" fillId="2" borderId="22" xfId="3" applyFont="1" applyFill="1" applyBorder="1" applyAlignment="1">
      <alignment horizontal="left" wrapText="1"/>
    </xf>
    <xf numFmtId="9" fontId="3" fillId="2" borderId="22" xfId="434" applyFont="1" applyFill="1" applyBorder="1" applyAlignment="1">
      <alignment horizontal="center" wrapText="1"/>
    </xf>
    <xf numFmtId="4" fontId="3" fillId="2" borderId="22" xfId="3" applyNumberFormat="1" applyFont="1" applyFill="1" applyBorder="1" applyAlignment="1">
      <alignment horizontal="left" wrapText="1"/>
    </xf>
    <xf numFmtId="176" fontId="3" fillId="2" borderId="22" xfId="11" applyFont="1" applyFill="1" applyBorder="1" applyAlignment="1">
      <alignment vertical="center"/>
    </xf>
    <xf numFmtId="0" fontId="45" fillId="0" borderId="22" xfId="0" applyFont="1" applyBorder="1" applyAlignment="1">
      <alignment horizontal="center" vertical="center" wrapText="1"/>
    </xf>
    <xf numFmtId="0" fontId="46" fillId="3" borderId="22" xfId="0" applyFont="1" applyFill="1" applyBorder="1" applyAlignment="1">
      <alignment horizontal="center" vertical="center" wrapText="1"/>
    </xf>
    <xf numFmtId="0" fontId="8" fillId="3" borderId="22" xfId="21" applyFont="1" applyFill="1" applyBorder="1" applyAlignment="1">
      <alignment wrapText="1"/>
    </xf>
    <xf numFmtId="0" fontId="48" fillId="3" borderId="22" xfId="21" applyFont="1" applyFill="1" applyBorder="1" applyAlignment="1">
      <alignment wrapText="1"/>
    </xf>
    <xf numFmtId="165" fontId="11" fillId="2" borderId="22" xfId="5" applyFont="1" applyFill="1" applyBorder="1" applyAlignment="1">
      <alignment horizontal="center" vertical="center"/>
    </xf>
    <xf numFmtId="0" fontId="3" fillId="3" borderId="22" xfId="3" applyFont="1" applyFill="1" applyBorder="1" applyAlignment="1" applyProtection="1">
      <alignment vertical="center"/>
      <protection locked="0"/>
    </xf>
    <xf numFmtId="0" fontId="3" fillId="0" borderId="22" xfId="378" applyFont="1" applyBorder="1" applyAlignment="1">
      <alignment horizontal="center" vertical="center"/>
    </xf>
    <xf numFmtId="0" fontId="3" fillId="30" borderId="22" xfId="378" applyFont="1" applyFill="1" applyBorder="1" applyAlignment="1">
      <alignment horizontal="left" vertical="center"/>
    </xf>
    <xf numFmtId="0" fontId="3" fillId="30" borderId="22" xfId="378" applyFont="1" applyFill="1" applyBorder="1" applyAlignment="1">
      <alignment horizontal="center" vertical="center"/>
    </xf>
    <xf numFmtId="0" fontId="3" fillId="3" borderId="22" xfId="378" applyFont="1" applyFill="1" applyBorder="1" applyAlignment="1">
      <alignment horizontal="left" vertical="center"/>
    </xf>
    <xf numFmtId="0" fontId="3" fillId="3" borderId="22" xfId="378" applyFont="1" applyFill="1" applyBorder="1" applyAlignment="1">
      <alignment horizontal="center" vertical="center"/>
    </xf>
    <xf numFmtId="0" fontId="4" fillId="0" borderId="22" xfId="378" applyBorder="1" applyAlignment="1">
      <alignment horizontal="center" vertical="center"/>
    </xf>
    <xf numFmtId="0" fontId="4" fillId="0" borderId="22" xfId="378" applyBorder="1" applyAlignment="1">
      <alignment horizontal="justify" vertical="center" wrapText="1"/>
    </xf>
    <xf numFmtId="43" fontId="4" fillId="0" borderId="22" xfId="4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/>
    </xf>
    <xf numFmtId="0" fontId="1" fillId="0" borderId="22" xfId="0" applyFont="1" applyBorder="1" applyAlignment="1">
      <alignment horizontal="left" vertical="center"/>
    </xf>
    <xf numFmtId="0" fontId="4" fillId="3" borderId="22" xfId="378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/>
    </xf>
    <xf numFmtId="0" fontId="1" fillId="3" borderId="22" xfId="0" applyFont="1" applyFill="1" applyBorder="1" applyAlignment="1">
      <alignment horizontal="center" vertical="center"/>
    </xf>
    <xf numFmtId="173" fontId="4" fillId="0" borderId="22" xfId="485" applyNumberFormat="1" applyFont="1" applyBorder="1" applyAlignment="1">
      <alignment horizontal="center" vertical="center"/>
    </xf>
    <xf numFmtId="43" fontId="3" fillId="30" borderId="22" xfId="4" applyFont="1" applyFill="1" applyBorder="1" applyAlignment="1">
      <alignment horizontal="center" vertical="center"/>
    </xf>
    <xf numFmtId="43" fontId="3" fillId="3" borderId="22" xfId="4" applyFont="1" applyFill="1" applyBorder="1" applyAlignment="1">
      <alignment horizontal="center" vertical="center"/>
    </xf>
    <xf numFmtId="43" fontId="4" fillId="3" borderId="22" xfId="4" applyFont="1" applyFill="1" applyBorder="1" applyAlignment="1" applyProtection="1">
      <alignment horizontal="center" vertical="center" wrapText="1"/>
      <protection locked="0"/>
    </xf>
    <xf numFmtId="177" fontId="3" fillId="0" borderId="22" xfId="378" applyNumberFormat="1" applyFont="1" applyBorder="1" applyAlignment="1">
      <alignment horizontal="center" vertical="center"/>
    </xf>
    <xf numFmtId="0" fontId="3" fillId="6" borderId="22" xfId="378" applyFont="1" applyFill="1" applyBorder="1" applyAlignment="1">
      <alignment horizontal="left"/>
    </xf>
    <xf numFmtId="0" fontId="3" fillId="6" borderId="22" xfId="378" applyFont="1" applyFill="1" applyBorder="1" applyAlignment="1">
      <alignment horizontal="center"/>
    </xf>
    <xf numFmtId="0" fontId="3" fillId="6" borderId="22" xfId="378" applyFont="1" applyFill="1" applyBorder="1" applyAlignment="1">
      <alignment horizontal="center" vertical="center"/>
    </xf>
    <xf numFmtId="0" fontId="3" fillId="0" borderId="22" xfId="378" applyFont="1" applyBorder="1" applyAlignment="1">
      <alignment horizontal="center"/>
    </xf>
    <xf numFmtId="0" fontId="4" fillId="0" borderId="22" xfId="378" applyBorder="1" applyAlignment="1" applyProtection="1">
      <alignment horizontal="justify" vertical="center" wrapText="1"/>
      <protection locked="0"/>
    </xf>
    <xf numFmtId="0" fontId="4" fillId="0" borderId="22" xfId="378" applyBorder="1" applyAlignment="1" applyProtection="1">
      <alignment horizontal="center" vertical="center" wrapText="1"/>
      <protection locked="0"/>
    </xf>
    <xf numFmtId="4" fontId="4" fillId="0" borderId="22" xfId="378" applyNumberFormat="1" applyBorder="1" applyAlignment="1" applyProtection="1">
      <alignment horizontal="center" vertical="center" wrapText="1"/>
      <protection locked="0"/>
    </xf>
    <xf numFmtId="173" fontId="4" fillId="0" borderId="22" xfId="485" applyNumberFormat="1" applyFont="1" applyBorder="1" applyAlignment="1" applyProtection="1">
      <alignment horizontal="center" vertical="center" wrapText="1"/>
      <protection locked="0"/>
    </xf>
    <xf numFmtId="0" fontId="3" fillId="0" borderId="22" xfId="378" applyFont="1" applyBorder="1" applyAlignment="1">
      <alignment vertical="center"/>
    </xf>
    <xf numFmtId="43" fontId="3" fillId="0" borderId="22" xfId="4" applyFont="1" applyFill="1" applyBorder="1" applyAlignment="1">
      <alignment vertical="center"/>
    </xf>
    <xf numFmtId="173" fontId="3" fillId="0" borderId="22" xfId="378" applyNumberFormat="1" applyFont="1" applyBorder="1" applyAlignment="1">
      <alignment vertical="center"/>
    </xf>
    <xf numFmtId="4" fontId="3" fillId="29" borderId="22" xfId="378" applyNumberFormat="1" applyFont="1" applyFill="1" applyBorder="1" applyAlignment="1">
      <alignment horizontal="center" vertical="center"/>
    </xf>
    <xf numFmtId="4" fontId="3" fillId="3" borderId="22" xfId="378" applyNumberFormat="1" applyFont="1" applyFill="1" applyBorder="1" applyAlignment="1">
      <alignment horizontal="center" vertical="center"/>
    </xf>
    <xf numFmtId="0" fontId="3" fillId="3" borderId="22" xfId="3" applyFont="1" applyFill="1" applyBorder="1" applyAlignment="1">
      <alignment horizontal="center" vertical="center" wrapText="1"/>
    </xf>
    <xf numFmtId="0" fontId="3" fillId="3" borderId="22" xfId="3" applyFont="1" applyFill="1" applyBorder="1" applyAlignment="1">
      <alignment vertical="center" wrapText="1"/>
    </xf>
    <xf numFmtId="0" fontId="4" fillId="3" borderId="22" xfId="3" applyFill="1" applyBorder="1" applyAlignment="1">
      <alignment horizontal="center" vertical="center" wrapText="1"/>
    </xf>
    <xf numFmtId="0" fontId="4" fillId="3" borderId="22" xfId="3" applyFill="1" applyBorder="1" applyAlignment="1">
      <alignment vertical="center" wrapText="1"/>
    </xf>
    <xf numFmtId="0" fontId="4" fillId="3" borderId="22" xfId="3" applyFill="1" applyBorder="1" applyAlignment="1">
      <alignment horizontal="center" vertical="center"/>
    </xf>
    <xf numFmtId="4" fontId="4" fillId="3" borderId="22" xfId="378" applyNumberFormat="1" applyFill="1" applyBorder="1" applyAlignment="1">
      <alignment horizontal="center" vertical="center"/>
    </xf>
    <xf numFmtId="43" fontId="4" fillId="3" borderId="22" xfId="4" applyFont="1" applyFill="1" applyBorder="1" applyAlignment="1">
      <alignment horizontal="center" vertical="center"/>
    </xf>
    <xf numFmtId="0" fontId="4" fillId="3" borderId="24" xfId="3" applyFill="1" applyBorder="1" applyAlignment="1">
      <alignment horizontal="center" vertical="center" wrapText="1"/>
    </xf>
    <xf numFmtId="0" fontId="4" fillId="3" borderId="24" xfId="3" applyFill="1" applyBorder="1" applyAlignment="1">
      <alignment horizontal="center" vertical="center"/>
    </xf>
    <xf numFmtId="4" fontId="4" fillId="3" borderId="24" xfId="378" applyNumberFormat="1" applyFill="1" applyBorder="1" applyAlignment="1">
      <alignment horizontal="center" vertical="center"/>
    </xf>
    <xf numFmtId="0" fontId="4" fillId="3" borderId="22" xfId="558" applyFont="1" applyFill="1" applyBorder="1" applyAlignment="1" applyProtection="1">
      <alignment horizontal="center" vertical="center"/>
      <protection locked="0"/>
    </xf>
    <xf numFmtId="0" fontId="4" fillId="3" borderId="22" xfId="558" applyFont="1" applyFill="1" applyBorder="1" applyAlignment="1" applyProtection="1">
      <alignment vertical="center" wrapText="1"/>
      <protection locked="0"/>
    </xf>
    <xf numFmtId="0" fontId="4" fillId="3" borderId="22" xfId="539" applyFill="1" applyBorder="1" applyAlignment="1" applyProtection="1">
      <alignment horizontal="center" vertical="center" wrapText="1"/>
      <protection locked="0"/>
    </xf>
    <xf numFmtId="0" fontId="4" fillId="3" borderId="22" xfId="539" applyFill="1" applyBorder="1" applyAlignment="1" applyProtection="1">
      <alignment horizontal="justify" vertical="center" wrapText="1"/>
      <protection locked="0"/>
    </xf>
    <xf numFmtId="0" fontId="3" fillId="3" borderId="22" xfId="21" applyFont="1" applyFill="1" applyBorder="1" applyAlignment="1" applyProtection="1">
      <alignment horizontal="justify" vertical="center" wrapText="1"/>
      <protection locked="0"/>
    </xf>
    <xf numFmtId="43" fontId="4" fillId="0" borderId="22" xfId="4" applyFont="1" applyFill="1" applyBorder="1" applyAlignment="1">
      <alignment horizontal="center" vertical="center"/>
    </xf>
    <xf numFmtId="0" fontId="3" fillId="0" borderId="22" xfId="495" applyFont="1" applyBorder="1" applyAlignment="1">
      <alignment horizontal="center" vertical="center" wrapText="1"/>
    </xf>
    <xf numFmtId="0" fontId="3" fillId="0" borderId="22" xfId="495" applyFont="1" applyBorder="1" applyAlignment="1">
      <alignment horizontal="justify" vertical="center" wrapText="1"/>
    </xf>
    <xf numFmtId="0" fontId="43" fillId="0" borderId="22" xfId="495" applyFont="1" applyBorder="1" applyAlignment="1">
      <alignment horizontal="center" vertical="center" wrapText="1"/>
    </xf>
    <xf numFmtId="168" fontId="43" fillId="0" borderId="22" xfId="492" applyFont="1" applyFill="1" applyBorder="1" applyAlignment="1">
      <alignment horizontal="center" vertical="center" wrapText="1"/>
    </xf>
    <xf numFmtId="43" fontId="43" fillId="0" borderId="22" xfId="4" applyFont="1" applyFill="1" applyBorder="1" applyAlignment="1">
      <alignment horizontal="center" vertical="center"/>
    </xf>
    <xf numFmtId="0" fontId="4" fillId="0" borderId="22" xfId="495" applyBorder="1" applyAlignment="1">
      <alignment horizontal="center" vertical="center" wrapText="1"/>
    </xf>
    <xf numFmtId="0" fontId="4" fillId="0" borderId="22" xfId="495" applyBorder="1" applyAlignment="1">
      <alignment horizontal="justify" vertical="center" wrapText="1"/>
    </xf>
    <xf numFmtId="168" fontId="4" fillId="0" borderId="22" xfId="492" applyFont="1" applyFill="1" applyBorder="1" applyAlignment="1">
      <alignment horizontal="center" vertical="center" wrapText="1"/>
    </xf>
    <xf numFmtId="0" fontId="4" fillId="3" borderId="22" xfId="495" applyFill="1" applyBorder="1" applyAlignment="1">
      <alignment horizontal="center" vertical="center" wrapText="1"/>
    </xf>
    <xf numFmtId="0" fontId="4" fillId="3" borderId="22" xfId="495" applyFill="1" applyBorder="1" applyAlignment="1">
      <alignment horizontal="justify" vertical="center" wrapText="1"/>
    </xf>
    <xf numFmtId="168" fontId="4" fillId="3" borderId="22" xfId="492" applyFont="1" applyFill="1" applyBorder="1" applyAlignment="1">
      <alignment horizontal="center" vertical="center" wrapText="1"/>
    </xf>
    <xf numFmtId="4" fontId="4" fillId="3" borderId="22" xfId="493" applyNumberFormat="1" applyFont="1" applyFill="1" applyBorder="1" applyAlignment="1">
      <alignment vertical="center"/>
    </xf>
    <xf numFmtId="43" fontId="3" fillId="6" borderId="22" xfId="4" applyFont="1" applyFill="1" applyBorder="1" applyAlignment="1">
      <alignment horizontal="center" vertical="center"/>
    </xf>
    <xf numFmtId="0" fontId="3" fillId="3" borderId="22" xfId="378" applyFont="1" applyFill="1" applyBorder="1" applyAlignment="1">
      <alignment horizontal="left" vertical="center" wrapText="1"/>
    </xf>
    <xf numFmtId="177" fontId="3" fillId="3" borderId="22" xfId="378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left" vertical="center" wrapText="1"/>
    </xf>
    <xf numFmtId="2" fontId="3" fillId="3" borderId="22" xfId="378" applyNumberFormat="1" applyFont="1" applyFill="1" applyBorder="1" applyAlignment="1">
      <alignment horizontal="center" vertical="center"/>
    </xf>
    <xf numFmtId="2" fontId="4" fillId="3" borderId="22" xfId="378" applyNumberForma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 wrapText="1"/>
    </xf>
    <xf numFmtId="0" fontId="3" fillId="6" borderId="22" xfId="378" applyFont="1" applyFill="1" applyBorder="1" applyAlignment="1">
      <alignment horizontal="left" vertical="center"/>
    </xf>
    <xf numFmtId="4" fontId="3" fillId="6" borderId="22" xfId="378" applyNumberFormat="1" applyFont="1" applyFill="1" applyBorder="1" applyAlignment="1">
      <alignment horizontal="center" vertical="center"/>
    </xf>
    <xf numFmtId="4" fontId="4" fillId="3" borderId="22" xfId="489" applyNumberFormat="1" applyFont="1" applyFill="1" applyBorder="1" applyAlignment="1">
      <alignment horizontal="center" vertical="center"/>
    </xf>
    <xf numFmtId="2" fontId="3" fillId="6" borderId="22" xfId="378" applyNumberFormat="1" applyFont="1" applyFill="1" applyBorder="1" applyAlignment="1">
      <alignment horizontal="center" vertical="center"/>
    </xf>
    <xf numFmtId="4" fontId="4" fillId="0" borderId="22" xfId="378" applyNumberFormat="1" applyBorder="1" applyAlignment="1">
      <alignment horizontal="center" vertical="center"/>
    </xf>
    <xf numFmtId="0" fontId="4" fillId="3" borderId="22" xfId="378" applyFill="1" applyBorder="1" applyAlignment="1">
      <alignment horizontal="justify" vertical="center" wrapText="1"/>
    </xf>
    <xf numFmtId="4" fontId="4" fillId="0" borderId="22" xfId="489" applyNumberFormat="1" applyFont="1" applyBorder="1" applyAlignment="1">
      <alignment horizontal="center" vertical="center"/>
    </xf>
    <xf numFmtId="0" fontId="4" fillId="0" borderId="22" xfId="378" applyBorder="1" applyAlignment="1">
      <alignment vertical="center"/>
    </xf>
    <xf numFmtId="9" fontId="3" fillId="0" borderId="22" xfId="378" applyNumberFormat="1" applyFont="1" applyBorder="1" applyAlignment="1">
      <alignment vertical="center"/>
    </xf>
    <xf numFmtId="4" fontId="3" fillId="0" borderId="22" xfId="378" applyNumberFormat="1" applyFont="1" applyBorder="1" applyAlignment="1">
      <alignment vertical="center"/>
    </xf>
    <xf numFmtId="173" fontId="4" fillId="0" borderId="22" xfId="378" applyNumberFormat="1" applyBorder="1" applyAlignment="1">
      <alignment vertical="center"/>
    </xf>
    <xf numFmtId="176" fontId="1" fillId="0" borderId="22" xfId="497" applyNumberFormat="1" applyFont="1" applyFill="1" applyBorder="1" applyAlignment="1">
      <alignment horizontal="center" vertical="center" wrapText="1"/>
    </xf>
    <xf numFmtId="0" fontId="2" fillId="0" borderId="22" xfId="557" applyFont="1" applyBorder="1" applyAlignment="1">
      <alignment horizontal="center" vertical="center" wrapText="1"/>
    </xf>
    <xf numFmtId="0" fontId="2" fillId="0" borderId="22" xfId="557" applyFont="1" applyBorder="1" applyAlignment="1">
      <alignment vertical="center" wrapText="1"/>
    </xf>
    <xf numFmtId="0" fontId="1" fillId="0" borderId="22" xfId="557" applyFont="1" applyBorder="1" applyAlignment="1">
      <alignment horizontal="center" vertical="center" wrapText="1"/>
    </xf>
    <xf numFmtId="176" fontId="1" fillId="0" borderId="22" xfId="497" applyNumberFormat="1" applyFont="1" applyBorder="1" applyAlignment="1">
      <alignment vertical="center" wrapText="1"/>
    </xf>
    <xf numFmtId="0" fontId="1" fillId="0" borderId="22" xfId="557" applyFont="1" applyBorder="1" applyAlignment="1">
      <alignment vertical="center" wrapText="1"/>
    </xf>
    <xf numFmtId="4" fontId="1" fillId="0" borderId="22" xfId="557" applyNumberFormat="1" applyFont="1" applyBorder="1" applyAlignment="1">
      <alignment horizontal="center" vertical="center" wrapText="1"/>
    </xf>
    <xf numFmtId="0" fontId="1" fillId="3" borderId="22" xfId="557" applyFont="1" applyFill="1" applyBorder="1" applyAlignment="1">
      <alignment vertical="center" wrapText="1"/>
    </xf>
    <xf numFmtId="176" fontId="4" fillId="0" borderId="22" xfId="11" applyFont="1" applyFill="1" applyBorder="1" applyAlignment="1">
      <alignment horizontal="center" vertical="center"/>
    </xf>
    <xf numFmtId="4" fontId="2" fillId="0" borderId="22" xfId="557" applyNumberFormat="1" applyFont="1" applyBorder="1" applyAlignment="1">
      <alignment horizontal="center" vertical="center" wrapText="1"/>
    </xf>
    <xf numFmtId="0" fontId="4" fillId="0" borderId="22" xfId="486" applyFont="1" applyBorder="1" applyAlignment="1">
      <alignment horizontal="center"/>
    </xf>
    <xf numFmtId="0" fontId="4" fillId="0" borderId="25" xfId="486" applyFont="1" applyBorder="1" applyAlignment="1">
      <alignment horizontal="center"/>
    </xf>
    <xf numFmtId="0" fontId="4" fillId="0" borderId="22" xfId="486" applyFont="1" applyBorder="1"/>
    <xf numFmtId="190" fontId="9" fillId="0" borderId="22" xfId="493" applyFont="1" applyFill="1" applyBorder="1" applyAlignment="1"/>
    <xf numFmtId="0" fontId="3" fillId="0" borderId="22" xfId="2116" applyFont="1" applyBorder="1" applyAlignment="1">
      <alignment horizontal="center" vertical="center" wrapText="1"/>
    </xf>
    <xf numFmtId="168" fontId="3" fillId="0" borderId="22" xfId="2430" applyNumberFormat="1" applyFont="1" applyFill="1" applyBorder="1" applyAlignment="1">
      <alignment horizontal="center" vertical="center" wrapText="1"/>
    </xf>
    <xf numFmtId="0" fontId="3" fillId="0" borderId="22" xfId="2116" applyFont="1" applyBorder="1" applyAlignment="1">
      <alignment vertical="center" wrapText="1"/>
    </xf>
    <xf numFmtId="0" fontId="4" fillId="0" borderId="22" xfId="2116" applyFont="1" applyBorder="1" applyAlignment="1">
      <alignment horizontal="center" vertical="center" wrapText="1"/>
    </xf>
    <xf numFmtId="4" fontId="4" fillId="0" borderId="22" xfId="2116" applyNumberFormat="1" applyFont="1" applyBorder="1" applyAlignment="1">
      <alignment horizontal="center" vertical="center" wrapText="1"/>
    </xf>
    <xf numFmtId="167" fontId="4" fillId="0" borderId="22" xfId="2428" applyFont="1" applyBorder="1" applyAlignment="1">
      <alignment vertical="center"/>
    </xf>
    <xf numFmtId="168" fontId="4" fillId="0" borderId="22" xfId="2430" applyNumberFormat="1" applyFont="1" applyBorder="1" applyAlignment="1">
      <alignment vertical="center" wrapText="1"/>
    </xf>
    <xf numFmtId="0" fontId="4" fillId="3" borderId="22" xfId="2431" applyFill="1" applyBorder="1" applyAlignment="1">
      <alignment horizontal="left" vertical="center" wrapText="1"/>
    </xf>
    <xf numFmtId="0" fontId="1" fillId="0" borderId="22" xfId="2116" applyBorder="1" applyAlignment="1">
      <alignment horizontal="center" vertical="center" wrapText="1"/>
    </xf>
    <xf numFmtId="1" fontId="1" fillId="0" borderId="22" xfId="2116" applyNumberFormat="1" applyBorder="1" applyAlignment="1">
      <alignment horizontal="center" vertical="center" wrapText="1"/>
    </xf>
    <xf numFmtId="165" fontId="1" fillId="0" borderId="22" xfId="2427" applyNumberFormat="1" applyFont="1" applyBorder="1" applyAlignment="1">
      <alignment horizontal="right" vertical="center"/>
    </xf>
    <xf numFmtId="167" fontId="4" fillId="0" borderId="22" xfId="2428" applyFont="1" applyBorder="1" applyAlignment="1">
      <alignment vertical="center" wrapText="1"/>
    </xf>
    <xf numFmtId="4" fontId="5" fillId="0" borderId="22" xfId="539" applyNumberFormat="1" applyFont="1" applyBorder="1" applyAlignment="1">
      <alignment horizontal="center" vertical="center" wrapText="1"/>
    </xf>
    <xf numFmtId="0" fontId="1" fillId="0" borderId="22" xfId="2116" applyBorder="1" applyAlignment="1">
      <alignment horizontal="justify" vertical="center" wrapText="1"/>
    </xf>
    <xf numFmtId="177" fontId="9" fillId="3" borderId="22" xfId="539" applyNumberFormat="1" applyFont="1" applyFill="1" applyBorder="1" applyAlignment="1">
      <alignment horizontal="center" vertical="center" wrapText="1"/>
    </xf>
    <xf numFmtId="223" fontId="4" fillId="0" borderId="22" xfId="2430" applyNumberFormat="1" applyFont="1" applyBorder="1" applyAlignment="1">
      <alignment vertical="center" wrapText="1"/>
    </xf>
    <xf numFmtId="1" fontId="5" fillId="0" borderId="22" xfId="539" applyNumberFormat="1" applyFont="1" applyBorder="1" applyAlignment="1">
      <alignment horizontal="center" vertical="center" wrapText="1"/>
    </xf>
    <xf numFmtId="4" fontId="5" fillId="3" borderId="22" xfId="539" applyNumberFormat="1" applyFont="1" applyFill="1" applyBorder="1" applyAlignment="1">
      <alignment vertical="center" wrapText="1"/>
    </xf>
    <xf numFmtId="0" fontId="16" fillId="0" borderId="22" xfId="2116" applyFont="1" applyBorder="1" applyAlignment="1">
      <alignment horizontal="center" vertical="center" wrapText="1"/>
    </xf>
    <xf numFmtId="1" fontId="16" fillId="0" borderId="22" xfId="2116" applyNumberFormat="1" applyFont="1" applyBorder="1" applyAlignment="1">
      <alignment horizontal="center" vertical="center" wrapText="1"/>
    </xf>
    <xf numFmtId="0" fontId="16" fillId="0" borderId="22" xfId="2116" applyFont="1" applyBorder="1" applyAlignment="1">
      <alignment horizontal="center" vertical="center"/>
    </xf>
    <xf numFmtId="0" fontId="65" fillId="0" borderId="22" xfId="2116" applyFont="1" applyBorder="1" applyAlignment="1">
      <alignment vertical="center"/>
    </xf>
    <xf numFmtId="167" fontId="16" fillId="0" borderId="22" xfId="2428" applyFont="1" applyBorder="1" applyAlignment="1">
      <alignment vertical="center"/>
    </xf>
    <xf numFmtId="167" fontId="3" fillId="0" borderId="22" xfId="2428" applyFont="1" applyBorder="1" applyAlignment="1">
      <alignment vertical="center"/>
    </xf>
    <xf numFmtId="0" fontId="14" fillId="0" borderId="22" xfId="10" applyFont="1" applyBorder="1" applyAlignment="1">
      <alignment vertical="center" wrapText="1"/>
    </xf>
    <xf numFmtId="168" fontId="14" fillId="0" borderId="22" xfId="10" applyNumberFormat="1" applyFont="1" applyBorder="1" applyAlignment="1">
      <alignment horizontal="right" vertical="center" wrapText="1"/>
    </xf>
    <xf numFmtId="0" fontId="13" fillId="0" borderId="22" xfId="10" applyFont="1" applyBorder="1" applyAlignment="1">
      <alignment horizontal="center" vertical="center" wrapText="1"/>
    </xf>
    <xf numFmtId="0" fontId="13" fillId="0" borderId="22" xfId="10" applyFont="1" applyBorder="1" applyAlignment="1">
      <alignment vertical="center" wrapText="1"/>
    </xf>
    <xf numFmtId="168" fontId="13" fillId="0" borderId="22" xfId="10" applyNumberFormat="1" applyFont="1" applyBorder="1" applyAlignment="1">
      <alignment horizontal="right" vertical="center" wrapText="1"/>
    </xf>
    <xf numFmtId="0" fontId="13" fillId="0" borderId="22" xfId="10" applyFont="1" applyBorder="1"/>
    <xf numFmtId="2" fontId="13" fillId="0" borderId="22" xfId="10" applyNumberFormat="1" applyFont="1" applyBorder="1"/>
    <xf numFmtId="168" fontId="13" fillId="0" borderId="22" xfId="10" applyNumberFormat="1" applyFont="1" applyBorder="1" applyAlignment="1">
      <alignment horizontal="right"/>
    </xf>
    <xf numFmtId="0" fontId="13" fillId="5" borderId="22" xfId="10" applyFont="1" applyFill="1" applyBorder="1" applyAlignment="1">
      <alignment vertical="center" wrapText="1"/>
    </xf>
    <xf numFmtId="168" fontId="14" fillId="5" borderId="22" xfId="9" applyFont="1" applyFill="1" applyBorder="1" applyAlignment="1">
      <alignment horizontal="right" vertical="center" wrapText="1"/>
    </xf>
    <xf numFmtId="0" fontId="4" fillId="3" borderId="22" xfId="3" applyFont="1" applyFill="1" applyBorder="1" applyAlignment="1" applyProtection="1">
      <alignment vertical="center" wrapText="1"/>
      <protection locked="0"/>
    </xf>
    <xf numFmtId="0" fontId="68" fillId="0" borderId="0" xfId="0" applyFont="1"/>
    <xf numFmtId="0" fontId="69" fillId="0" borderId="0" xfId="0" applyFont="1"/>
    <xf numFmtId="44" fontId="69" fillId="0" borderId="0" xfId="0" applyNumberFormat="1" applyFont="1"/>
    <xf numFmtId="0" fontId="0" fillId="0" borderId="28" xfId="0" applyBorder="1"/>
    <xf numFmtId="0" fontId="0" fillId="0" borderId="28" xfId="0" applyBorder="1" applyAlignment="1">
      <alignment horizontal="center"/>
    </xf>
    <xf numFmtId="0" fontId="67" fillId="37" borderId="28" xfId="0" applyFont="1" applyFill="1" applyBorder="1"/>
    <xf numFmtId="0" fontId="67" fillId="37" borderId="28" xfId="0" applyFont="1" applyFill="1" applyBorder="1" applyAlignment="1">
      <alignment horizontal="center" vertical="center"/>
    </xf>
    <xf numFmtId="0" fontId="67" fillId="37" borderId="28" xfId="0" applyFont="1" applyFill="1" applyBorder="1" applyAlignment="1">
      <alignment vertical="center"/>
    </xf>
    <xf numFmtId="0" fontId="0" fillId="37" borderId="28" xfId="0" applyFill="1" applyBorder="1" applyAlignment="1">
      <alignment horizontal="center"/>
    </xf>
    <xf numFmtId="0" fontId="70" fillId="37" borderId="28" xfId="0" applyFont="1" applyFill="1" applyBorder="1" applyAlignment="1">
      <alignment horizontal="center"/>
    </xf>
    <xf numFmtId="0" fontId="70" fillId="37" borderId="28" xfId="0" applyFont="1" applyFill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9" borderId="22" xfId="2116" applyFont="1" applyFill="1" applyBorder="1" applyAlignment="1">
      <alignment horizontal="center" vertical="center"/>
    </xf>
    <xf numFmtId="222" fontId="3" fillId="29" borderId="22" xfId="2430" applyNumberFormat="1" applyFont="1" applyFill="1" applyBorder="1" applyAlignment="1">
      <alignment horizontal="center" vertical="center"/>
    </xf>
    <xf numFmtId="0" fontId="11" fillId="6" borderId="25" xfId="378" applyFont="1" applyFill="1" applyBorder="1" applyAlignment="1">
      <alignment horizontal="center" vertical="center"/>
    </xf>
    <xf numFmtId="0" fontId="11" fillId="6" borderId="26" xfId="378" applyFont="1" applyFill="1" applyBorder="1" applyAlignment="1">
      <alignment horizontal="center" vertical="center"/>
    </xf>
    <xf numFmtId="0" fontId="11" fillId="6" borderId="27" xfId="378" applyFont="1" applyFill="1" applyBorder="1" applyAlignment="1">
      <alignment horizontal="center" vertical="center"/>
    </xf>
    <xf numFmtId="0" fontId="3" fillId="0" borderId="0" xfId="378" applyFont="1" applyAlignment="1">
      <alignment horizontal="center" vertical="center"/>
    </xf>
    <xf numFmtId="0" fontId="11" fillId="6" borderId="0" xfId="378" applyFont="1" applyFill="1" applyAlignment="1">
      <alignment horizontal="center" vertical="center" wrapText="1"/>
    </xf>
    <xf numFmtId="0" fontId="3" fillId="0" borderId="25" xfId="397" applyFont="1" applyBorder="1" applyAlignment="1">
      <alignment horizontal="left" vertical="center" wrapText="1"/>
    </xf>
    <xf numFmtId="0" fontId="3" fillId="0" borderId="26" xfId="397" applyFont="1" applyBorder="1" applyAlignment="1">
      <alignment horizontal="left" vertical="center" wrapText="1"/>
    </xf>
    <xf numFmtId="0" fontId="3" fillId="0" borderId="27" xfId="397" applyFont="1" applyBorder="1" applyAlignment="1">
      <alignment horizontal="left" vertical="center" wrapText="1"/>
    </xf>
    <xf numFmtId="0" fontId="3" fillId="0" borderId="22" xfId="378" applyFont="1" applyBorder="1" applyAlignment="1">
      <alignment horizontal="left" vertical="center"/>
    </xf>
    <xf numFmtId="0" fontId="14" fillId="0" borderId="22" xfId="10" applyFont="1" applyBorder="1" applyAlignment="1">
      <alignment horizontal="left" vertical="center" wrapText="1"/>
    </xf>
    <xf numFmtId="0" fontId="14" fillId="5" borderId="22" xfId="10" applyFont="1" applyFill="1" applyBorder="1" applyAlignment="1">
      <alignment horizontal="left" vertical="center" wrapText="1"/>
    </xf>
    <xf numFmtId="0" fontId="14" fillId="4" borderId="22" xfId="10" applyFont="1" applyFill="1" applyBorder="1" applyAlignment="1">
      <alignment horizontal="center" vertical="center" wrapText="1"/>
    </xf>
  </cellXfs>
  <cellStyles count="2432">
    <cellStyle name="%" xfId="560"/>
    <cellStyle name="% 2" xfId="561"/>
    <cellStyle name="% 2 2" xfId="562"/>
    <cellStyle name="% 2 2 2" xfId="563"/>
    <cellStyle name="% 2 3" xfId="564"/>
    <cellStyle name="% 3" xfId="565"/>
    <cellStyle name="% 3 2" xfId="566"/>
    <cellStyle name="% 4" xfId="567"/>
    <cellStyle name="% 4 2" xfId="568"/>
    <cellStyle name="%_Acta parcial No 4 -DS_VR" xfId="2087"/>
    <cellStyle name="20% - Accent1" xfId="41"/>
    <cellStyle name="20% - Accent2" xfId="42"/>
    <cellStyle name="20% - Accent3" xfId="43"/>
    <cellStyle name="20% - Accent4" xfId="44"/>
    <cellStyle name="20% - Accent5" xfId="45"/>
    <cellStyle name="20% - Accent6" xfId="46"/>
    <cellStyle name="20% - Accent6 2" xfId="569"/>
    <cellStyle name="20% - Énfasis1 2" xfId="47"/>
    <cellStyle name="20% - Énfasis1 3" xfId="48"/>
    <cellStyle name="20% - Énfasis1 4" xfId="49"/>
    <cellStyle name="20% - Énfasis2 2" xfId="50"/>
    <cellStyle name="20% - Énfasis2 3" xfId="51"/>
    <cellStyle name="20% - Énfasis2 4" xfId="52"/>
    <cellStyle name="20% - Énfasis3 2" xfId="53"/>
    <cellStyle name="20% - Énfasis3 3" xfId="54"/>
    <cellStyle name="20% - Énfasis3 4" xfId="55"/>
    <cellStyle name="20% - Énfasis4 2" xfId="56"/>
    <cellStyle name="20% - Énfasis4 3" xfId="57"/>
    <cellStyle name="20% - Énfasis4 4" xfId="58"/>
    <cellStyle name="20% - Énfasis5 2" xfId="59"/>
    <cellStyle name="20% - Énfasis5 3" xfId="60"/>
    <cellStyle name="20% - Énfasis5 4" xfId="61"/>
    <cellStyle name="20% - Énfasis6 2" xfId="62"/>
    <cellStyle name="20% - Énfasis6 3" xfId="63"/>
    <cellStyle name="20% - Énfasis6 4" xfId="64"/>
    <cellStyle name="4" xfId="2180"/>
    <cellStyle name="4_B" xfId="2179"/>
    <cellStyle name="40% - Accent1" xfId="65"/>
    <cellStyle name="40% - Accent2" xfId="66"/>
    <cellStyle name="40% - Accent3" xfId="67"/>
    <cellStyle name="40% - Accent4" xfId="68"/>
    <cellStyle name="40% - Accent5" xfId="69"/>
    <cellStyle name="40% - Accent6" xfId="70"/>
    <cellStyle name="40% - Énfasis1 2" xfId="71"/>
    <cellStyle name="40% - Énfasis1 3" xfId="72"/>
    <cellStyle name="40% - Énfasis1 4" xfId="73"/>
    <cellStyle name="40% - Énfasis2 2" xfId="74"/>
    <cellStyle name="40% - Énfasis2 3" xfId="75"/>
    <cellStyle name="40% - Énfasis2 4" xfId="76"/>
    <cellStyle name="40% - Énfasis3 2" xfId="77"/>
    <cellStyle name="40% - Énfasis3 3" xfId="78"/>
    <cellStyle name="40% - Énfasis3 4" xfId="79"/>
    <cellStyle name="40% - Énfasis4 2" xfId="80"/>
    <cellStyle name="40% - Énfasis4 3" xfId="81"/>
    <cellStyle name="40% - Énfasis4 4" xfId="82"/>
    <cellStyle name="40% - Énfasis5 2" xfId="83"/>
    <cellStyle name="40% - Énfasis5 3" xfId="84"/>
    <cellStyle name="40% - Énfasis5 4" xfId="85"/>
    <cellStyle name="40% - Énfasis6 2" xfId="86"/>
    <cellStyle name="40% - Énfasis6 3" xfId="87"/>
    <cellStyle name="40% - Énfasis6 4" xfId="88"/>
    <cellStyle name="60% - Accent1" xfId="89"/>
    <cellStyle name="60% - Accent2" xfId="90"/>
    <cellStyle name="60% - Accent3" xfId="91"/>
    <cellStyle name="60% - Accent4" xfId="92"/>
    <cellStyle name="60% - Accent5" xfId="93"/>
    <cellStyle name="60% - Accent6" xfId="94"/>
    <cellStyle name="60% - Énfasis1 2" xfId="95"/>
    <cellStyle name="60% - Énfasis1 3" xfId="96"/>
    <cellStyle name="60% - Énfasis1 4" xfId="97"/>
    <cellStyle name="60% - Énfasis2 2" xfId="98"/>
    <cellStyle name="60% - Énfasis2 3" xfId="99"/>
    <cellStyle name="60% - Énfasis2 4" xfId="100"/>
    <cellStyle name="60% - Énfasis3 2" xfId="101"/>
    <cellStyle name="60% - Énfasis3 3" xfId="102"/>
    <cellStyle name="60% - Énfasis3 4" xfId="103"/>
    <cellStyle name="60% - Énfasis4 2" xfId="104"/>
    <cellStyle name="60% - Énfasis4 3" xfId="105"/>
    <cellStyle name="60% - Énfasis4 4" xfId="106"/>
    <cellStyle name="60% - Énfasis5 2" xfId="107"/>
    <cellStyle name="60% - Énfasis5 3" xfId="108"/>
    <cellStyle name="60% - Énfasis5 4" xfId="109"/>
    <cellStyle name="60% - Énfasis6 2" xfId="110"/>
    <cellStyle name="60% - Énfasis6 3" xfId="111"/>
    <cellStyle name="60% - Énfasis6 4" xfId="112"/>
    <cellStyle name="80" xfId="570"/>
    <cellStyle name="Accent1" xfId="113"/>
    <cellStyle name="Accent2" xfId="114"/>
    <cellStyle name="Accent3" xfId="115"/>
    <cellStyle name="Accent4" xfId="116"/>
    <cellStyle name="Accent5" xfId="117"/>
    <cellStyle name="Accent6" xfId="118"/>
    <cellStyle name="Bad" xfId="119"/>
    <cellStyle name="Buena 2" xfId="120"/>
    <cellStyle name="Buena 2 2" xfId="571"/>
    <cellStyle name="Buena 3" xfId="121"/>
    <cellStyle name="Buena 4" xfId="122"/>
    <cellStyle name="c2" xfId="2178"/>
    <cellStyle name="c50" xfId="2177"/>
    <cellStyle name="Calculation" xfId="123"/>
    <cellStyle name="Calculation 2" xfId="2186"/>
    <cellStyle name="Cálculo 2" xfId="124"/>
    <cellStyle name="Cálculo 2 2" xfId="2185"/>
    <cellStyle name="Cálculo 3" xfId="125"/>
    <cellStyle name="Cálculo 4" xfId="126"/>
    <cellStyle name="Celda de comprobación 2" xfId="127"/>
    <cellStyle name="Celda de comprobación 3" xfId="128"/>
    <cellStyle name="Celda de comprobación 4" xfId="129"/>
    <cellStyle name="Celda vinculada 2" xfId="130"/>
    <cellStyle name="Celda vinculada 3" xfId="131"/>
    <cellStyle name="Celda vinculada 4" xfId="132"/>
    <cellStyle name="Check Cell" xfId="133"/>
    <cellStyle name="Comma" xfId="2176"/>
    <cellStyle name="Comma 2" xfId="134"/>
    <cellStyle name="Comma 2 2" xfId="135"/>
    <cellStyle name="Comma 2 2 2" xfId="505"/>
    <cellStyle name="Comma_INSUMOS" xfId="572"/>
    <cellStyle name="Comma0" xfId="573"/>
    <cellStyle name="CUADRO1" xfId="136"/>
    <cellStyle name="CUADRO1 2" xfId="137"/>
    <cellStyle name="CUADRO1 3" xfId="138"/>
    <cellStyle name="CUADRO1_corte obra junio" xfId="139"/>
    <cellStyle name="Currency" xfId="2175"/>
    <cellStyle name="Currency0" xfId="574"/>
    <cellStyle name="Date" xfId="575"/>
    <cellStyle name="Date 2" xfId="2174"/>
    <cellStyle name="Encabezado 4 2" xfId="140"/>
    <cellStyle name="Encabezado 4 3" xfId="141"/>
    <cellStyle name="Encabezado 4 4" xfId="142"/>
    <cellStyle name="Énfasis1 2" xfId="143"/>
    <cellStyle name="Énfasis1 3" xfId="144"/>
    <cellStyle name="Énfasis1 4" xfId="145"/>
    <cellStyle name="Énfasis2 2" xfId="146"/>
    <cellStyle name="Énfasis2 3" xfId="147"/>
    <cellStyle name="Énfasis2 4" xfId="148"/>
    <cellStyle name="Énfasis3 2" xfId="149"/>
    <cellStyle name="Énfasis3 3" xfId="150"/>
    <cellStyle name="Énfasis3 4" xfId="151"/>
    <cellStyle name="Énfasis4 2" xfId="152"/>
    <cellStyle name="Énfasis4 3" xfId="153"/>
    <cellStyle name="Énfasis4 4" xfId="154"/>
    <cellStyle name="Énfasis5 2" xfId="155"/>
    <cellStyle name="Énfasis5 3" xfId="156"/>
    <cellStyle name="Énfasis5 4" xfId="157"/>
    <cellStyle name="Énfasis6 2" xfId="158"/>
    <cellStyle name="Énfasis6 3" xfId="159"/>
    <cellStyle name="Énfasis6 4" xfId="160"/>
    <cellStyle name="Entrada 2" xfId="161"/>
    <cellStyle name="Entrada 2 2" xfId="2184"/>
    <cellStyle name="Entrada 3" xfId="162"/>
    <cellStyle name="Entrada 4" xfId="163"/>
    <cellStyle name="Estilo 1" xfId="164"/>
    <cellStyle name="Euro" xfId="165"/>
    <cellStyle name="Euro 10" xfId="577"/>
    <cellStyle name="Euro 10 2" xfId="578"/>
    <cellStyle name="Euro 100" xfId="579"/>
    <cellStyle name="Euro 100 2" xfId="580"/>
    <cellStyle name="Euro 101" xfId="581"/>
    <cellStyle name="Euro 101 2" xfId="582"/>
    <cellStyle name="Euro 102" xfId="583"/>
    <cellStyle name="Euro 102 2" xfId="584"/>
    <cellStyle name="Euro 103" xfId="585"/>
    <cellStyle name="Euro 103 2" xfId="586"/>
    <cellStyle name="Euro 104" xfId="587"/>
    <cellStyle name="Euro 104 2" xfId="588"/>
    <cellStyle name="Euro 104 2 2" xfId="589"/>
    <cellStyle name="Euro 104 3" xfId="590"/>
    <cellStyle name="Euro 105" xfId="591"/>
    <cellStyle name="Euro 105 2" xfId="592"/>
    <cellStyle name="Euro 106" xfId="593"/>
    <cellStyle name="Euro 106 2" xfId="594"/>
    <cellStyle name="Euro 107" xfId="595"/>
    <cellStyle name="Euro 108" xfId="596"/>
    <cellStyle name="Euro 109" xfId="576"/>
    <cellStyle name="Euro 11" xfId="597"/>
    <cellStyle name="Euro 11 2" xfId="598"/>
    <cellStyle name="Euro 110" xfId="2173"/>
    <cellStyle name="Euro 12" xfId="599"/>
    <cellStyle name="Euro 12 2" xfId="600"/>
    <cellStyle name="Euro 13" xfId="601"/>
    <cellStyle name="Euro 13 2" xfId="602"/>
    <cellStyle name="Euro 14" xfId="603"/>
    <cellStyle name="Euro 14 2" xfId="604"/>
    <cellStyle name="Euro 15" xfId="605"/>
    <cellStyle name="Euro 15 2" xfId="606"/>
    <cellStyle name="Euro 16" xfId="607"/>
    <cellStyle name="Euro 16 2" xfId="608"/>
    <cellStyle name="Euro 17" xfId="609"/>
    <cellStyle name="Euro 17 2" xfId="610"/>
    <cellStyle name="Euro 18" xfId="611"/>
    <cellStyle name="Euro 18 2" xfId="612"/>
    <cellStyle name="Euro 19" xfId="613"/>
    <cellStyle name="Euro 19 2" xfId="614"/>
    <cellStyle name="Euro 2" xfId="166"/>
    <cellStyle name="Euro 2 2" xfId="616"/>
    <cellStyle name="Euro 2 3" xfId="617"/>
    <cellStyle name="Euro 2 4" xfId="615"/>
    <cellStyle name="Euro 2 5" xfId="2125"/>
    <cellStyle name="Euro 20" xfId="618"/>
    <cellStyle name="Euro 20 2" xfId="619"/>
    <cellStyle name="Euro 21" xfId="620"/>
    <cellStyle name="Euro 21 2" xfId="621"/>
    <cellStyle name="Euro 22" xfId="622"/>
    <cellStyle name="Euro 22 2" xfId="623"/>
    <cellStyle name="Euro 23" xfId="624"/>
    <cellStyle name="Euro 23 2" xfId="625"/>
    <cellStyle name="Euro 24" xfId="626"/>
    <cellStyle name="Euro 24 2" xfId="627"/>
    <cellStyle name="Euro 25" xfId="628"/>
    <cellStyle name="Euro 25 2" xfId="629"/>
    <cellStyle name="Euro 26" xfId="630"/>
    <cellStyle name="Euro 26 2" xfId="631"/>
    <cellStyle name="Euro 27" xfId="632"/>
    <cellStyle name="Euro 27 2" xfId="633"/>
    <cellStyle name="Euro 28" xfId="634"/>
    <cellStyle name="Euro 28 2" xfId="635"/>
    <cellStyle name="Euro 29" xfId="636"/>
    <cellStyle name="Euro 29 2" xfId="637"/>
    <cellStyle name="Euro 3" xfId="167"/>
    <cellStyle name="Euro 3 2" xfId="639"/>
    <cellStyle name="Euro 3 3" xfId="640"/>
    <cellStyle name="Euro 3 4" xfId="638"/>
    <cellStyle name="Euro 3 5" xfId="2111"/>
    <cellStyle name="Euro 30" xfId="641"/>
    <cellStyle name="Euro 30 2" xfId="642"/>
    <cellStyle name="Euro 31" xfId="643"/>
    <cellStyle name="Euro 31 2" xfId="644"/>
    <cellStyle name="Euro 32" xfId="645"/>
    <cellStyle name="Euro 32 2" xfId="646"/>
    <cellStyle name="Euro 33" xfId="647"/>
    <cellStyle name="Euro 33 2" xfId="648"/>
    <cellStyle name="Euro 34" xfId="649"/>
    <cellStyle name="Euro 34 2" xfId="650"/>
    <cellStyle name="Euro 35" xfId="651"/>
    <cellStyle name="Euro 35 2" xfId="652"/>
    <cellStyle name="Euro 36" xfId="653"/>
    <cellStyle name="Euro 36 2" xfId="654"/>
    <cellStyle name="Euro 37" xfId="655"/>
    <cellStyle name="Euro 37 2" xfId="656"/>
    <cellStyle name="Euro 38" xfId="657"/>
    <cellStyle name="Euro 38 2" xfId="658"/>
    <cellStyle name="Euro 39" xfId="659"/>
    <cellStyle name="Euro 39 2" xfId="660"/>
    <cellStyle name="Euro 4" xfId="168"/>
    <cellStyle name="Euro 4 2" xfId="661"/>
    <cellStyle name="Euro 4 3" xfId="2110"/>
    <cellStyle name="Euro 40" xfId="662"/>
    <cellStyle name="Euro 40 2" xfId="663"/>
    <cellStyle name="Euro 41" xfId="664"/>
    <cellStyle name="Euro 41 2" xfId="665"/>
    <cellStyle name="Euro 42" xfId="666"/>
    <cellStyle name="Euro 42 2" xfId="667"/>
    <cellStyle name="Euro 43" xfId="668"/>
    <cellStyle name="Euro 43 2" xfId="669"/>
    <cellStyle name="Euro 44" xfId="670"/>
    <cellStyle name="Euro 44 2" xfId="671"/>
    <cellStyle name="Euro 45" xfId="672"/>
    <cellStyle name="Euro 45 2" xfId="673"/>
    <cellStyle name="Euro 46" xfId="674"/>
    <cellStyle name="Euro 46 2" xfId="675"/>
    <cellStyle name="Euro 47" xfId="676"/>
    <cellStyle name="Euro 47 2" xfId="677"/>
    <cellStyle name="Euro 48" xfId="678"/>
    <cellStyle name="Euro 48 2" xfId="679"/>
    <cellStyle name="Euro 49" xfId="680"/>
    <cellStyle name="Euro 49 2" xfId="681"/>
    <cellStyle name="Euro 5" xfId="682"/>
    <cellStyle name="Euro 5 2" xfId="683"/>
    <cellStyle name="Euro 5 3" xfId="2109"/>
    <cellStyle name="Euro 50" xfId="684"/>
    <cellStyle name="Euro 50 2" xfId="685"/>
    <cellStyle name="Euro 51" xfId="686"/>
    <cellStyle name="Euro 51 2" xfId="687"/>
    <cellStyle name="Euro 52" xfId="688"/>
    <cellStyle name="Euro 52 2" xfId="689"/>
    <cellStyle name="Euro 53" xfId="690"/>
    <cellStyle name="Euro 53 2" xfId="691"/>
    <cellStyle name="Euro 54" xfId="692"/>
    <cellStyle name="Euro 54 2" xfId="693"/>
    <cellStyle name="Euro 55" xfId="694"/>
    <cellStyle name="Euro 55 2" xfId="695"/>
    <cellStyle name="Euro 56" xfId="696"/>
    <cellStyle name="Euro 56 2" xfId="697"/>
    <cellStyle name="Euro 57" xfId="698"/>
    <cellStyle name="Euro 57 2" xfId="699"/>
    <cellStyle name="Euro 58" xfId="700"/>
    <cellStyle name="Euro 58 2" xfId="701"/>
    <cellStyle name="Euro 59" xfId="702"/>
    <cellStyle name="Euro 59 2" xfId="703"/>
    <cellStyle name="Euro 6" xfId="704"/>
    <cellStyle name="Euro 6 2" xfId="705"/>
    <cellStyle name="Euro 60" xfId="706"/>
    <cellStyle name="Euro 60 2" xfId="707"/>
    <cellStyle name="Euro 61" xfId="708"/>
    <cellStyle name="Euro 61 2" xfId="709"/>
    <cellStyle name="Euro 62" xfId="710"/>
    <cellStyle name="Euro 62 2" xfId="711"/>
    <cellStyle name="Euro 63" xfId="712"/>
    <cellStyle name="Euro 63 2" xfId="713"/>
    <cellStyle name="Euro 64" xfId="714"/>
    <cellStyle name="Euro 64 2" xfId="715"/>
    <cellStyle name="Euro 65" xfId="716"/>
    <cellStyle name="Euro 65 2" xfId="717"/>
    <cellStyle name="Euro 66" xfId="718"/>
    <cellStyle name="Euro 66 2" xfId="719"/>
    <cellStyle name="Euro 67" xfId="720"/>
    <cellStyle name="Euro 67 2" xfId="721"/>
    <cellStyle name="Euro 68" xfId="722"/>
    <cellStyle name="Euro 68 2" xfId="723"/>
    <cellStyle name="Euro 69" xfId="724"/>
    <cellStyle name="Euro 69 2" xfId="725"/>
    <cellStyle name="Euro 7" xfId="726"/>
    <cellStyle name="Euro 7 2" xfId="727"/>
    <cellStyle name="Euro 70" xfId="728"/>
    <cellStyle name="Euro 70 2" xfId="729"/>
    <cellStyle name="Euro 71" xfId="730"/>
    <cellStyle name="Euro 71 2" xfId="731"/>
    <cellStyle name="Euro 72" xfId="732"/>
    <cellStyle name="Euro 72 2" xfId="733"/>
    <cellStyle name="Euro 73" xfId="734"/>
    <cellStyle name="Euro 73 2" xfId="735"/>
    <cellStyle name="Euro 74" xfId="736"/>
    <cellStyle name="Euro 74 2" xfId="737"/>
    <cellStyle name="Euro 75" xfId="738"/>
    <cellStyle name="Euro 75 2" xfId="739"/>
    <cellStyle name="Euro 76" xfId="740"/>
    <cellStyle name="Euro 76 2" xfId="741"/>
    <cellStyle name="Euro 77" xfId="742"/>
    <cellStyle name="Euro 77 2" xfId="743"/>
    <cellStyle name="Euro 78" xfId="744"/>
    <cellStyle name="Euro 78 2" xfId="745"/>
    <cellStyle name="Euro 79" xfId="746"/>
    <cellStyle name="Euro 79 2" xfId="747"/>
    <cellStyle name="Euro 8" xfId="748"/>
    <cellStyle name="Euro 8 2" xfId="749"/>
    <cellStyle name="Euro 80" xfId="750"/>
    <cellStyle name="Euro 80 2" xfId="751"/>
    <cellStyle name="Euro 81" xfId="752"/>
    <cellStyle name="Euro 81 2" xfId="753"/>
    <cellStyle name="Euro 82" xfId="754"/>
    <cellStyle name="Euro 82 2" xfId="755"/>
    <cellStyle name="Euro 83" xfId="756"/>
    <cellStyle name="Euro 83 2" xfId="757"/>
    <cellStyle name="Euro 84" xfId="758"/>
    <cellStyle name="Euro 84 2" xfId="759"/>
    <cellStyle name="Euro 85" xfId="760"/>
    <cellStyle name="Euro 85 2" xfId="761"/>
    <cellStyle name="Euro 86" xfId="762"/>
    <cellStyle name="Euro 86 2" xfId="763"/>
    <cellStyle name="Euro 87" xfId="764"/>
    <cellStyle name="Euro 87 2" xfId="765"/>
    <cellStyle name="Euro 88" xfId="766"/>
    <cellStyle name="Euro 88 2" xfId="767"/>
    <cellStyle name="Euro 89" xfId="768"/>
    <cellStyle name="Euro 89 2" xfId="769"/>
    <cellStyle name="Euro 9" xfId="770"/>
    <cellStyle name="Euro 9 2" xfId="771"/>
    <cellStyle name="Euro 90" xfId="772"/>
    <cellStyle name="Euro 90 2" xfId="773"/>
    <cellStyle name="Euro 91" xfId="774"/>
    <cellStyle name="Euro 91 2" xfId="775"/>
    <cellStyle name="Euro 92" xfId="776"/>
    <cellStyle name="Euro 92 2" xfId="777"/>
    <cellStyle name="Euro 93" xfId="778"/>
    <cellStyle name="Euro 93 2" xfId="779"/>
    <cellStyle name="Euro 94" xfId="780"/>
    <cellStyle name="Euro 94 2" xfId="781"/>
    <cellStyle name="Euro 95" xfId="782"/>
    <cellStyle name="Euro 95 2" xfId="783"/>
    <cellStyle name="Euro 96" xfId="784"/>
    <cellStyle name="Euro 96 2" xfId="785"/>
    <cellStyle name="Euro 97" xfId="786"/>
    <cellStyle name="Euro 97 2" xfId="787"/>
    <cellStyle name="Euro 98" xfId="788"/>
    <cellStyle name="Euro 98 2" xfId="789"/>
    <cellStyle name="Euro 99" xfId="790"/>
    <cellStyle name="Euro 99 2" xfId="791"/>
    <cellStyle name="Euro_FORMATO A 4 CASAS LA JAGUA" xfId="169"/>
    <cellStyle name="Explanatory Text" xfId="170"/>
    <cellStyle name="F2" xfId="2172"/>
    <cellStyle name="F3" xfId="2171"/>
    <cellStyle name="F4" xfId="2170"/>
    <cellStyle name="F5" xfId="2169"/>
    <cellStyle name="F6" xfId="2168"/>
    <cellStyle name="F7" xfId="2167"/>
    <cellStyle name="F8" xfId="2166"/>
    <cellStyle name="Fixed" xfId="792"/>
    <cellStyle name="Fixed 2" xfId="2165"/>
    <cellStyle name="Good" xfId="171"/>
    <cellStyle name="Heading 1" xfId="172"/>
    <cellStyle name="Heading 1 2" xfId="793"/>
    <cellStyle name="Heading 1 3" xfId="794"/>
    <cellStyle name="Heading 2" xfId="173"/>
    <cellStyle name="Heading 2 2" xfId="795"/>
    <cellStyle name="Heading 2 3" xfId="796"/>
    <cellStyle name="Heading 3" xfId="174"/>
    <cellStyle name="Heading 3 2" xfId="175"/>
    <cellStyle name="Heading 4" xfId="176"/>
    <cellStyle name="Heading1" xfId="2164"/>
    <cellStyle name="Heading2" xfId="2163"/>
    <cellStyle name="Hipervínculo 2" xfId="177"/>
    <cellStyle name="Hipervínculo 2 2" xfId="2086"/>
    <cellStyle name="Hipervínculo 3" xfId="178"/>
    <cellStyle name="Incorrecto 2" xfId="179"/>
    <cellStyle name="Incorrecto 2 2" xfId="797"/>
    <cellStyle name="Incorrecto 2 3" xfId="798"/>
    <cellStyle name="Incorrecto 3" xfId="180"/>
    <cellStyle name="Incorrecto 3 2" xfId="799"/>
    <cellStyle name="Incorrecto 4" xfId="181"/>
    <cellStyle name="Input" xfId="182"/>
    <cellStyle name="Input 2" xfId="800"/>
    <cellStyle name="Input 3" xfId="2182"/>
    <cellStyle name="Linked Cell" xfId="183"/>
    <cellStyle name="Millares" xfId="4" builtinId="3"/>
    <cellStyle name="Millares [0] 2" xfId="184"/>
    <cellStyle name="Millares [0] 2 2" xfId="185"/>
    <cellStyle name="Millares [0] 2 2 2" xfId="506"/>
    <cellStyle name="Millares [0] 3" xfId="186"/>
    <cellStyle name="Millares [0] 3 2" xfId="187"/>
    <cellStyle name="Millares [0] 4" xfId="188"/>
    <cellStyle name="Millares [0] 4 2" xfId="189"/>
    <cellStyle name="Millares [0] 4 2 2" xfId="190"/>
    <cellStyle name="Millares [0] 4 3" xfId="191"/>
    <cellStyle name="Millares [0] 5" xfId="192"/>
    <cellStyle name="Millares [0] 5 2" xfId="193"/>
    <cellStyle name="Millares [0] 6" xfId="194"/>
    <cellStyle name="Millares [0] 6 2" xfId="195"/>
    <cellStyle name="Millares 10" xfId="196"/>
    <cellStyle name="Millares 10 2" xfId="9"/>
    <cellStyle name="Millares 10 2 2" xfId="500"/>
    <cellStyle name="Millares 10 2 3" xfId="802"/>
    <cellStyle name="Millares 10 3" xfId="488"/>
    <cellStyle name="Millares 10 3 2" xfId="515"/>
    <cellStyle name="Millares 10 3 3" xfId="554"/>
    <cellStyle name="Millares 10 4" xfId="801"/>
    <cellStyle name="Millares 100" xfId="803"/>
    <cellStyle name="Millares 100 2" xfId="804"/>
    <cellStyle name="Millares 100 2 2" xfId="2200"/>
    <cellStyle name="Millares 100 3" xfId="2199"/>
    <cellStyle name="Millares 101" xfId="805"/>
    <cellStyle name="Millares 101 2" xfId="806"/>
    <cellStyle name="Millares 101 2 2" xfId="2202"/>
    <cellStyle name="Millares 101 3" xfId="2201"/>
    <cellStyle name="Millares 102" xfId="807"/>
    <cellStyle name="Millares 102 2" xfId="808"/>
    <cellStyle name="Millares 102 2 2" xfId="2204"/>
    <cellStyle name="Millares 102 3" xfId="2203"/>
    <cellStyle name="Millares 103" xfId="809"/>
    <cellStyle name="Millares 103 2" xfId="810"/>
    <cellStyle name="Millares 103 2 2" xfId="2206"/>
    <cellStyle name="Millares 103 3" xfId="2205"/>
    <cellStyle name="Millares 104" xfId="811"/>
    <cellStyle name="Millares 104 2" xfId="812"/>
    <cellStyle name="Millares 104 2 2" xfId="2208"/>
    <cellStyle name="Millares 104 3" xfId="2207"/>
    <cellStyle name="Millares 105" xfId="813"/>
    <cellStyle name="Millares 105 2" xfId="814"/>
    <cellStyle name="Millares 105 2 2" xfId="2210"/>
    <cellStyle name="Millares 105 3" xfId="2209"/>
    <cellStyle name="Millares 106" xfId="815"/>
    <cellStyle name="Millares 106 2" xfId="816"/>
    <cellStyle name="Millares 106 2 2" xfId="2212"/>
    <cellStyle name="Millares 106 3" xfId="2211"/>
    <cellStyle name="Millares 107" xfId="817"/>
    <cellStyle name="Millares 107 2" xfId="818"/>
    <cellStyle name="Millares 107 2 2" xfId="2214"/>
    <cellStyle name="Millares 107 3" xfId="2213"/>
    <cellStyle name="Millares 108" xfId="819"/>
    <cellStyle name="Millares 108 2" xfId="820"/>
    <cellStyle name="Millares 108 2 2" xfId="2216"/>
    <cellStyle name="Millares 108 3" xfId="2215"/>
    <cellStyle name="Millares 109" xfId="821"/>
    <cellStyle name="Millares 109 2" xfId="822"/>
    <cellStyle name="Millares 109 2 2" xfId="2218"/>
    <cellStyle name="Millares 109 3" xfId="2217"/>
    <cellStyle name="Millares 11" xfId="197"/>
    <cellStyle name="Millares 11 2" xfId="198"/>
    <cellStyle name="Millares 11 2 2" xfId="824"/>
    <cellStyle name="Millares 11 2 3" xfId="2091"/>
    <cellStyle name="Millares 11 3" xfId="494"/>
    <cellStyle name="Millares 11 3 2" xfId="517"/>
    <cellStyle name="Millares 11 4" xfId="823"/>
    <cellStyle name="Millares 11 5" xfId="2425"/>
    <cellStyle name="Millares 110" xfId="825"/>
    <cellStyle name="Millares 110 2" xfId="826"/>
    <cellStyle name="Millares 110 2 2" xfId="2220"/>
    <cellStyle name="Millares 110 3" xfId="2219"/>
    <cellStyle name="Millares 111" xfId="827"/>
    <cellStyle name="Millares 111 2" xfId="828"/>
    <cellStyle name="Millares 111 2 2" xfId="2222"/>
    <cellStyle name="Millares 111 3" xfId="2221"/>
    <cellStyle name="Millares 112" xfId="829"/>
    <cellStyle name="Millares 112 2" xfId="830"/>
    <cellStyle name="Millares 112 2 2" xfId="2224"/>
    <cellStyle name="Millares 112 3" xfId="2223"/>
    <cellStyle name="Millares 113" xfId="831"/>
    <cellStyle name="Millares 113 2" xfId="832"/>
    <cellStyle name="Millares 113 2 2" xfId="2226"/>
    <cellStyle name="Millares 113 3" xfId="2225"/>
    <cellStyle name="Millares 114" xfId="833"/>
    <cellStyle name="Millares 114 2" xfId="834"/>
    <cellStyle name="Millares 114 2 2" xfId="2228"/>
    <cellStyle name="Millares 114 3" xfId="2227"/>
    <cellStyle name="Millares 115" xfId="835"/>
    <cellStyle name="Millares 115 2" xfId="836"/>
    <cellStyle name="Millares 115 2 2" xfId="2230"/>
    <cellStyle name="Millares 115 3" xfId="2229"/>
    <cellStyle name="Millares 116" xfId="837"/>
    <cellStyle name="Millares 116 2" xfId="838"/>
    <cellStyle name="Millares 116 2 2" xfId="2232"/>
    <cellStyle name="Millares 116 3" xfId="2231"/>
    <cellStyle name="Millares 117" xfId="839"/>
    <cellStyle name="Millares 117 2" xfId="840"/>
    <cellStyle name="Millares 117 2 2" xfId="2234"/>
    <cellStyle name="Millares 117 3" xfId="2233"/>
    <cellStyle name="Millares 118" xfId="841"/>
    <cellStyle name="Millares 118 2" xfId="842"/>
    <cellStyle name="Millares 118 2 2" xfId="2236"/>
    <cellStyle name="Millares 118 3" xfId="2235"/>
    <cellStyle name="Millares 119" xfId="843"/>
    <cellStyle name="Millares 119 2" xfId="844"/>
    <cellStyle name="Millares 119 2 2" xfId="2238"/>
    <cellStyle name="Millares 119 3" xfId="2237"/>
    <cellStyle name="Millares 12" xfId="199"/>
    <cellStyle name="Millares 12 2" xfId="200"/>
    <cellStyle name="Millares 12 2 2" xfId="846"/>
    <cellStyle name="Millares 12 2 3" xfId="2124"/>
    <cellStyle name="Millares 12 3" xfId="845"/>
    <cellStyle name="Millares 12 4" xfId="2145"/>
    <cellStyle name="Millares 120" xfId="847"/>
    <cellStyle name="Millares 120 2" xfId="848"/>
    <cellStyle name="Millares 120 2 2" xfId="2240"/>
    <cellStyle name="Millares 120 3" xfId="2239"/>
    <cellStyle name="Millares 121" xfId="849"/>
    <cellStyle name="Millares 121 2" xfId="850"/>
    <cellStyle name="Millares 121 2 2" xfId="2242"/>
    <cellStyle name="Millares 121 3" xfId="2241"/>
    <cellStyle name="Millares 122" xfId="851"/>
    <cellStyle name="Millares 122 2" xfId="852"/>
    <cellStyle name="Millares 122 2 2" xfId="2244"/>
    <cellStyle name="Millares 122 3" xfId="2243"/>
    <cellStyle name="Millares 123" xfId="853"/>
    <cellStyle name="Millares 123 2" xfId="854"/>
    <cellStyle name="Millares 123 2 2" xfId="2246"/>
    <cellStyle name="Millares 123 3" xfId="2245"/>
    <cellStyle name="Millares 124" xfId="855"/>
    <cellStyle name="Millares 124 2" xfId="856"/>
    <cellStyle name="Millares 124 2 2" xfId="2248"/>
    <cellStyle name="Millares 124 3" xfId="2247"/>
    <cellStyle name="Millares 125" xfId="857"/>
    <cellStyle name="Millares 125 2" xfId="858"/>
    <cellStyle name="Millares 125 2 2" xfId="2250"/>
    <cellStyle name="Millares 125 3" xfId="2249"/>
    <cellStyle name="Millares 126" xfId="859"/>
    <cellStyle name="Millares 126 2" xfId="860"/>
    <cellStyle name="Millares 126 2 2" xfId="2252"/>
    <cellStyle name="Millares 126 3" xfId="2251"/>
    <cellStyle name="Millares 127" xfId="861"/>
    <cellStyle name="Millares 127 2" xfId="862"/>
    <cellStyle name="Millares 127 2 2" xfId="2254"/>
    <cellStyle name="Millares 127 3" xfId="2253"/>
    <cellStyle name="Millares 128" xfId="863"/>
    <cellStyle name="Millares 128 2" xfId="864"/>
    <cellStyle name="Millares 128 2 2" xfId="2256"/>
    <cellStyle name="Millares 128 3" xfId="2255"/>
    <cellStyle name="Millares 129" xfId="865"/>
    <cellStyle name="Millares 129 2" xfId="866"/>
    <cellStyle name="Millares 129 2 2" xfId="2258"/>
    <cellStyle name="Millares 129 3" xfId="2257"/>
    <cellStyle name="Millares 13" xfId="201"/>
    <cellStyle name="Millares 13 2" xfId="202"/>
    <cellStyle name="Millares 13 2 2" xfId="868"/>
    <cellStyle name="Millares 13 3" xfId="867"/>
    <cellStyle name="Millares 13 4" xfId="2123"/>
    <cellStyle name="Millares 130" xfId="869"/>
    <cellStyle name="Millares 130 2" xfId="870"/>
    <cellStyle name="Millares 130 2 2" xfId="2260"/>
    <cellStyle name="Millares 130 3" xfId="2259"/>
    <cellStyle name="Millares 131" xfId="871"/>
    <cellStyle name="Millares 131 2" xfId="872"/>
    <cellStyle name="Millares 131 2 2" xfId="2262"/>
    <cellStyle name="Millares 131 3" xfId="2261"/>
    <cellStyle name="Millares 132" xfId="873"/>
    <cellStyle name="Millares 132 2" xfId="874"/>
    <cellStyle name="Millares 132 2 2" xfId="2264"/>
    <cellStyle name="Millares 132 3" xfId="2263"/>
    <cellStyle name="Millares 133" xfId="875"/>
    <cellStyle name="Millares 133 2" xfId="876"/>
    <cellStyle name="Millares 133 2 2" xfId="2266"/>
    <cellStyle name="Millares 133 3" xfId="2265"/>
    <cellStyle name="Millares 134" xfId="877"/>
    <cellStyle name="Millares 134 2" xfId="878"/>
    <cellStyle name="Millares 134 2 2" xfId="2268"/>
    <cellStyle name="Millares 134 3" xfId="2267"/>
    <cellStyle name="Millares 135" xfId="879"/>
    <cellStyle name="Millares 135 2" xfId="880"/>
    <cellStyle name="Millares 135 2 2" xfId="2270"/>
    <cellStyle name="Millares 135 3" xfId="2269"/>
    <cellStyle name="Millares 136" xfId="881"/>
    <cellStyle name="Millares 136 2" xfId="882"/>
    <cellStyle name="Millares 136 2 2" xfId="2272"/>
    <cellStyle name="Millares 136 3" xfId="2271"/>
    <cellStyle name="Millares 137" xfId="883"/>
    <cellStyle name="Millares 137 2" xfId="884"/>
    <cellStyle name="Millares 137 2 2" xfId="2274"/>
    <cellStyle name="Millares 137 3" xfId="2273"/>
    <cellStyle name="Millares 138" xfId="885"/>
    <cellStyle name="Millares 138 2" xfId="886"/>
    <cellStyle name="Millares 138 2 2" xfId="2276"/>
    <cellStyle name="Millares 138 3" xfId="2275"/>
    <cellStyle name="Millares 139" xfId="887"/>
    <cellStyle name="Millares 139 2" xfId="888"/>
    <cellStyle name="Millares 139 2 2" xfId="2278"/>
    <cellStyle name="Millares 139 3" xfId="2277"/>
    <cellStyle name="Millares 14" xfId="203"/>
    <cellStyle name="Millares 14 2" xfId="890"/>
    <cellStyle name="Millares 14 3" xfId="889"/>
    <cellStyle name="Millares 14 4" xfId="2122"/>
    <cellStyle name="Millares 140" xfId="891"/>
    <cellStyle name="Millares 140 2" xfId="892"/>
    <cellStyle name="Millares 140 2 2" xfId="2280"/>
    <cellStyle name="Millares 140 3" xfId="2279"/>
    <cellStyle name="Millares 141" xfId="893"/>
    <cellStyle name="Millares 141 2" xfId="894"/>
    <cellStyle name="Millares 141 2 2" xfId="2282"/>
    <cellStyle name="Millares 141 3" xfId="2281"/>
    <cellStyle name="Millares 142" xfId="895"/>
    <cellStyle name="Millares 142 2" xfId="896"/>
    <cellStyle name="Millares 142 2 2" xfId="2284"/>
    <cellStyle name="Millares 142 3" xfId="2283"/>
    <cellStyle name="Millares 143" xfId="897"/>
    <cellStyle name="Millares 143 2" xfId="898"/>
    <cellStyle name="Millares 143 2 2" xfId="2286"/>
    <cellStyle name="Millares 143 3" xfId="2285"/>
    <cellStyle name="Millares 144" xfId="899"/>
    <cellStyle name="Millares 145" xfId="900"/>
    <cellStyle name="Millares 146" xfId="901"/>
    <cellStyle name="Millares 147" xfId="902"/>
    <cellStyle name="Millares 147 2" xfId="903"/>
    <cellStyle name="Millares 147 2 2" xfId="904"/>
    <cellStyle name="Millares 147 3" xfId="905"/>
    <cellStyle name="Millares 148" xfId="2196"/>
    <cellStyle name="Millares 149" xfId="2198"/>
    <cellStyle name="Millares 15" xfId="204"/>
    <cellStyle name="Millares 15 2" xfId="907"/>
    <cellStyle name="Millares 15 3" xfId="906"/>
    <cellStyle name="Millares 15 4" xfId="2121"/>
    <cellStyle name="Millares 150" xfId="2411"/>
    <cellStyle name="Millares 151" xfId="2409"/>
    <cellStyle name="Millares 16" xfId="205"/>
    <cellStyle name="Millares 16 2" xfId="496"/>
    <cellStyle name="Millares 17" xfId="206"/>
    <cellStyle name="Millares 17 2" xfId="909"/>
    <cellStyle name="Millares 17 3" xfId="908"/>
    <cellStyle name="Millares 17 4" xfId="2120"/>
    <cellStyle name="Millares 18" xfId="207"/>
    <cellStyle name="Millares 18 2" xfId="911"/>
    <cellStyle name="Millares 18 3" xfId="910"/>
    <cellStyle name="Millares 19" xfId="208"/>
    <cellStyle name="Millares 19 2" xfId="209"/>
    <cellStyle name="Millares 2" xfId="210"/>
    <cellStyle name="Millares 2 2" xfId="211"/>
    <cellStyle name="Millares 2 2 2" xfId="212"/>
    <cellStyle name="Millares 2 2 2 2" xfId="507"/>
    <cellStyle name="Millares 2 2 2 3" xfId="2119"/>
    <cellStyle name="Millares 2 2 3" xfId="530"/>
    <cellStyle name="Millares 2 2 4" xfId="912"/>
    <cellStyle name="Millares 2 2 5" xfId="2162"/>
    <cellStyle name="Millares 2 2 6" xfId="2414"/>
    <cellStyle name="Millares 2 2 7" xfId="2429"/>
    <cellStyle name="Millares 2 3" xfId="213"/>
    <cellStyle name="Millares 2 3 2" xfId="556"/>
    <cellStyle name="Millares 2 3 2 2" xfId="2114"/>
    <cellStyle name="Millares 2 3 3" xfId="542"/>
    <cellStyle name="Millares 2 3 4" xfId="913"/>
    <cellStyle name="Millares 2 3 5" xfId="2152"/>
    <cellStyle name="Millares 2 4" xfId="32"/>
    <cellStyle name="Millares 2 4 2" xfId="503"/>
    <cellStyle name="Millares 2 4 3" xfId="914"/>
    <cellStyle name="Millares 2 4 4" xfId="2108"/>
    <cellStyle name="Millares 2 4 5" xfId="2287"/>
    <cellStyle name="Millares 2 5" xfId="214"/>
    <cellStyle name="Millares 2 5 2" xfId="508"/>
    <cellStyle name="Millares 2 5 3" xfId="2107"/>
    <cellStyle name="Millares 2 6" xfId="215"/>
    <cellStyle name="Millares 2 6 2" xfId="2106"/>
    <cellStyle name="Millares 2 7" xfId="216"/>
    <cellStyle name="Millares 2 7 2" xfId="2095"/>
    <cellStyle name="Millares 2 8" xfId="490"/>
    <cellStyle name="Millares 2 8 2" xfId="516"/>
    <cellStyle name="Millares 2 8 3" xfId="2074"/>
    <cellStyle name="Millares 2 9" xfId="519"/>
    <cellStyle name="Millares 2_UNIT ACOMETIDA Y OTRO(1)" xfId="217"/>
    <cellStyle name="Millares 20" xfId="218"/>
    <cellStyle name="Millares 20 2" xfId="916"/>
    <cellStyle name="Millares 20 3" xfId="915"/>
    <cellStyle name="Millares 21" xfId="219"/>
    <cellStyle name="Millares 21 2" xfId="918"/>
    <cellStyle name="Millares 21 3" xfId="917"/>
    <cellStyle name="Millares 22" xfId="220"/>
    <cellStyle name="Millares 22 2" xfId="920"/>
    <cellStyle name="Millares 22 3" xfId="919"/>
    <cellStyle name="Millares 23" xfId="221"/>
    <cellStyle name="Millares 23 2" xfId="922"/>
    <cellStyle name="Millares 23 3" xfId="921"/>
    <cellStyle name="Millares 24" xfId="222"/>
    <cellStyle name="Millares 24 2" xfId="924"/>
    <cellStyle name="Millares 24 3" xfId="923"/>
    <cellStyle name="Millares 25" xfId="223"/>
    <cellStyle name="Millares 25 2" xfId="926"/>
    <cellStyle name="Millares 25 3" xfId="925"/>
    <cellStyle name="Millares 26" xfId="224"/>
    <cellStyle name="Millares 26 2" xfId="225"/>
    <cellStyle name="Millares 26 2 2" xfId="928"/>
    <cellStyle name="Millares 26 3" xfId="927"/>
    <cellStyle name="Millares 27" xfId="226"/>
    <cellStyle name="Millares 27 2" xfId="930"/>
    <cellStyle name="Millares 27 3" xfId="929"/>
    <cellStyle name="Millares 28" xfId="227"/>
    <cellStyle name="Millares 28 2" xfId="932"/>
    <cellStyle name="Millares 28 3" xfId="931"/>
    <cellStyle name="Millares 29" xfId="228"/>
    <cellStyle name="Millares 29 2" xfId="934"/>
    <cellStyle name="Millares 29 3" xfId="933"/>
    <cellStyle name="Millares 3" xfId="229"/>
    <cellStyle name="Millares 3 2" xfId="230"/>
    <cellStyle name="Millares 3 2 2" xfId="537"/>
    <cellStyle name="Millares 3 2 2 2" xfId="2113"/>
    <cellStyle name="Millares 3 2 2 3" xfId="2424"/>
    <cellStyle name="Millares 3 2 3" xfId="936"/>
    <cellStyle name="Millares 3 2 3 2" xfId="2118"/>
    <cellStyle name="Millares 3 2 4" xfId="2161"/>
    <cellStyle name="Millares 3 2 5" xfId="2423"/>
    <cellStyle name="Millares 3 3" xfId="520"/>
    <cellStyle name="Millares 3 3 2" xfId="937"/>
    <cellStyle name="Millares 3 3 2 2" xfId="2105"/>
    <cellStyle name="Millares 3 4" xfId="938"/>
    <cellStyle name="Millares 3 4 2" xfId="2104"/>
    <cellStyle name="Millares 3 4 3" xfId="2288"/>
    <cellStyle name="Millares 3 5" xfId="935"/>
    <cellStyle name="Millares 3 5 2" xfId="2112"/>
    <cellStyle name="Millares 3 6" xfId="2094"/>
    <cellStyle name="Millares 30" xfId="231"/>
    <cellStyle name="Millares 30 2" xfId="940"/>
    <cellStyle name="Millares 30 3" xfId="939"/>
    <cellStyle name="Millares 31" xfId="232"/>
    <cellStyle name="Millares 31 2" xfId="942"/>
    <cellStyle name="Millares 31 3" xfId="941"/>
    <cellStyle name="Millares 32" xfId="233"/>
    <cellStyle name="Millares 32 2" xfId="943"/>
    <cellStyle name="Millares 33" xfId="234"/>
    <cellStyle name="Millares 33 2" xfId="945"/>
    <cellStyle name="Millares 33 3" xfId="944"/>
    <cellStyle name="Millares 34" xfId="235"/>
    <cellStyle name="Millares 34 2" xfId="947"/>
    <cellStyle name="Millares 34 3" xfId="946"/>
    <cellStyle name="Millares 35" xfId="236"/>
    <cellStyle name="Millares 35 2" xfId="949"/>
    <cellStyle name="Millares 35 3" xfId="948"/>
    <cellStyle name="Millares 36" xfId="237"/>
    <cellStyle name="Millares 36 2" xfId="951"/>
    <cellStyle name="Millares 36 3" xfId="950"/>
    <cellStyle name="Millares 36 4" xfId="2144"/>
    <cellStyle name="Millares 37" xfId="238"/>
    <cellStyle name="Millares 37 2" xfId="953"/>
    <cellStyle name="Millares 37 3" xfId="952"/>
    <cellStyle name="Millares 38" xfId="239"/>
    <cellStyle name="Millares 38 2" xfId="955"/>
    <cellStyle name="Millares 38 3" xfId="954"/>
    <cellStyle name="Millares 39" xfId="240"/>
    <cellStyle name="Millares 39 2" xfId="957"/>
    <cellStyle name="Millares 39 3" xfId="956"/>
    <cellStyle name="Millares 4" xfId="241"/>
    <cellStyle name="Millares 4 2" xfId="242"/>
    <cellStyle name="Millares 4 2 2" xfId="552"/>
    <cellStyle name="Millares 4 2 2 2" xfId="2085"/>
    <cellStyle name="Millares 4 2 3" xfId="959"/>
    <cellStyle name="Millares 4 2 4" xfId="2151"/>
    <cellStyle name="Millares 4 3" xfId="243"/>
    <cellStyle name="Millares 4 3 2" xfId="509"/>
    <cellStyle name="Millares 4 3 3" xfId="960"/>
    <cellStyle name="Millares 4 3 4" xfId="2143"/>
    <cellStyle name="Millares 4 4" xfId="244"/>
    <cellStyle name="Millares 4 5" xfId="245"/>
    <cellStyle name="Millares 4 6" xfId="521"/>
    <cellStyle name="Millares 4 7" xfId="958"/>
    <cellStyle name="Millares 4 8" xfId="2160"/>
    <cellStyle name="Millares 40" xfId="246"/>
    <cellStyle name="Millares 40 2" xfId="961"/>
    <cellStyle name="Millares 41" xfId="247"/>
    <cellStyle name="Millares 41 2" xfId="962"/>
    <cellStyle name="Millares 42" xfId="248"/>
    <cellStyle name="Millares 42 2" xfId="964"/>
    <cellStyle name="Millares 42 2 2" xfId="2290"/>
    <cellStyle name="Millares 42 3" xfId="963"/>
    <cellStyle name="Millares 42 4" xfId="2289"/>
    <cellStyle name="Millares 43" xfId="249"/>
    <cellStyle name="Millares 43 2" xfId="966"/>
    <cellStyle name="Millares 43 2 2" xfId="2292"/>
    <cellStyle name="Millares 43 3" xfId="965"/>
    <cellStyle name="Millares 43 4" xfId="2291"/>
    <cellStyle name="Millares 44" xfId="250"/>
    <cellStyle name="Millares 44 2" xfId="968"/>
    <cellStyle name="Millares 44 2 2" xfId="2294"/>
    <cellStyle name="Millares 44 3" xfId="967"/>
    <cellStyle name="Millares 44 4" xfId="2293"/>
    <cellStyle name="Millares 45" xfId="251"/>
    <cellStyle name="Millares 45 2" xfId="970"/>
    <cellStyle name="Millares 45 2 2" xfId="2296"/>
    <cellStyle name="Millares 45 3" xfId="969"/>
    <cellStyle name="Millares 45 4" xfId="2295"/>
    <cellStyle name="Millares 46" xfId="252"/>
    <cellStyle name="Millares 46 2" xfId="972"/>
    <cellStyle name="Millares 46 2 2" xfId="2298"/>
    <cellStyle name="Millares 46 3" xfId="971"/>
    <cellStyle name="Millares 46 4" xfId="2297"/>
    <cellStyle name="Millares 47" xfId="253"/>
    <cellStyle name="Millares 47 2" xfId="974"/>
    <cellStyle name="Millares 47 2 2" xfId="2300"/>
    <cellStyle name="Millares 47 3" xfId="973"/>
    <cellStyle name="Millares 47 4" xfId="2299"/>
    <cellStyle name="Millares 48" xfId="254"/>
    <cellStyle name="Millares 48 2" xfId="976"/>
    <cellStyle name="Millares 48 2 2" xfId="2302"/>
    <cellStyle name="Millares 48 3" xfId="975"/>
    <cellStyle name="Millares 48 4" xfId="2301"/>
    <cellStyle name="Millares 49" xfId="255"/>
    <cellStyle name="Millares 49 2" xfId="978"/>
    <cellStyle name="Millares 49 2 2" xfId="2304"/>
    <cellStyle name="Millares 49 3" xfId="977"/>
    <cellStyle name="Millares 49 4" xfId="2303"/>
    <cellStyle name="Millares 5" xfId="256"/>
    <cellStyle name="Millares 5 10" xfId="257"/>
    <cellStyle name="Millares 5 11" xfId="258"/>
    <cellStyle name="Millares 5 12" xfId="259"/>
    <cellStyle name="Millares 5 13" xfId="260"/>
    <cellStyle name="Millares 5 14" xfId="261"/>
    <cellStyle name="Millares 5 15" xfId="262"/>
    <cellStyle name="Millares 5 16" xfId="522"/>
    <cellStyle name="Millares 5 17" xfId="2430"/>
    <cellStyle name="Millares 5 2" xfId="263"/>
    <cellStyle name="Millares 5 2 2" xfId="2148"/>
    <cellStyle name="Millares 5 3" xfId="264"/>
    <cellStyle name="Millares 5 3 2" xfId="979"/>
    <cellStyle name="Millares 5 4" xfId="265"/>
    <cellStyle name="Millares 5 5" xfId="266"/>
    <cellStyle name="Millares 5 6" xfId="267"/>
    <cellStyle name="Millares 5 7" xfId="268"/>
    <cellStyle name="Millares 5 8" xfId="269"/>
    <cellStyle name="Millares 5 9" xfId="270"/>
    <cellStyle name="Millares 50" xfId="271"/>
    <cellStyle name="Millares 50 2" xfId="981"/>
    <cellStyle name="Millares 50 2 2" xfId="2306"/>
    <cellStyle name="Millares 50 3" xfId="980"/>
    <cellStyle name="Millares 50 4" xfId="2305"/>
    <cellStyle name="Millares 51" xfId="272"/>
    <cellStyle name="Millares 51 2" xfId="983"/>
    <cellStyle name="Millares 51 2 2" xfId="2308"/>
    <cellStyle name="Millares 51 3" xfId="982"/>
    <cellStyle name="Millares 51 4" xfId="2307"/>
    <cellStyle name="Millares 52" xfId="273"/>
    <cellStyle name="Millares 52 2" xfId="985"/>
    <cellStyle name="Millares 52 2 2" xfId="2310"/>
    <cellStyle name="Millares 52 3" xfId="984"/>
    <cellStyle name="Millares 52 4" xfId="2309"/>
    <cellStyle name="Millares 53" xfId="274"/>
    <cellStyle name="Millares 53 2" xfId="987"/>
    <cellStyle name="Millares 53 2 2" xfId="2312"/>
    <cellStyle name="Millares 53 3" xfId="986"/>
    <cellStyle name="Millares 53 4" xfId="2311"/>
    <cellStyle name="Millares 54" xfId="275"/>
    <cellStyle name="Millares 54 2" xfId="989"/>
    <cellStyle name="Millares 54 2 2" xfId="2314"/>
    <cellStyle name="Millares 54 3" xfId="988"/>
    <cellStyle name="Millares 54 4" xfId="2313"/>
    <cellStyle name="Millares 55" xfId="276"/>
    <cellStyle name="Millares 55 2" xfId="277"/>
    <cellStyle name="Millares 55 2 2" xfId="510"/>
    <cellStyle name="Millares 55 2 3" xfId="991"/>
    <cellStyle name="Millares 55 2 4" xfId="2316"/>
    <cellStyle name="Millares 55 3" xfId="278"/>
    <cellStyle name="Millares 55 3 2" xfId="511"/>
    <cellStyle name="Millares 55 4" xfId="990"/>
    <cellStyle name="Millares 55 5" xfId="2315"/>
    <cellStyle name="Millares 56" xfId="279"/>
    <cellStyle name="Millares 56 2" xfId="993"/>
    <cellStyle name="Millares 56 2 2" xfId="2318"/>
    <cellStyle name="Millares 56 3" xfId="992"/>
    <cellStyle name="Millares 56 4" xfId="2317"/>
    <cellStyle name="Millares 57" xfId="498"/>
    <cellStyle name="Millares 57 2" xfId="995"/>
    <cellStyle name="Millares 57 2 2" xfId="2320"/>
    <cellStyle name="Millares 57 3" xfId="994"/>
    <cellStyle name="Millares 57 4" xfId="2319"/>
    <cellStyle name="Millares 58" xfId="533"/>
    <cellStyle name="Millares 58 2" xfId="997"/>
    <cellStyle name="Millares 58 2 2" xfId="2322"/>
    <cellStyle name="Millares 58 3" xfId="996"/>
    <cellStyle name="Millares 58 4" xfId="2321"/>
    <cellStyle name="Millares 59" xfId="280"/>
    <cellStyle name="Millares 59 2" xfId="999"/>
    <cellStyle name="Millares 59 2 2" xfId="2324"/>
    <cellStyle name="Millares 59 3" xfId="998"/>
    <cellStyle name="Millares 59 4" xfId="2323"/>
    <cellStyle name="Millares 6" xfId="281"/>
    <cellStyle name="Millares 6 2" xfId="282"/>
    <cellStyle name="Millares 6 2 2" xfId="1001"/>
    <cellStyle name="Millares 6 2 3" xfId="2127"/>
    <cellStyle name="Millares 6 3" xfId="523"/>
    <cellStyle name="Millares 6 3 2" xfId="1002"/>
    <cellStyle name="Millares 6 3 3" xfId="2146"/>
    <cellStyle name="Millares 6 4" xfId="1000"/>
    <cellStyle name="Millares 60" xfId="1003"/>
    <cellStyle name="Millares 60 2" xfId="1004"/>
    <cellStyle name="Millares 60 2 2" xfId="2326"/>
    <cellStyle name="Millares 60 3" xfId="2325"/>
    <cellStyle name="Millares 61" xfId="1005"/>
    <cellStyle name="Millares 61 2" xfId="1006"/>
    <cellStyle name="Millares 61 2 2" xfId="2328"/>
    <cellStyle name="Millares 61 3" xfId="2327"/>
    <cellStyle name="Millares 62" xfId="1007"/>
    <cellStyle name="Millares 62 2" xfId="1008"/>
    <cellStyle name="Millares 62 2 2" xfId="2330"/>
    <cellStyle name="Millares 62 3" xfId="2329"/>
    <cellStyle name="Millares 63" xfId="1009"/>
    <cellStyle name="Millares 63 2" xfId="1010"/>
    <cellStyle name="Millares 63 2 2" xfId="2332"/>
    <cellStyle name="Millares 63 3" xfId="2331"/>
    <cellStyle name="Millares 64" xfId="1011"/>
    <cellStyle name="Millares 64 2" xfId="1012"/>
    <cellStyle name="Millares 64 2 2" xfId="2334"/>
    <cellStyle name="Millares 64 3" xfId="2333"/>
    <cellStyle name="Millares 65" xfId="1013"/>
    <cellStyle name="Millares 65 2" xfId="1014"/>
    <cellStyle name="Millares 65 2 2" xfId="2336"/>
    <cellStyle name="Millares 65 3" xfId="2335"/>
    <cellStyle name="Millares 66" xfId="1015"/>
    <cellStyle name="Millares 66 2" xfId="1016"/>
    <cellStyle name="Millares 66 2 2" xfId="2338"/>
    <cellStyle name="Millares 66 3" xfId="2337"/>
    <cellStyle name="Millares 67" xfId="1017"/>
    <cellStyle name="Millares 67 2" xfId="1018"/>
    <cellStyle name="Millares 67 2 2" xfId="2340"/>
    <cellStyle name="Millares 67 3" xfId="2339"/>
    <cellStyle name="Millares 68" xfId="1019"/>
    <cellStyle name="Millares 68 2" xfId="1020"/>
    <cellStyle name="Millares 68 2 2" xfId="2342"/>
    <cellStyle name="Millares 68 3" xfId="2341"/>
    <cellStyle name="Millares 69" xfId="1021"/>
    <cellStyle name="Millares 69 2" xfId="1022"/>
    <cellStyle name="Millares 69 2 2" xfId="2344"/>
    <cellStyle name="Millares 69 3" xfId="2343"/>
    <cellStyle name="Millares 7" xfId="283"/>
    <cellStyle name="Millares 7 2" xfId="284"/>
    <cellStyle name="Millares 7 3" xfId="285"/>
    <cellStyle name="Millares 7 3 2" xfId="1023"/>
    <cellStyle name="Millares 7 4" xfId="524"/>
    <cellStyle name="Millares 70" xfId="1024"/>
    <cellStyle name="Millares 70 2" xfId="1025"/>
    <cellStyle name="Millares 70 2 2" xfId="2346"/>
    <cellStyle name="Millares 70 3" xfId="2345"/>
    <cellStyle name="Millares 71" xfId="1026"/>
    <cellStyle name="Millares 71 2" xfId="1027"/>
    <cellStyle name="Millares 71 2 2" xfId="2348"/>
    <cellStyle name="Millares 71 3" xfId="2347"/>
    <cellStyle name="Millares 72" xfId="1028"/>
    <cellStyle name="Millares 72 2" xfId="1029"/>
    <cellStyle name="Millares 72 2 2" xfId="2350"/>
    <cellStyle name="Millares 72 3" xfId="2349"/>
    <cellStyle name="Millares 73" xfId="1030"/>
    <cellStyle name="Millares 73 2" xfId="1031"/>
    <cellStyle name="Millares 73 2 2" xfId="2352"/>
    <cellStyle name="Millares 73 3" xfId="2351"/>
    <cellStyle name="Millares 74" xfId="1032"/>
    <cellStyle name="Millares 74 2" xfId="1033"/>
    <cellStyle name="Millares 74 2 2" xfId="2354"/>
    <cellStyle name="Millares 74 3" xfId="2353"/>
    <cellStyle name="Millares 75" xfId="1034"/>
    <cellStyle name="Millares 75 2" xfId="1035"/>
    <cellStyle name="Millares 75 2 2" xfId="2356"/>
    <cellStyle name="Millares 75 3" xfId="2355"/>
    <cellStyle name="Millares 76" xfId="1036"/>
    <cellStyle name="Millares 76 2" xfId="1037"/>
    <cellStyle name="Millares 76 2 2" xfId="2358"/>
    <cellStyle name="Millares 76 3" xfId="2357"/>
    <cellStyle name="Millares 77" xfId="1038"/>
    <cellStyle name="Millares 77 2" xfId="1039"/>
    <cellStyle name="Millares 77 2 2" xfId="2360"/>
    <cellStyle name="Millares 77 3" xfId="2359"/>
    <cellStyle name="Millares 78" xfId="1040"/>
    <cellStyle name="Millares 78 2" xfId="1041"/>
    <cellStyle name="Millares 78 2 2" xfId="2362"/>
    <cellStyle name="Millares 78 3" xfId="2361"/>
    <cellStyle name="Millares 79" xfId="1042"/>
    <cellStyle name="Millares 79 2" xfId="1043"/>
    <cellStyle name="Millares 79 2 2" xfId="2364"/>
    <cellStyle name="Millares 79 3" xfId="2363"/>
    <cellStyle name="Millares 8" xfId="286"/>
    <cellStyle name="Millares 8 2" xfId="35"/>
    <cellStyle name="Millares 8 2 2" xfId="287"/>
    <cellStyle name="Millares 8 2 3" xfId="1045"/>
    <cellStyle name="Millares 8 3" xfId="288"/>
    <cellStyle name="Millares 8 4" xfId="525"/>
    <cellStyle name="Millares 8 5" xfId="1044"/>
    <cellStyle name="Millares 80" xfId="1046"/>
    <cellStyle name="Millares 80 2" xfId="1047"/>
    <cellStyle name="Millares 80 2 2" xfId="2366"/>
    <cellStyle name="Millares 80 3" xfId="2365"/>
    <cellStyle name="Millares 81" xfId="1048"/>
    <cellStyle name="Millares 81 2" xfId="1049"/>
    <cellStyle name="Millares 81 2 2" xfId="2368"/>
    <cellStyle name="Millares 81 3" xfId="2367"/>
    <cellStyle name="Millares 82" xfId="1050"/>
    <cellStyle name="Millares 82 2" xfId="1051"/>
    <cellStyle name="Millares 82 2 2" xfId="2370"/>
    <cellStyle name="Millares 82 3" xfId="2369"/>
    <cellStyle name="Millares 83" xfId="1052"/>
    <cellStyle name="Millares 83 2" xfId="1053"/>
    <cellStyle name="Millares 83 2 2" xfId="2372"/>
    <cellStyle name="Millares 83 3" xfId="2371"/>
    <cellStyle name="Millares 84" xfId="1054"/>
    <cellStyle name="Millares 84 2" xfId="1055"/>
    <cellStyle name="Millares 84 2 2" xfId="2374"/>
    <cellStyle name="Millares 84 3" xfId="2373"/>
    <cellStyle name="Millares 85" xfId="1056"/>
    <cellStyle name="Millares 85 2" xfId="1057"/>
    <cellStyle name="Millares 85 2 2" xfId="2376"/>
    <cellStyle name="Millares 85 3" xfId="2375"/>
    <cellStyle name="Millares 86" xfId="1058"/>
    <cellStyle name="Millares 86 2" xfId="1059"/>
    <cellStyle name="Millares 86 2 2" xfId="2378"/>
    <cellStyle name="Millares 86 3" xfId="2377"/>
    <cellStyle name="Millares 87" xfId="1060"/>
    <cellStyle name="Millares 87 2" xfId="1061"/>
    <cellStyle name="Millares 87 2 2" xfId="2380"/>
    <cellStyle name="Millares 87 3" xfId="2379"/>
    <cellStyle name="Millares 88" xfId="1062"/>
    <cellStyle name="Millares 88 2" xfId="1063"/>
    <cellStyle name="Millares 88 2 2" xfId="2382"/>
    <cellStyle name="Millares 88 3" xfId="2381"/>
    <cellStyle name="Millares 89" xfId="1064"/>
    <cellStyle name="Millares 89 2" xfId="1065"/>
    <cellStyle name="Millares 89 2 2" xfId="2384"/>
    <cellStyle name="Millares 89 3" xfId="2383"/>
    <cellStyle name="Millares 9" xfId="289"/>
    <cellStyle name="Millares 9 2" xfId="290"/>
    <cellStyle name="Millares 9 2 2" xfId="1067"/>
    <cellStyle name="Millares 9 3" xfId="526"/>
    <cellStyle name="Millares 9 4" xfId="1066"/>
    <cellStyle name="Millares 90" xfId="1068"/>
    <cellStyle name="Millares 90 2" xfId="1069"/>
    <cellStyle name="Millares 90 2 2" xfId="2386"/>
    <cellStyle name="Millares 90 3" xfId="2385"/>
    <cellStyle name="Millares 91" xfId="1070"/>
    <cellStyle name="Millares 91 2" xfId="1071"/>
    <cellStyle name="Millares 91 2 2" xfId="2388"/>
    <cellStyle name="Millares 91 3" xfId="2387"/>
    <cellStyle name="Millares 92" xfId="1072"/>
    <cellStyle name="Millares 92 2" xfId="1073"/>
    <cellStyle name="Millares 92 2 2" xfId="2390"/>
    <cellStyle name="Millares 92 3" xfId="2389"/>
    <cellStyle name="Millares 93" xfId="1074"/>
    <cellStyle name="Millares 93 2" xfId="1075"/>
    <cellStyle name="Millares 93 2 2" xfId="2392"/>
    <cellStyle name="Millares 93 3" xfId="2391"/>
    <cellStyle name="Millares 94" xfId="1076"/>
    <cellStyle name="Millares 94 2" xfId="1077"/>
    <cellStyle name="Millares 94 2 2" xfId="2394"/>
    <cellStyle name="Millares 94 3" xfId="2393"/>
    <cellStyle name="Millares 95" xfId="1078"/>
    <cellStyle name="Millares 95 2" xfId="1079"/>
    <cellStyle name="Millares 95 2 2" xfId="2396"/>
    <cellStyle name="Millares 95 3" xfId="2395"/>
    <cellStyle name="Millares 96" xfId="1080"/>
    <cellStyle name="Millares 96 2" xfId="1081"/>
    <cellStyle name="Millares 96 2 2" xfId="2398"/>
    <cellStyle name="Millares 96 3" xfId="2397"/>
    <cellStyle name="Millares 97" xfId="1082"/>
    <cellStyle name="Millares 97 2" xfId="1083"/>
    <cellStyle name="Millares 97 2 2" xfId="2400"/>
    <cellStyle name="Millares 97 3" xfId="2399"/>
    <cellStyle name="Millares 98" xfId="1084"/>
    <cellStyle name="Millares 98 2" xfId="1085"/>
    <cellStyle name="Millares 98 2 2" xfId="2402"/>
    <cellStyle name="Millares 98 3" xfId="2401"/>
    <cellStyle name="Millares 99" xfId="1086"/>
    <cellStyle name="Millares 99 2" xfId="1087"/>
    <cellStyle name="Millares 99 2 2" xfId="2404"/>
    <cellStyle name="Millares 99 3" xfId="2403"/>
    <cellStyle name="Millares_RESUMEN EJECUTIVO EDAR BARRANQUILLITA MAYO 2006" xfId="492"/>
    <cellStyle name="Moneda" xfId="5" builtinId="4"/>
    <cellStyle name="Moneda [0]" xfId="30" builtinId="7"/>
    <cellStyle name="Moneda [0] 2" xfId="37"/>
    <cellStyle name="Moneda [0] 2 2" xfId="38"/>
    <cellStyle name="Moneda [0] 2 2 2" xfId="504"/>
    <cellStyle name="Moneda [0] 2 3" xfId="2419"/>
    <cellStyle name="Moneda [0] 3" xfId="291"/>
    <cellStyle name="Moneda [0] 3 2" xfId="512"/>
    <cellStyle name="Moneda [0] 4" xfId="292"/>
    <cellStyle name="Moneda [0] 5" xfId="502"/>
    <cellStyle name="Moneda 10" xfId="293"/>
    <cellStyle name="Moneda 10 2" xfId="13"/>
    <cellStyle name="Moneda 10 2 2" xfId="497"/>
    <cellStyle name="Moneda 10 2 2 2" xfId="532"/>
    <cellStyle name="Moneda 10 2 2 3" xfId="2084"/>
    <cellStyle name="Moneda 10 2 3" xfId="23"/>
    <cellStyle name="Moneda 10 2 4" xfId="19"/>
    <cellStyle name="Moneda 10 2 4 2" xfId="501"/>
    <cellStyle name="Moneda 10 2 5" xfId="2195"/>
    <cellStyle name="Moneda 10 3" xfId="33"/>
    <cellStyle name="Moneda 10 4" xfId="17"/>
    <cellStyle name="Moneda 10 4 2" xfId="545"/>
    <cellStyle name="Moneda 10 5" xfId="16"/>
    <cellStyle name="Moneda 10 6" xfId="2194"/>
    <cellStyle name="Moneda 100" xfId="1089"/>
    <cellStyle name="Moneda 100 2" xfId="1090"/>
    <cellStyle name="Moneda 101" xfId="1091"/>
    <cellStyle name="Moneda 101 2" xfId="1092"/>
    <cellStyle name="Moneda 102" xfId="1093"/>
    <cellStyle name="Moneda 102 2" xfId="1094"/>
    <cellStyle name="Moneda 103" xfId="1095"/>
    <cellStyle name="Moneda 103 2" xfId="1096"/>
    <cellStyle name="Moneda 104" xfId="1097"/>
    <cellStyle name="Moneda 104 2" xfId="1098"/>
    <cellStyle name="Moneda 104 2 2" xfId="1099"/>
    <cellStyle name="Moneda 104 3" xfId="1100"/>
    <cellStyle name="Moneda 105" xfId="1101"/>
    <cellStyle name="Moneda 105 2" xfId="1102"/>
    <cellStyle name="Moneda 106" xfId="1103"/>
    <cellStyle name="Moneda 106 2" xfId="2406"/>
    <cellStyle name="Moneda 107" xfId="1104"/>
    <cellStyle name="Moneda 108" xfId="1088"/>
    <cellStyle name="Moneda 109" xfId="2070"/>
    <cellStyle name="Moneda 11" xfId="15"/>
    <cellStyle name="Moneda 11 2" xfId="294"/>
    <cellStyle name="Moneda 11 2 2" xfId="1106"/>
    <cellStyle name="Moneda 11 2 3" xfId="2426"/>
    <cellStyle name="Moneda 11 3" xfId="1105"/>
    <cellStyle name="Moneda 11 4" xfId="2083"/>
    <cellStyle name="Moneda 11 4 2" xfId="2417"/>
    <cellStyle name="Moneda 11 5" xfId="2416"/>
    <cellStyle name="Moneda 110" xfId="2072"/>
    <cellStyle name="Moneda 111" xfId="2071"/>
    <cellStyle name="Moneda 112" xfId="2093"/>
    <cellStyle name="Moneda 113" xfId="2188"/>
    <cellStyle name="Moneda 114" xfId="2190"/>
    <cellStyle name="Moneda 115" xfId="2191"/>
    <cellStyle name="Moneda 116" xfId="2193"/>
    <cellStyle name="Moneda 117" xfId="2197"/>
    <cellStyle name="Moneda 118" xfId="2405"/>
    <cellStyle name="Moneda 119" xfId="2407"/>
    <cellStyle name="Moneda 12" xfId="295"/>
    <cellStyle name="Moneda 12 2" xfId="296"/>
    <cellStyle name="Moneda 12 2 2" xfId="1108"/>
    <cellStyle name="Moneda 12 3" xfId="1107"/>
    <cellStyle name="Moneda 12 4" xfId="2082"/>
    <cellStyle name="Moneda 120" xfId="2412"/>
    <cellStyle name="Moneda 121" xfId="2410"/>
    <cellStyle name="Moneda 122" xfId="2428"/>
    <cellStyle name="Moneda 13" xfId="297"/>
    <cellStyle name="Moneda 13 2" xfId="298"/>
    <cellStyle name="Moneda 13 2 2" xfId="1110"/>
    <cellStyle name="Moneda 13 3" xfId="1109"/>
    <cellStyle name="Moneda 13 4" xfId="2081"/>
    <cellStyle name="Moneda 14" xfId="299"/>
    <cellStyle name="Moneda 14 2" xfId="1112"/>
    <cellStyle name="Moneda 14 3" xfId="1111"/>
    <cellStyle name="Moneda 14 4" xfId="2080"/>
    <cellStyle name="Moneda 15" xfId="300"/>
    <cellStyle name="Moneda 15 2" xfId="1114"/>
    <cellStyle name="Moneda 15 3" xfId="1113"/>
    <cellStyle name="Moneda 15 4" xfId="2079"/>
    <cellStyle name="Moneda 16" xfId="301"/>
    <cellStyle name="Moneda 16 2" xfId="1116"/>
    <cellStyle name="Moneda 16 3" xfId="1115"/>
    <cellStyle name="Moneda 16 4" xfId="2078"/>
    <cellStyle name="Moneda 17" xfId="40"/>
    <cellStyle name="Moneda 17 2" xfId="1118"/>
    <cellStyle name="Moneda 17 3" xfId="1117"/>
    <cellStyle name="Moneda 17 4" xfId="2117"/>
    <cellStyle name="Moneda 18" xfId="302"/>
    <cellStyle name="Moneda 18 2" xfId="1120"/>
    <cellStyle name="Moneda 18 3" xfId="1119"/>
    <cellStyle name="Moneda 18 4" xfId="2077"/>
    <cellStyle name="Moneda 19" xfId="303"/>
    <cellStyle name="Moneda 19 2" xfId="1122"/>
    <cellStyle name="Moneda 19 3" xfId="1121"/>
    <cellStyle name="Moneda 19 4" xfId="2076"/>
    <cellStyle name="Moneda 2" xfId="26"/>
    <cellStyle name="Moneda 2 10" xfId="2159"/>
    <cellStyle name="Moneda 2 2" xfId="22"/>
    <cellStyle name="Moneda 2 2 2" xfId="1124"/>
    <cellStyle name="Moneda 2 2 2 2" xfId="2126"/>
    <cellStyle name="Moneda 2 2 3" xfId="2150"/>
    <cellStyle name="Moneda 2 3" xfId="304"/>
    <cellStyle name="Moneda 2 3 2" xfId="549"/>
    <cellStyle name="Moneda 2 3 3" xfId="1125"/>
    <cellStyle name="Moneda 2 4" xfId="305"/>
    <cellStyle name="Moneda 2 5" xfId="306"/>
    <cellStyle name="Moneda 2 6" xfId="307"/>
    <cellStyle name="Moneda 2 7" xfId="308"/>
    <cellStyle name="Moneda 2 8" xfId="527"/>
    <cellStyle name="Moneda 2 9" xfId="1123"/>
    <cellStyle name="Moneda 20" xfId="11"/>
    <cellStyle name="Moneda 20 2" xfId="1127"/>
    <cellStyle name="Moneda 20 3" xfId="1126"/>
    <cellStyle name="Moneda 21" xfId="309"/>
    <cellStyle name="Moneda 21 2" xfId="1129"/>
    <cellStyle name="Moneda 21 3" xfId="1128"/>
    <cellStyle name="Moneda 22" xfId="310"/>
    <cellStyle name="Moneda 22 2" xfId="1131"/>
    <cellStyle name="Moneda 22 3" xfId="1130"/>
    <cellStyle name="Moneda 23" xfId="311"/>
    <cellStyle name="Moneda 23 2" xfId="1133"/>
    <cellStyle name="Moneda 23 3" xfId="1132"/>
    <cellStyle name="Moneda 24" xfId="312"/>
    <cellStyle name="Moneda 24 2" xfId="1135"/>
    <cellStyle name="Moneda 24 3" xfId="1134"/>
    <cellStyle name="Moneda 25" xfId="313"/>
    <cellStyle name="Moneda 25 2" xfId="1137"/>
    <cellStyle name="Moneda 25 3" xfId="1136"/>
    <cellStyle name="Moneda 26" xfId="314"/>
    <cellStyle name="Moneda 26 2" xfId="1139"/>
    <cellStyle name="Moneda 26 3" xfId="1138"/>
    <cellStyle name="Moneda 27" xfId="315"/>
    <cellStyle name="Moneda 27 2" xfId="1141"/>
    <cellStyle name="Moneda 27 3" xfId="1140"/>
    <cellStyle name="Moneda 28" xfId="316"/>
    <cellStyle name="Moneda 28 2" xfId="1143"/>
    <cellStyle name="Moneda 28 3" xfId="1142"/>
    <cellStyle name="Moneda 29" xfId="317"/>
    <cellStyle name="Moneda 29 2" xfId="1145"/>
    <cellStyle name="Moneda 29 3" xfId="1144"/>
    <cellStyle name="Moneda 3" xfId="318"/>
    <cellStyle name="Moneda 3 2" xfId="319"/>
    <cellStyle name="Moneda 3 2 2" xfId="538"/>
    <cellStyle name="Moneda 3 2 3" xfId="1146"/>
    <cellStyle name="Moneda 3 2 4" xfId="2149"/>
    <cellStyle name="Moneda 3 3" xfId="320"/>
    <cellStyle name="Moneda 3 4" xfId="528"/>
    <cellStyle name="Moneda 3 5" xfId="2158"/>
    <cellStyle name="Moneda 30" xfId="321"/>
    <cellStyle name="Moneda 30 2" xfId="1148"/>
    <cellStyle name="Moneda 30 3" xfId="1147"/>
    <cellStyle name="Moneda 31" xfId="322"/>
    <cellStyle name="Moneda 31 2" xfId="1150"/>
    <cellStyle name="Moneda 31 3" xfId="1149"/>
    <cellStyle name="Moneda 32" xfId="323"/>
    <cellStyle name="Moneda 32 2" xfId="1152"/>
    <cellStyle name="Moneda 32 3" xfId="1151"/>
    <cellStyle name="Moneda 33" xfId="324"/>
    <cellStyle name="Moneda 33 2" xfId="1154"/>
    <cellStyle name="Moneda 33 3" xfId="1153"/>
    <cellStyle name="Moneda 34" xfId="325"/>
    <cellStyle name="Moneda 34 2" xfId="1156"/>
    <cellStyle name="Moneda 34 3" xfId="1155"/>
    <cellStyle name="Moneda 35" xfId="326"/>
    <cellStyle name="Moneda 35 2" xfId="1158"/>
    <cellStyle name="Moneda 35 3" xfId="1157"/>
    <cellStyle name="Moneda 36" xfId="327"/>
    <cellStyle name="Moneda 36 2" xfId="1160"/>
    <cellStyle name="Moneda 36 3" xfId="1159"/>
    <cellStyle name="Moneda 37" xfId="328"/>
    <cellStyle name="Moneda 37 2" xfId="1162"/>
    <cellStyle name="Moneda 37 3" xfId="1161"/>
    <cellStyle name="Moneda 38" xfId="329"/>
    <cellStyle name="Moneda 38 2" xfId="1164"/>
    <cellStyle name="Moneda 38 3" xfId="1163"/>
    <cellStyle name="Moneda 39" xfId="330"/>
    <cellStyle name="Moneda 39 2" xfId="1166"/>
    <cellStyle name="Moneda 39 3" xfId="1165"/>
    <cellStyle name="Moneda 4" xfId="331"/>
    <cellStyle name="Moneda 4 2" xfId="332"/>
    <cellStyle name="Moneda 4 2 2" xfId="333"/>
    <cellStyle name="Moneda 4 2 3" xfId="1168"/>
    <cellStyle name="Moneda 4 3" xfId="334"/>
    <cellStyle name="Moneda 4 4" xfId="335"/>
    <cellStyle name="Moneda 4 5" xfId="529"/>
    <cellStyle name="Moneda 4 6" xfId="1167"/>
    <cellStyle name="Moneda 40" xfId="336"/>
    <cellStyle name="Moneda 40 2" xfId="1170"/>
    <cellStyle name="Moneda 40 3" xfId="1169"/>
    <cellStyle name="Moneda 41" xfId="337"/>
    <cellStyle name="Moneda 41 2" xfId="1172"/>
    <cellStyle name="Moneda 41 3" xfId="1171"/>
    <cellStyle name="Moneda 42" xfId="338"/>
    <cellStyle name="Moneda 42 2" xfId="1174"/>
    <cellStyle name="Moneda 42 3" xfId="1173"/>
    <cellStyle name="Moneda 43" xfId="339"/>
    <cellStyle name="Moneda 43 2" xfId="1176"/>
    <cellStyle name="Moneda 43 3" xfId="1175"/>
    <cellStyle name="Moneda 44" xfId="340"/>
    <cellStyle name="Moneda 44 2" xfId="1178"/>
    <cellStyle name="Moneda 44 3" xfId="1177"/>
    <cellStyle name="Moneda 45" xfId="341"/>
    <cellStyle name="Moneda 45 2" xfId="1180"/>
    <cellStyle name="Moneda 45 3" xfId="1179"/>
    <cellStyle name="Moneda 46" xfId="342"/>
    <cellStyle name="Moneda 46 2" xfId="1182"/>
    <cellStyle name="Moneda 46 3" xfId="1181"/>
    <cellStyle name="Moneda 47" xfId="343"/>
    <cellStyle name="Moneda 47 2" xfId="1184"/>
    <cellStyle name="Moneda 47 3" xfId="1183"/>
    <cellStyle name="Moneda 48" xfId="344"/>
    <cellStyle name="Moneda 48 2" xfId="1186"/>
    <cellStyle name="Moneda 48 3" xfId="1185"/>
    <cellStyle name="Moneda 49" xfId="345"/>
    <cellStyle name="Moneda 49 2" xfId="1188"/>
    <cellStyle name="Moneda 49 3" xfId="1187"/>
    <cellStyle name="Moneda 5" xfId="346"/>
    <cellStyle name="Moneda 5 10" xfId="347"/>
    <cellStyle name="Moneda 5 11" xfId="348"/>
    <cellStyle name="Moneda 5 12" xfId="349"/>
    <cellStyle name="Moneda 5 13" xfId="350"/>
    <cellStyle name="Moneda 5 14" xfId="351"/>
    <cellStyle name="Moneda 5 15" xfId="352"/>
    <cellStyle name="Moneda 5 16" xfId="353"/>
    <cellStyle name="Moneda 5 17" xfId="531"/>
    <cellStyle name="Moneda 5 18" xfId="1189"/>
    <cellStyle name="Moneda 5 19" xfId="2153"/>
    <cellStyle name="Moneda 5 2" xfId="354"/>
    <cellStyle name="Moneda 5 2 2" xfId="1190"/>
    <cellStyle name="Moneda 5 2 3" xfId="2415"/>
    <cellStyle name="Moneda 5 3" xfId="355"/>
    <cellStyle name="Moneda 5 4" xfId="356"/>
    <cellStyle name="Moneda 5 5" xfId="357"/>
    <cellStyle name="Moneda 5 6" xfId="358"/>
    <cellStyle name="Moneda 5 7" xfId="359"/>
    <cellStyle name="Moneda 5 8" xfId="360"/>
    <cellStyle name="Moneda 5 9" xfId="361"/>
    <cellStyle name="Moneda 50" xfId="362"/>
    <cellStyle name="Moneda 50 2" xfId="1192"/>
    <cellStyle name="Moneda 50 3" xfId="1191"/>
    <cellStyle name="Moneda 51" xfId="363"/>
    <cellStyle name="Moneda 51 2" xfId="1194"/>
    <cellStyle name="Moneda 51 3" xfId="1193"/>
    <cellStyle name="Moneda 52" xfId="364"/>
    <cellStyle name="Moneda 52 2" xfId="365"/>
    <cellStyle name="Moneda 52 2 2" xfId="514"/>
    <cellStyle name="Moneda 52 2 3" xfId="1196"/>
    <cellStyle name="Moneda 52 3" xfId="513"/>
    <cellStyle name="Moneda 52 4" xfId="1195"/>
    <cellStyle name="Moneda 53" xfId="485"/>
    <cellStyle name="Moneda 53 2" xfId="1198"/>
    <cellStyle name="Moneda 53 3" xfId="1197"/>
    <cellStyle name="Moneda 54" xfId="489"/>
    <cellStyle name="Moneda 54 2" xfId="1200"/>
    <cellStyle name="Moneda 54 3" xfId="1199"/>
    <cellStyle name="Moneda 55" xfId="499"/>
    <cellStyle name="Moneda 55 2" xfId="1202"/>
    <cellStyle name="Moneda 55 3" xfId="1201"/>
    <cellStyle name="Moneda 56" xfId="518"/>
    <cellStyle name="Moneda 56 2" xfId="1204"/>
    <cellStyle name="Moneda 56 3" xfId="1203"/>
    <cellStyle name="Moneda 57" xfId="1205"/>
    <cellStyle name="Moneda 57 2" xfId="1206"/>
    <cellStyle name="Moneda 58" xfId="1207"/>
    <cellStyle name="Moneda 58 2" xfId="1208"/>
    <cellStyle name="Moneda 59" xfId="1209"/>
    <cellStyle name="Moneda 59 2" xfId="1210"/>
    <cellStyle name="Moneda 6" xfId="366"/>
    <cellStyle name="Moneda 6 2" xfId="367"/>
    <cellStyle name="Moneda 6 2 2" xfId="1212"/>
    <cellStyle name="Moneda 6 21" xfId="2413"/>
    <cellStyle name="Moneda 6 3" xfId="544"/>
    <cellStyle name="Moneda 6 4" xfId="1211"/>
    <cellStyle name="Moneda 60" xfId="1213"/>
    <cellStyle name="Moneda 60 2" xfId="1214"/>
    <cellStyle name="Moneda 61" xfId="1215"/>
    <cellStyle name="Moneda 61 2" xfId="1216"/>
    <cellStyle name="Moneda 62" xfId="1217"/>
    <cellStyle name="Moneda 62 2" xfId="1218"/>
    <cellStyle name="Moneda 63" xfId="1219"/>
    <cellStyle name="Moneda 63 2" xfId="1220"/>
    <cellStyle name="Moneda 64" xfId="1221"/>
    <cellStyle name="Moneda 64 2" xfId="1222"/>
    <cellStyle name="Moneda 65" xfId="1223"/>
    <cellStyle name="Moneda 65 2" xfId="1224"/>
    <cellStyle name="Moneda 66" xfId="1225"/>
    <cellStyle name="Moneda 66 2" xfId="1226"/>
    <cellStyle name="Moneda 67" xfId="1227"/>
    <cellStyle name="Moneda 67 2" xfId="1228"/>
    <cellStyle name="Moneda 68" xfId="1229"/>
    <cellStyle name="Moneda 68 2" xfId="1230"/>
    <cellStyle name="Moneda 69" xfId="1231"/>
    <cellStyle name="Moneda 69 2" xfId="1232"/>
    <cellStyle name="Moneda 7" xfId="36"/>
    <cellStyle name="Moneda 7 2" xfId="368"/>
    <cellStyle name="Moneda 7 2 2" xfId="1234"/>
    <cellStyle name="Moneda 7 3" xfId="369"/>
    <cellStyle name="Moneda 7 4" xfId="493"/>
    <cellStyle name="Moneda 7 5" xfId="1233"/>
    <cellStyle name="Moneda 70" xfId="1235"/>
    <cellStyle name="Moneda 70 2" xfId="1236"/>
    <cellStyle name="Moneda 71" xfId="1237"/>
    <cellStyle name="Moneda 71 2" xfId="1238"/>
    <cellStyle name="Moneda 72" xfId="1239"/>
    <cellStyle name="Moneda 72 2" xfId="1240"/>
    <cellStyle name="Moneda 73" xfId="1241"/>
    <cellStyle name="Moneda 73 2" xfId="1242"/>
    <cellStyle name="Moneda 74" xfId="1243"/>
    <cellStyle name="Moneda 74 2" xfId="1244"/>
    <cellStyle name="Moneda 75" xfId="1245"/>
    <cellStyle name="Moneda 75 2" xfId="1246"/>
    <cellStyle name="Moneda 76" xfId="1247"/>
    <cellStyle name="Moneda 76 2" xfId="1248"/>
    <cellStyle name="Moneda 77" xfId="1249"/>
    <cellStyle name="Moneda 77 2" xfId="1250"/>
    <cellStyle name="Moneda 78" xfId="1251"/>
    <cellStyle name="Moneda 78 2" xfId="1252"/>
    <cellStyle name="Moneda 79" xfId="1253"/>
    <cellStyle name="Moneda 79 2" xfId="1254"/>
    <cellStyle name="Moneda 8" xfId="370"/>
    <cellStyle name="Moneda 8 2" xfId="371"/>
    <cellStyle name="Moneda 8 2 2" xfId="1256"/>
    <cellStyle name="Moneda 8 3" xfId="372"/>
    <cellStyle name="Moneda 8 4" xfId="1255"/>
    <cellStyle name="Moneda 8 5" xfId="2089"/>
    <cellStyle name="Moneda 80" xfId="1257"/>
    <cellStyle name="Moneda 80 2" xfId="1258"/>
    <cellStyle name="Moneda 81" xfId="1259"/>
    <cellStyle name="Moneda 81 2" xfId="1260"/>
    <cellStyle name="Moneda 82" xfId="1261"/>
    <cellStyle name="Moneda 82 2" xfId="1262"/>
    <cellStyle name="Moneda 83" xfId="1263"/>
    <cellStyle name="Moneda 83 2" xfId="1264"/>
    <cellStyle name="Moneda 84" xfId="1265"/>
    <cellStyle name="Moneda 84 2" xfId="1266"/>
    <cellStyle name="Moneda 85" xfId="1267"/>
    <cellStyle name="Moneda 85 2" xfId="1268"/>
    <cellStyle name="Moneda 86" xfId="1269"/>
    <cellStyle name="Moneda 86 2" xfId="1270"/>
    <cellStyle name="Moneda 87" xfId="1271"/>
    <cellStyle name="Moneda 87 2" xfId="1272"/>
    <cellStyle name="Moneda 88" xfId="1273"/>
    <cellStyle name="Moneda 88 2" xfId="1274"/>
    <cellStyle name="Moneda 89" xfId="1275"/>
    <cellStyle name="Moneda 89 2" xfId="1276"/>
    <cellStyle name="Moneda 9" xfId="373"/>
    <cellStyle name="Moneda 9 2" xfId="374"/>
    <cellStyle name="Moneda 9 2 2" xfId="1278"/>
    <cellStyle name="Moneda 9 3" xfId="1277"/>
    <cellStyle name="Moneda 9 4" xfId="2075"/>
    <cellStyle name="Moneda 90" xfId="1279"/>
    <cellStyle name="Moneda 90 2" xfId="1280"/>
    <cellStyle name="Moneda 91" xfId="1281"/>
    <cellStyle name="Moneda 91 2" xfId="1282"/>
    <cellStyle name="Moneda 92" xfId="1283"/>
    <cellStyle name="Moneda 92 2" xfId="1284"/>
    <cellStyle name="Moneda 93" xfId="1285"/>
    <cellStyle name="Moneda 93 2" xfId="1286"/>
    <cellStyle name="Moneda 94" xfId="1287"/>
    <cellStyle name="Moneda 94 2" xfId="1288"/>
    <cellStyle name="Moneda 95" xfId="1289"/>
    <cellStyle name="Moneda 95 2" xfId="1290"/>
    <cellStyle name="Moneda 96" xfId="1291"/>
    <cellStyle name="Moneda 96 2" xfId="1292"/>
    <cellStyle name="Moneda 97" xfId="1293"/>
    <cellStyle name="Moneda 97 2" xfId="1294"/>
    <cellStyle name="Moneda 98" xfId="1295"/>
    <cellStyle name="Moneda 98 2" xfId="1296"/>
    <cellStyle name="Moneda 99" xfId="1297"/>
    <cellStyle name="Moneda 99 2" xfId="1298"/>
    <cellStyle name="Neutral 2" xfId="375"/>
    <cellStyle name="Neutral 3" xfId="376"/>
    <cellStyle name="Neutral 4" xfId="377"/>
    <cellStyle name="Normal" xfId="0" builtinId="0"/>
    <cellStyle name="Normal 10" xfId="7"/>
    <cellStyle name="Normal 10 2" xfId="20"/>
    <cellStyle name="Normal 10 2 2" xfId="1299"/>
    <cellStyle name="Normal 10 2 2 2" xfId="2189"/>
    <cellStyle name="Normal 10 2 3" xfId="2090"/>
    <cellStyle name="Normal 10 4" xfId="3"/>
    <cellStyle name="Normal 11" xfId="550"/>
    <cellStyle name="Normal 11 2" xfId="1301"/>
    <cellStyle name="Normal 11 3" xfId="1300"/>
    <cellStyle name="Normal 11 4" xfId="2115"/>
    <cellStyle name="Normal 12" xfId="539"/>
    <cellStyle name="Normal 12 2" xfId="1302"/>
    <cellStyle name="Normal 12 2 2" xfId="8"/>
    <cellStyle name="Normal 13" xfId="557"/>
    <cellStyle name="Normal 13 2" xfId="548"/>
    <cellStyle name="Normal 13 2 2" xfId="1304"/>
    <cellStyle name="Normal 13 3" xfId="1303"/>
    <cellStyle name="Normal 14" xfId="1305"/>
    <cellStyle name="Normal 14 2" xfId="1306"/>
    <cellStyle name="Normal 14 2 2" xfId="1307"/>
    <cellStyle name="Normal 14 3" xfId="1308"/>
    <cellStyle name="Normal 15" xfId="1309"/>
    <cellStyle name="Normal 15 2" xfId="1310"/>
    <cellStyle name="Normal 16" xfId="1311"/>
    <cellStyle name="Normal 16 2" xfId="1312"/>
    <cellStyle name="Normal 17" xfId="1313"/>
    <cellStyle name="Normal 17 2" xfId="1314"/>
    <cellStyle name="Normal 18" xfId="1315"/>
    <cellStyle name="Normal 18 2" xfId="1316"/>
    <cellStyle name="Normal 19" xfId="1317"/>
    <cellStyle name="Normal 19 2" xfId="1318"/>
    <cellStyle name="Normal 19 3" xfId="1319"/>
    <cellStyle name="Normal 2" xfId="14"/>
    <cellStyle name="Normal 2 10" xfId="378"/>
    <cellStyle name="Normal 2 10 2" xfId="1320"/>
    <cellStyle name="Normal 2 11" xfId="1321"/>
    <cellStyle name="Normal 2 12" xfId="379"/>
    <cellStyle name="Normal 2 12 2" xfId="1322"/>
    <cellStyle name="Normal 2 13" xfId="380"/>
    <cellStyle name="Normal 2 13 2" xfId="1323"/>
    <cellStyle name="Normal 2 14" xfId="381"/>
    <cellStyle name="Normal 2 15" xfId="382"/>
    <cellStyle name="Normal 2 16" xfId="383"/>
    <cellStyle name="Normal 2 17" xfId="384"/>
    <cellStyle name="Normal 2 18" xfId="385"/>
    <cellStyle name="Normal 2 19" xfId="386"/>
    <cellStyle name="Normal 2 2" xfId="21"/>
    <cellStyle name="Normal 2 2 2" xfId="25"/>
    <cellStyle name="Normal 2 2 2 2" xfId="387"/>
    <cellStyle name="Normal 2 2 2 2 2" xfId="2418"/>
    <cellStyle name="Normal 2 2 2 3" xfId="2431"/>
    <cellStyle name="Normal 2 2 3" xfId="551"/>
    <cellStyle name="Normal 2 2 3 2" xfId="559"/>
    <cellStyle name="Normal 2 2 4" xfId="558"/>
    <cellStyle name="Normal 2 2 4 2" xfId="2103"/>
    <cellStyle name="Normal 2 2 5" xfId="2102"/>
    <cellStyle name="Normal 2 2 6" xfId="2142"/>
    <cellStyle name="Normal 2 20" xfId="388"/>
    <cellStyle name="Normal 2 21" xfId="389"/>
    <cellStyle name="Normal 2 22" xfId="390"/>
    <cellStyle name="Normal 2 23" xfId="391"/>
    <cellStyle name="Normal 2 24" xfId="392"/>
    <cellStyle name="Normal 2 25" xfId="393"/>
    <cellStyle name="Normal 2 26" xfId="394"/>
    <cellStyle name="Normal 2 28" xfId="395"/>
    <cellStyle name="Normal 2 29" xfId="396"/>
    <cellStyle name="Normal 2 3" xfId="27"/>
    <cellStyle name="Normal 2 3 2" xfId="397"/>
    <cellStyle name="Normal 2 3 2 2" xfId="398"/>
    <cellStyle name="Normal 2 3 2 3" xfId="2073"/>
    <cellStyle name="Normal 2 3 3" xfId="399"/>
    <cellStyle name="Normal 2 3 4" xfId="400"/>
    <cellStyle name="Normal 2 3 5" xfId="1324"/>
    <cellStyle name="Normal 2 30" xfId="401"/>
    <cellStyle name="Normal 2 31" xfId="402"/>
    <cellStyle name="Normal 2 32" xfId="403"/>
    <cellStyle name="Normal 2 33" xfId="404"/>
    <cellStyle name="Normal 2 34" xfId="405"/>
    <cellStyle name="Normal 2 35" xfId="406"/>
    <cellStyle name="Normal 2 4" xfId="407"/>
    <cellStyle name="Normal 2 4 2" xfId="1325"/>
    <cellStyle name="Normal 2 5" xfId="408"/>
    <cellStyle name="Normal 2 5 2" xfId="409"/>
    <cellStyle name="Normal 2 5 3" xfId="410"/>
    <cellStyle name="Normal 2 5 4" xfId="411"/>
    <cellStyle name="Normal 2 5 5" xfId="555"/>
    <cellStyle name="Normal 2 5 6" xfId="1326"/>
    <cellStyle name="Normal 2 6" xfId="412"/>
    <cellStyle name="Normal 2 6 2" xfId="1327"/>
    <cellStyle name="Normal 2 7" xfId="413"/>
    <cellStyle name="Normal 2 7 2" xfId="1328"/>
    <cellStyle name="Normal 2 8" xfId="414"/>
    <cellStyle name="Normal 2 8 2" xfId="1329"/>
    <cellStyle name="Normal 2 9" xfId="415"/>
    <cellStyle name="Normal 2 9 2" xfId="1330"/>
    <cellStyle name="Normal 2_2300.EV.103.02_Ficha_de_evaluación(19dic)_Los_Mangosl" xfId="416"/>
    <cellStyle name="Normal 20" xfId="1331"/>
    <cellStyle name="Normal 20 2" xfId="1332"/>
    <cellStyle name="Normal 20 2 2" xfId="1333"/>
    <cellStyle name="Normal 20 2 3" xfId="1334"/>
    <cellStyle name="Normal 20 3" xfId="1335"/>
    <cellStyle name="Normal 20 4" xfId="1336"/>
    <cellStyle name="Normal 20 5" xfId="1337"/>
    <cellStyle name="Normal 20 6" xfId="1338"/>
    <cellStyle name="Normal 20 7" xfId="1339"/>
    <cellStyle name="Normal 21" xfId="1340"/>
    <cellStyle name="Normal 21 2" xfId="1341"/>
    <cellStyle name="Normal 21 3" xfId="2092"/>
    <cellStyle name="Normal 22" xfId="1342"/>
    <cellStyle name="Normal 22 2" xfId="1343"/>
    <cellStyle name="Normal 23" xfId="1344"/>
    <cellStyle name="Normal 23 2" xfId="1345"/>
    <cellStyle name="Normal 24" xfId="1346"/>
    <cellStyle name="Normal 24 2" xfId="1347"/>
    <cellStyle name="Normal 25" xfId="1348"/>
    <cellStyle name="Normal 25 2" xfId="2141"/>
    <cellStyle name="Normal 26" xfId="1349"/>
    <cellStyle name="Normal 26 2" xfId="2140"/>
    <cellStyle name="Normal 27" xfId="1350"/>
    <cellStyle name="Normal 27 2" xfId="2139"/>
    <cellStyle name="Normal 28" xfId="1351"/>
    <cellStyle name="Normal 28 2" xfId="2138"/>
    <cellStyle name="Normal 29" xfId="1352"/>
    <cellStyle name="Normal 29 2" xfId="2137"/>
    <cellStyle name="Normal 3" xfId="28"/>
    <cellStyle name="Normal 3 10" xfId="1353"/>
    <cellStyle name="Normal 3 11" xfId="1354"/>
    <cellStyle name="Normal 3 12" xfId="1355"/>
    <cellStyle name="Normal 3 13" xfId="2157"/>
    <cellStyle name="Normal 3 2" xfId="417"/>
    <cellStyle name="Normal 3 2 2" xfId="418"/>
    <cellStyle name="Normal 3 2 2 2" xfId="419"/>
    <cellStyle name="Normal 3 2 2 3" xfId="1356"/>
    <cellStyle name="Normal 3 2 2 4" xfId="2135"/>
    <cellStyle name="Normal 3 2 3" xfId="534"/>
    <cellStyle name="Normal 3 3" xfId="24"/>
    <cellStyle name="Normal 3 3 2" xfId="547"/>
    <cellStyle name="Normal 3 3 3" xfId="1357"/>
    <cellStyle name="Normal 3 3 4" xfId="2128"/>
    <cellStyle name="Normal 3 4" xfId="553"/>
    <cellStyle name="Normal 3 4 2" xfId="1358"/>
    <cellStyle name="Normal 3 4 3" xfId="2136"/>
    <cellStyle name="Normal 3 5" xfId="1359"/>
    <cellStyle name="Normal 3 6" xfId="1360"/>
    <cellStyle name="Normal 3 7" xfId="1361"/>
    <cellStyle name="Normal 3 8" xfId="1362"/>
    <cellStyle name="Normal 3 9" xfId="1363"/>
    <cellStyle name="Normal 30" xfId="1364"/>
    <cellStyle name="Normal 30 2" xfId="1365"/>
    <cellStyle name="Normal 31" xfId="1366"/>
    <cellStyle name="Normal 31 10" xfId="1367"/>
    <cellStyle name="Normal 31 10 2" xfId="1368"/>
    <cellStyle name="Normal 31 11" xfId="1369"/>
    <cellStyle name="Normal 31 11 2" xfId="1370"/>
    <cellStyle name="Normal 31 12" xfId="1371"/>
    <cellStyle name="Normal 31 12 2" xfId="1372"/>
    <cellStyle name="Normal 31 13" xfId="1373"/>
    <cellStyle name="Normal 31 13 2" xfId="1374"/>
    <cellStyle name="Normal 31 14" xfId="1375"/>
    <cellStyle name="Normal 31 14 2" xfId="1376"/>
    <cellStyle name="Normal 31 15" xfId="1377"/>
    <cellStyle name="Normal 31 15 2" xfId="1378"/>
    <cellStyle name="Normal 31 16" xfId="1379"/>
    <cellStyle name="Normal 31 16 2" xfId="1380"/>
    <cellStyle name="Normal 31 17" xfId="1381"/>
    <cellStyle name="Normal 31 17 2" xfId="1382"/>
    <cellStyle name="Normal 31 18" xfId="1383"/>
    <cellStyle name="Normal 31 18 2" xfId="1384"/>
    <cellStyle name="Normal 31 19" xfId="1385"/>
    <cellStyle name="Normal 31 19 2" xfId="1386"/>
    <cellStyle name="Normal 31 2" xfId="1387"/>
    <cellStyle name="Normal 31 2 2" xfId="1388"/>
    <cellStyle name="Normal 31 20" xfId="1389"/>
    <cellStyle name="Normal 31 20 2" xfId="1390"/>
    <cellStyle name="Normal 31 21" xfId="1391"/>
    <cellStyle name="Normal 31 21 2" xfId="1392"/>
    <cellStyle name="Normal 31 22" xfId="1393"/>
    <cellStyle name="Normal 31 22 2" xfId="1394"/>
    <cellStyle name="Normal 31 23" xfId="1395"/>
    <cellStyle name="Normal 31 23 2" xfId="1396"/>
    <cellStyle name="Normal 31 24" xfId="1397"/>
    <cellStyle name="Normal 31 24 2" xfId="1398"/>
    <cellStyle name="Normal 31 25" xfId="1399"/>
    <cellStyle name="Normal 31 25 2" xfId="1400"/>
    <cellStyle name="Normal 31 26" xfId="1401"/>
    <cellStyle name="Normal 31 26 2" xfId="1402"/>
    <cellStyle name="Normal 31 27" xfId="1403"/>
    <cellStyle name="Normal 31 27 2" xfId="1404"/>
    <cellStyle name="Normal 31 28" xfId="1405"/>
    <cellStyle name="Normal 31 28 2" xfId="1406"/>
    <cellStyle name="Normal 31 29" xfId="1407"/>
    <cellStyle name="Normal 31 29 2" xfId="1408"/>
    <cellStyle name="Normal 31 3" xfId="1409"/>
    <cellStyle name="Normal 31 3 2" xfId="1410"/>
    <cellStyle name="Normal 31 30" xfId="1411"/>
    <cellStyle name="Normal 31 30 2" xfId="1412"/>
    <cellStyle name="Normal 31 31" xfId="1413"/>
    <cellStyle name="Normal 31 31 2" xfId="1414"/>
    <cellStyle name="Normal 31 32" xfId="1415"/>
    <cellStyle name="Normal 31 32 2" xfId="1416"/>
    <cellStyle name="Normal 31 33" xfId="1417"/>
    <cellStyle name="Normal 31 33 2" xfId="1418"/>
    <cellStyle name="Normal 31 34" xfId="1419"/>
    <cellStyle name="Normal 31 34 2" xfId="1420"/>
    <cellStyle name="Normal 31 35" xfId="1421"/>
    <cellStyle name="Normal 31 35 2" xfId="1422"/>
    <cellStyle name="Normal 31 36" xfId="1423"/>
    <cellStyle name="Normal 31 36 2" xfId="1424"/>
    <cellStyle name="Normal 31 37" xfId="1425"/>
    <cellStyle name="Normal 31 37 2" xfId="1426"/>
    <cellStyle name="Normal 31 38" xfId="1427"/>
    <cellStyle name="Normal 31 38 2" xfId="1428"/>
    <cellStyle name="Normal 31 39" xfId="1429"/>
    <cellStyle name="Normal 31 39 2" xfId="1430"/>
    <cellStyle name="Normal 31 4" xfId="1431"/>
    <cellStyle name="Normal 31 4 2" xfId="1432"/>
    <cellStyle name="Normal 31 40" xfId="1433"/>
    <cellStyle name="Normal 31 40 2" xfId="1434"/>
    <cellStyle name="Normal 31 41" xfId="1435"/>
    <cellStyle name="Normal 31 41 2" xfId="1436"/>
    <cellStyle name="Normal 31 42" xfId="1437"/>
    <cellStyle name="Normal 31 42 2" xfId="1438"/>
    <cellStyle name="Normal 31 43" xfId="1439"/>
    <cellStyle name="Normal 31 43 2" xfId="1440"/>
    <cellStyle name="Normal 31 44" xfId="1441"/>
    <cellStyle name="Normal 31 44 2" xfId="1442"/>
    <cellStyle name="Normal 31 45" xfId="1443"/>
    <cellStyle name="Normal 31 45 2" xfId="1444"/>
    <cellStyle name="Normal 31 46" xfId="1445"/>
    <cellStyle name="Normal 31 46 2" xfId="1446"/>
    <cellStyle name="Normal 31 47" xfId="1447"/>
    <cellStyle name="Normal 31 47 2" xfId="1448"/>
    <cellStyle name="Normal 31 48" xfId="1449"/>
    <cellStyle name="Normal 31 48 2" xfId="1450"/>
    <cellStyle name="Normal 31 49" xfId="1451"/>
    <cellStyle name="Normal 31 49 2" xfId="1452"/>
    <cellStyle name="Normal 31 5" xfId="1453"/>
    <cellStyle name="Normal 31 5 2" xfId="1454"/>
    <cellStyle name="Normal 31 50" xfId="1455"/>
    <cellStyle name="Normal 31 50 2" xfId="1456"/>
    <cellStyle name="Normal 31 51" xfId="1457"/>
    <cellStyle name="Normal 31 51 2" xfId="1458"/>
    <cellStyle name="Normal 31 52" xfId="1459"/>
    <cellStyle name="Normal 31 52 2" xfId="1460"/>
    <cellStyle name="Normal 31 53" xfId="1461"/>
    <cellStyle name="Normal 31 53 2" xfId="1462"/>
    <cellStyle name="Normal 31 54" xfId="1463"/>
    <cellStyle name="Normal 31 54 2" xfId="1464"/>
    <cellStyle name="Normal 31 55" xfId="1465"/>
    <cellStyle name="Normal 31 55 2" xfId="1466"/>
    <cellStyle name="Normal 31 56" xfId="1467"/>
    <cellStyle name="Normal 31 56 2" xfId="1468"/>
    <cellStyle name="Normal 31 57" xfId="1469"/>
    <cellStyle name="Normal 31 57 2" xfId="1470"/>
    <cellStyle name="Normal 31 58" xfId="1471"/>
    <cellStyle name="Normal 31 58 2" xfId="1472"/>
    <cellStyle name="Normal 31 59" xfId="1473"/>
    <cellStyle name="Normal 31 59 2" xfId="1474"/>
    <cellStyle name="Normal 31 6" xfId="1475"/>
    <cellStyle name="Normal 31 6 2" xfId="1476"/>
    <cellStyle name="Normal 31 60" xfId="1477"/>
    <cellStyle name="Normal 31 60 2" xfId="1478"/>
    <cellStyle name="Normal 31 61" xfId="1479"/>
    <cellStyle name="Normal 31 61 2" xfId="1480"/>
    <cellStyle name="Normal 31 62" xfId="1481"/>
    <cellStyle name="Normal 31 62 2" xfId="1482"/>
    <cellStyle name="Normal 31 63" xfId="1483"/>
    <cellStyle name="Normal 31 63 2" xfId="1484"/>
    <cellStyle name="Normal 31 64" xfId="1485"/>
    <cellStyle name="Normal 31 64 2" xfId="1486"/>
    <cellStyle name="Normal 31 65" xfId="1487"/>
    <cellStyle name="Normal 31 65 2" xfId="1488"/>
    <cellStyle name="Normal 31 66" xfId="1489"/>
    <cellStyle name="Normal 31 66 2" xfId="1490"/>
    <cellStyle name="Normal 31 67" xfId="1491"/>
    <cellStyle name="Normal 31 67 2" xfId="1492"/>
    <cellStyle name="Normal 31 68" xfId="1493"/>
    <cellStyle name="Normal 31 68 2" xfId="1494"/>
    <cellStyle name="Normal 31 69" xfId="1495"/>
    <cellStyle name="Normal 31 69 2" xfId="1496"/>
    <cellStyle name="Normal 31 7" xfId="1497"/>
    <cellStyle name="Normal 31 7 2" xfId="1498"/>
    <cellStyle name="Normal 31 70" xfId="1499"/>
    <cellStyle name="Normal 31 70 2" xfId="1500"/>
    <cellStyle name="Normal 31 71" xfId="1501"/>
    <cellStyle name="Normal 31 71 2" xfId="1502"/>
    <cellStyle name="Normal 31 72" xfId="1503"/>
    <cellStyle name="Normal 31 72 2" xfId="1504"/>
    <cellStyle name="Normal 31 73" xfId="1505"/>
    <cellStyle name="Normal 31 73 2" xfId="1506"/>
    <cellStyle name="Normal 31 74" xfId="1507"/>
    <cellStyle name="Normal 31 74 2" xfId="1508"/>
    <cellStyle name="Normal 31 75" xfId="1509"/>
    <cellStyle name="Normal 31 75 2" xfId="1510"/>
    <cellStyle name="Normal 31 76" xfId="1511"/>
    <cellStyle name="Normal 31 76 2" xfId="1512"/>
    <cellStyle name="Normal 31 77" xfId="1513"/>
    <cellStyle name="Normal 31 77 2" xfId="1514"/>
    <cellStyle name="Normal 31 78" xfId="1515"/>
    <cellStyle name="Normal 31 78 2" xfId="1516"/>
    <cellStyle name="Normal 31 79" xfId="1517"/>
    <cellStyle name="Normal 31 79 2" xfId="1518"/>
    <cellStyle name="Normal 31 8" xfId="1519"/>
    <cellStyle name="Normal 31 8 2" xfId="1520"/>
    <cellStyle name="Normal 31 80" xfId="1521"/>
    <cellStyle name="Normal 31 80 2" xfId="1522"/>
    <cellStyle name="Normal 31 81" xfId="1523"/>
    <cellStyle name="Normal 31 81 2" xfId="1524"/>
    <cellStyle name="Normal 31 82" xfId="1525"/>
    <cellStyle name="Normal 31 82 2" xfId="1526"/>
    <cellStyle name="Normal 31 83" xfId="1527"/>
    <cellStyle name="Normal 31 83 2" xfId="1528"/>
    <cellStyle name="Normal 31 84" xfId="1529"/>
    <cellStyle name="Normal 31 84 2" xfId="1530"/>
    <cellStyle name="Normal 31 85" xfId="1531"/>
    <cellStyle name="Normal 31 85 2" xfId="1532"/>
    <cellStyle name="Normal 31 86" xfId="1533"/>
    <cellStyle name="Normal 31 86 2" xfId="1534"/>
    <cellStyle name="Normal 31 87" xfId="1535"/>
    <cellStyle name="Normal 31 87 2" xfId="1536"/>
    <cellStyle name="Normal 31 88" xfId="1537"/>
    <cellStyle name="Normal 31 88 2" xfId="1538"/>
    <cellStyle name="Normal 31 89" xfId="1539"/>
    <cellStyle name="Normal 31 89 2" xfId="1540"/>
    <cellStyle name="Normal 31 9" xfId="1541"/>
    <cellStyle name="Normal 31 9 2" xfId="1542"/>
    <cellStyle name="Normal 31 90" xfId="1543"/>
    <cellStyle name="Normal 31 90 2" xfId="1544"/>
    <cellStyle name="Normal 31 91" xfId="1545"/>
    <cellStyle name="Normal 31 91 2" xfId="1546"/>
    <cellStyle name="Normal 31 92" xfId="1547"/>
    <cellStyle name="Normal 31 92 2" xfId="1548"/>
    <cellStyle name="Normal 31 93" xfId="1549"/>
    <cellStyle name="Normal 31 93 2" xfId="1550"/>
    <cellStyle name="Normal 31 94" xfId="1551"/>
    <cellStyle name="Normal 31 94 2" xfId="1552"/>
    <cellStyle name="Normal 31 95" xfId="1553"/>
    <cellStyle name="Normal 31 95 2" xfId="1554"/>
    <cellStyle name="Normal 31 96" xfId="1555"/>
    <cellStyle name="Normal 31 96 2" xfId="1556"/>
    <cellStyle name="Normal 31 97" xfId="1557"/>
    <cellStyle name="Normal 32" xfId="1558"/>
    <cellStyle name="Normal 32 2" xfId="1559"/>
    <cellStyle name="Normal 33" xfId="536"/>
    <cellStyle name="Normal 33 10" xfId="1561"/>
    <cellStyle name="Normal 33 10 2" xfId="1562"/>
    <cellStyle name="Normal 33 11" xfId="1563"/>
    <cellStyle name="Normal 33 11 2" xfId="1564"/>
    <cellStyle name="Normal 33 12" xfId="1565"/>
    <cellStyle name="Normal 33 12 2" xfId="1566"/>
    <cellStyle name="Normal 33 13" xfId="1567"/>
    <cellStyle name="Normal 33 13 2" xfId="1568"/>
    <cellStyle name="Normal 33 14" xfId="1569"/>
    <cellStyle name="Normal 33 14 2" xfId="1570"/>
    <cellStyle name="Normal 33 15" xfId="1571"/>
    <cellStyle name="Normal 33 15 2" xfId="1572"/>
    <cellStyle name="Normal 33 16" xfId="1573"/>
    <cellStyle name="Normal 33 16 2" xfId="1574"/>
    <cellStyle name="Normal 33 17" xfId="1575"/>
    <cellStyle name="Normal 33 17 2" xfId="1576"/>
    <cellStyle name="Normal 33 18" xfId="1577"/>
    <cellStyle name="Normal 33 18 2" xfId="1578"/>
    <cellStyle name="Normal 33 19" xfId="1579"/>
    <cellStyle name="Normal 33 19 2" xfId="1580"/>
    <cellStyle name="Normal 33 2" xfId="1581"/>
    <cellStyle name="Normal 33 2 2" xfId="1582"/>
    <cellStyle name="Normal 33 20" xfId="1583"/>
    <cellStyle name="Normal 33 20 2" xfId="1584"/>
    <cellStyle name="Normal 33 21" xfId="1585"/>
    <cellStyle name="Normal 33 21 2" xfId="1586"/>
    <cellStyle name="Normal 33 22" xfId="1587"/>
    <cellStyle name="Normal 33 22 2" xfId="1588"/>
    <cellStyle name="Normal 33 23" xfId="1589"/>
    <cellStyle name="Normal 33 23 2" xfId="1590"/>
    <cellStyle name="Normal 33 24" xfId="1591"/>
    <cellStyle name="Normal 33 24 2" xfId="1592"/>
    <cellStyle name="Normal 33 25" xfId="1593"/>
    <cellStyle name="Normal 33 25 2" xfId="1594"/>
    <cellStyle name="Normal 33 26" xfId="1595"/>
    <cellStyle name="Normal 33 26 2" xfId="1596"/>
    <cellStyle name="Normal 33 27" xfId="1597"/>
    <cellStyle name="Normal 33 27 2" xfId="1598"/>
    <cellStyle name="Normal 33 28" xfId="1599"/>
    <cellStyle name="Normal 33 28 2" xfId="1600"/>
    <cellStyle name="Normal 33 29" xfId="1601"/>
    <cellStyle name="Normal 33 29 2" xfId="1602"/>
    <cellStyle name="Normal 33 3" xfId="1603"/>
    <cellStyle name="Normal 33 3 2" xfId="1604"/>
    <cellStyle name="Normal 33 30" xfId="1605"/>
    <cellStyle name="Normal 33 30 2" xfId="1606"/>
    <cellStyle name="Normal 33 31" xfId="1607"/>
    <cellStyle name="Normal 33 31 2" xfId="1608"/>
    <cellStyle name="Normal 33 32" xfId="1609"/>
    <cellStyle name="Normal 33 32 2" xfId="1610"/>
    <cellStyle name="Normal 33 33" xfId="1611"/>
    <cellStyle name="Normal 33 33 2" xfId="1612"/>
    <cellStyle name="Normal 33 34" xfId="1613"/>
    <cellStyle name="Normal 33 34 2" xfId="1614"/>
    <cellStyle name="Normal 33 35" xfId="1615"/>
    <cellStyle name="Normal 33 35 2" xfId="1616"/>
    <cellStyle name="Normal 33 36" xfId="1617"/>
    <cellStyle name="Normal 33 36 2" xfId="1618"/>
    <cellStyle name="Normal 33 37" xfId="1619"/>
    <cellStyle name="Normal 33 37 2" xfId="1620"/>
    <cellStyle name="Normal 33 38" xfId="1621"/>
    <cellStyle name="Normal 33 38 2" xfId="1622"/>
    <cellStyle name="Normal 33 39" xfId="1623"/>
    <cellStyle name="Normal 33 39 2" xfId="1624"/>
    <cellStyle name="Normal 33 4" xfId="1625"/>
    <cellStyle name="Normal 33 4 2" xfId="1626"/>
    <cellStyle name="Normal 33 40" xfId="1627"/>
    <cellStyle name="Normal 33 40 2" xfId="1628"/>
    <cellStyle name="Normal 33 41" xfId="1629"/>
    <cellStyle name="Normal 33 41 2" xfId="1630"/>
    <cellStyle name="Normal 33 42" xfId="1631"/>
    <cellStyle name="Normal 33 42 2" xfId="1632"/>
    <cellStyle name="Normal 33 43" xfId="1633"/>
    <cellStyle name="Normal 33 43 2" xfId="1634"/>
    <cellStyle name="Normal 33 44" xfId="1635"/>
    <cellStyle name="Normal 33 44 2" xfId="1636"/>
    <cellStyle name="Normal 33 45" xfId="1637"/>
    <cellStyle name="Normal 33 45 2" xfId="1638"/>
    <cellStyle name="Normal 33 46" xfId="1639"/>
    <cellStyle name="Normal 33 46 2" xfId="1640"/>
    <cellStyle name="Normal 33 47" xfId="1641"/>
    <cellStyle name="Normal 33 47 2" xfId="1642"/>
    <cellStyle name="Normal 33 48" xfId="1643"/>
    <cellStyle name="Normal 33 48 2" xfId="1644"/>
    <cellStyle name="Normal 33 49" xfId="1645"/>
    <cellStyle name="Normal 33 49 2" xfId="1646"/>
    <cellStyle name="Normal 33 5" xfId="1647"/>
    <cellStyle name="Normal 33 5 2" xfId="1648"/>
    <cellStyle name="Normal 33 50" xfId="1649"/>
    <cellStyle name="Normal 33 50 2" xfId="1650"/>
    <cellStyle name="Normal 33 51" xfId="1651"/>
    <cellStyle name="Normal 33 51 2" xfId="1652"/>
    <cellStyle name="Normal 33 52" xfId="1653"/>
    <cellStyle name="Normal 33 52 2" xfId="1654"/>
    <cellStyle name="Normal 33 53" xfId="1655"/>
    <cellStyle name="Normal 33 53 2" xfId="1656"/>
    <cellStyle name="Normal 33 54" xfId="1657"/>
    <cellStyle name="Normal 33 54 2" xfId="1658"/>
    <cellStyle name="Normal 33 55" xfId="1659"/>
    <cellStyle name="Normal 33 55 2" xfId="1660"/>
    <cellStyle name="Normal 33 56" xfId="1661"/>
    <cellStyle name="Normal 33 56 2" xfId="1662"/>
    <cellStyle name="Normal 33 57" xfId="1663"/>
    <cellStyle name="Normal 33 57 2" xfId="1664"/>
    <cellStyle name="Normal 33 58" xfId="1665"/>
    <cellStyle name="Normal 33 58 2" xfId="1666"/>
    <cellStyle name="Normal 33 59" xfId="1667"/>
    <cellStyle name="Normal 33 59 2" xfId="1668"/>
    <cellStyle name="Normal 33 6" xfId="1669"/>
    <cellStyle name="Normal 33 6 2" xfId="1670"/>
    <cellStyle name="Normal 33 60" xfId="1671"/>
    <cellStyle name="Normal 33 60 2" xfId="1672"/>
    <cellStyle name="Normal 33 61" xfId="1673"/>
    <cellStyle name="Normal 33 61 2" xfId="1674"/>
    <cellStyle name="Normal 33 62" xfId="1675"/>
    <cellStyle name="Normal 33 62 2" xfId="1676"/>
    <cellStyle name="Normal 33 63" xfId="1677"/>
    <cellStyle name="Normal 33 63 2" xfId="1678"/>
    <cellStyle name="Normal 33 64" xfId="1679"/>
    <cellStyle name="Normal 33 64 2" xfId="1680"/>
    <cellStyle name="Normal 33 65" xfId="1681"/>
    <cellStyle name="Normal 33 65 2" xfId="1682"/>
    <cellStyle name="Normal 33 66" xfId="1683"/>
    <cellStyle name="Normal 33 66 2" xfId="1684"/>
    <cellStyle name="Normal 33 67" xfId="1685"/>
    <cellStyle name="Normal 33 67 2" xfId="1686"/>
    <cellStyle name="Normal 33 68" xfId="1687"/>
    <cellStyle name="Normal 33 68 2" xfId="1688"/>
    <cellStyle name="Normal 33 69" xfId="1689"/>
    <cellStyle name="Normal 33 69 2" xfId="1690"/>
    <cellStyle name="Normal 33 7" xfId="1691"/>
    <cellStyle name="Normal 33 7 2" xfId="1692"/>
    <cellStyle name="Normal 33 70" xfId="1693"/>
    <cellStyle name="Normal 33 70 2" xfId="1694"/>
    <cellStyle name="Normal 33 71" xfId="1695"/>
    <cellStyle name="Normal 33 71 2" xfId="1696"/>
    <cellStyle name="Normal 33 72" xfId="1697"/>
    <cellStyle name="Normal 33 72 2" xfId="1698"/>
    <cellStyle name="Normal 33 73" xfId="1699"/>
    <cellStyle name="Normal 33 73 2" xfId="1700"/>
    <cellStyle name="Normal 33 74" xfId="1701"/>
    <cellStyle name="Normal 33 74 2" xfId="1702"/>
    <cellStyle name="Normal 33 75" xfId="1703"/>
    <cellStyle name="Normal 33 75 2" xfId="1704"/>
    <cellStyle name="Normal 33 76" xfId="1705"/>
    <cellStyle name="Normal 33 76 2" xfId="1706"/>
    <cellStyle name="Normal 33 77" xfId="1707"/>
    <cellStyle name="Normal 33 77 2" xfId="1708"/>
    <cellStyle name="Normal 33 78" xfId="1709"/>
    <cellStyle name="Normal 33 78 2" xfId="1710"/>
    <cellStyle name="Normal 33 79" xfId="1711"/>
    <cellStyle name="Normal 33 79 2" xfId="1712"/>
    <cellStyle name="Normal 33 8" xfId="1713"/>
    <cellStyle name="Normal 33 8 2" xfId="1714"/>
    <cellStyle name="Normal 33 80" xfId="1715"/>
    <cellStyle name="Normal 33 80 2" xfId="1716"/>
    <cellStyle name="Normal 33 81" xfId="1717"/>
    <cellStyle name="Normal 33 81 2" xfId="1718"/>
    <cellStyle name="Normal 33 82" xfId="1719"/>
    <cellStyle name="Normal 33 82 2" xfId="1720"/>
    <cellStyle name="Normal 33 83" xfId="1721"/>
    <cellStyle name="Normal 33 83 2" xfId="1722"/>
    <cellStyle name="Normal 33 84" xfId="1723"/>
    <cellStyle name="Normal 33 84 2" xfId="1724"/>
    <cellStyle name="Normal 33 85" xfId="1725"/>
    <cellStyle name="Normal 33 85 2" xfId="1726"/>
    <cellStyle name="Normal 33 86" xfId="1727"/>
    <cellStyle name="Normal 33 86 2" xfId="1728"/>
    <cellStyle name="Normal 33 87" xfId="1729"/>
    <cellStyle name="Normal 33 87 2" xfId="1730"/>
    <cellStyle name="Normal 33 88" xfId="1731"/>
    <cellStyle name="Normal 33 88 2" xfId="1732"/>
    <cellStyle name="Normal 33 89" xfId="1733"/>
    <cellStyle name="Normal 33 89 2" xfId="1734"/>
    <cellStyle name="Normal 33 9" xfId="1735"/>
    <cellStyle name="Normal 33 9 2" xfId="1736"/>
    <cellStyle name="Normal 33 90" xfId="1737"/>
    <cellStyle name="Normal 33 90 2" xfId="1738"/>
    <cellStyle name="Normal 33 91" xfId="1739"/>
    <cellStyle name="Normal 33 91 2" xfId="1740"/>
    <cellStyle name="Normal 33 92" xfId="1741"/>
    <cellStyle name="Normal 33 92 2" xfId="1742"/>
    <cellStyle name="Normal 33 93" xfId="1743"/>
    <cellStyle name="Normal 33 93 2" xfId="1744"/>
    <cellStyle name="Normal 33 94" xfId="1745"/>
    <cellStyle name="Normal 33 94 2" xfId="1746"/>
    <cellStyle name="Normal 33 95" xfId="1747"/>
    <cellStyle name="Normal 33 95 2" xfId="1748"/>
    <cellStyle name="Normal 33 96" xfId="1749"/>
    <cellStyle name="Normal 33 96 2" xfId="1750"/>
    <cellStyle name="Normal 33 97" xfId="1751"/>
    <cellStyle name="Normal 33 98" xfId="1560"/>
    <cellStyle name="Normal 34" xfId="1752"/>
    <cellStyle name="Normal 34 2" xfId="2134"/>
    <cellStyle name="Normal 35" xfId="1753"/>
    <cellStyle name="Normal 35 2" xfId="2133"/>
    <cellStyle name="Normal 36" xfId="1754"/>
    <cellStyle name="Normal 36 2" xfId="2132"/>
    <cellStyle name="Normal 37" xfId="1755"/>
    <cellStyle name="Normal 38" xfId="2131"/>
    <cellStyle name="Normal 39" xfId="2427"/>
    <cellStyle name="Normal 4" xfId="12"/>
    <cellStyle name="Normal 4 2" xfId="420"/>
    <cellStyle name="Normal 4 2 2" xfId="34"/>
    <cellStyle name="Normal 4 2 2 2" xfId="1757"/>
    <cellStyle name="Normal 4 2 3" xfId="1756"/>
    <cellStyle name="Normal 4 3" xfId="541"/>
    <cellStyle name="Normal 4 3 2" xfId="31"/>
    <cellStyle name="Normal 4 3 2 2" xfId="1758"/>
    <cellStyle name="Normal 4 3 3" xfId="1759"/>
    <cellStyle name="Normal 4 3_APU_3_03" xfId="1760"/>
    <cellStyle name="Normal 4 4" xfId="2422"/>
    <cellStyle name="Normal 4_APU_3_03" xfId="1761"/>
    <cellStyle name="Normal 40" xfId="2130"/>
    <cellStyle name="Normal 41" xfId="2129"/>
    <cellStyle name="Normal 42" xfId="2420"/>
    <cellStyle name="Normal 5" xfId="10"/>
    <cellStyle name="Normal 5 2" xfId="421"/>
    <cellStyle name="Normal 5 2 2" xfId="422"/>
    <cellStyle name="Normal 5 2 3" xfId="423"/>
    <cellStyle name="Normal 5 2 4" xfId="1762"/>
    <cellStyle name="Normal 5 3" xfId="424"/>
    <cellStyle name="Normal 5 3 2" xfId="2088"/>
    <cellStyle name="Normal 5 4" xfId="425"/>
    <cellStyle name="Normal 5 5" xfId="2154"/>
    <cellStyle name="Normal 6" xfId="426"/>
    <cellStyle name="Normal 6 2" xfId="1763"/>
    <cellStyle name="Normal 6 2 2" xfId="2116"/>
    <cellStyle name="Normal 6 3" xfId="29"/>
    <cellStyle name="Normal 6 4" xfId="2147"/>
    <cellStyle name="Normal 7" xfId="427"/>
    <cellStyle name="Normal 7 2" xfId="540"/>
    <cellStyle name="Normal 7 2 2" xfId="1764"/>
    <cellStyle name="Normal 7 3" xfId="2421"/>
    <cellStyle name="Normal 8" xfId="18"/>
    <cellStyle name="Normal 8 2" xfId="487"/>
    <cellStyle name="Normal 9" xfId="428"/>
    <cellStyle name="Normal 9 2" xfId="1766"/>
    <cellStyle name="Normal 9 3" xfId="1765"/>
    <cellStyle name="Normal_DISEÑO TANQUE SANBORONDON" xfId="486"/>
    <cellStyle name="Normal_EB_Montoya_LCDD_Marzo 2004" xfId="1"/>
    <cellStyle name="Normal_Presup_villa del carmen mod" xfId="491"/>
    <cellStyle name="Normal_presupuesto amagua" xfId="2"/>
    <cellStyle name="Normal_presupuesto amagua 11" xfId="495"/>
    <cellStyle name="Notas 2" xfId="429"/>
    <cellStyle name="Notas 2 2" xfId="2069"/>
    <cellStyle name="Notas 3" xfId="430"/>
    <cellStyle name="Notas 4" xfId="431"/>
    <cellStyle name="Note" xfId="432"/>
    <cellStyle name="Note 10" xfId="2192"/>
    <cellStyle name="Note 11" xfId="2408"/>
    <cellStyle name="Note 2" xfId="1768"/>
    <cellStyle name="Note 2 2" xfId="1769"/>
    <cellStyle name="Note 2 2 2" xfId="1770"/>
    <cellStyle name="Note 2 2 2 2" xfId="2065"/>
    <cellStyle name="Note 2 2 3" xfId="2066"/>
    <cellStyle name="Note 2 2_insumos" xfId="1771"/>
    <cellStyle name="Note 2 3" xfId="1772"/>
    <cellStyle name="Note 2 3 2" xfId="2064"/>
    <cellStyle name="Note 2 4" xfId="2067"/>
    <cellStyle name="Note 2_insumos" xfId="1773"/>
    <cellStyle name="Note 3" xfId="1774"/>
    <cellStyle name="Note 3 2" xfId="1775"/>
    <cellStyle name="Note 3 2 2" xfId="2062"/>
    <cellStyle name="Note 3 3" xfId="2063"/>
    <cellStyle name="Note 3_insumos" xfId="1776"/>
    <cellStyle name="Note 4" xfId="1777"/>
    <cellStyle name="Note 4 2" xfId="1778"/>
    <cellStyle name="Note 4 2 2" xfId="2060"/>
    <cellStyle name="Note 4 3" xfId="2061"/>
    <cellStyle name="Note 4_insumos" xfId="1779"/>
    <cellStyle name="Note 5" xfId="1780"/>
    <cellStyle name="Note 5 2" xfId="2059"/>
    <cellStyle name="Note 6" xfId="1767"/>
    <cellStyle name="Note 7" xfId="2181"/>
    <cellStyle name="Note 8" xfId="2068"/>
    <cellStyle name="Note 9" xfId="2183"/>
    <cellStyle name="Note_insumos" xfId="1781"/>
    <cellStyle name="Output" xfId="433"/>
    <cellStyle name="Output 2" xfId="2058"/>
    <cellStyle name="Percent" xfId="2156"/>
    <cellStyle name="Porcentaje" xfId="6" builtinId="5"/>
    <cellStyle name="Porcentaje 2" xfId="434"/>
    <cellStyle name="Porcentaje 2 2" xfId="435"/>
    <cellStyle name="Porcentaje 2 2 2" xfId="1782"/>
    <cellStyle name="Porcentaje 2 3" xfId="535"/>
    <cellStyle name="Porcentaje 2 3 2" xfId="1783"/>
    <cellStyle name="Porcentaje 3" xfId="436"/>
    <cellStyle name="Porcentaje 3 2" xfId="437"/>
    <cellStyle name="Porcentaje 3 3" xfId="438"/>
    <cellStyle name="Porcentaje 4" xfId="439"/>
    <cellStyle name="Porcentaje 4 2" xfId="440"/>
    <cellStyle name="Porcentaje 4 3" xfId="543"/>
    <cellStyle name="Porcentaje 5" xfId="441"/>
    <cellStyle name="Porcentaje 6" xfId="546"/>
    <cellStyle name="Porcentual 10" xfId="1784"/>
    <cellStyle name="Porcentual 10 2" xfId="1785"/>
    <cellStyle name="Porcentual 100" xfId="1786"/>
    <cellStyle name="Porcentual 100 2" xfId="1787"/>
    <cellStyle name="Porcentual 101" xfId="1788"/>
    <cellStyle name="Porcentual 101 2" xfId="1789"/>
    <cellStyle name="Porcentual 102" xfId="1790"/>
    <cellStyle name="Porcentual 102 2" xfId="1791"/>
    <cellStyle name="Porcentual 103" xfId="1792"/>
    <cellStyle name="Porcentual 103 2" xfId="1793"/>
    <cellStyle name="Porcentual 104" xfId="1794"/>
    <cellStyle name="Porcentual 104 2" xfId="1795"/>
    <cellStyle name="Porcentual 105" xfId="1796"/>
    <cellStyle name="Porcentual 105 2" xfId="1797"/>
    <cellStyle name="Porcentual 106" xfId="1798"/>
    <cellStyle name="Porcentual 106 2" xfId="1799"/>
    <cellStyle name="Porcentual 107" xfId="1800"/>
    <cellStyle name="Porcentual 107 2" xfId="1801"/>
    <cellStyle name="Porcentual 108" xfId="1802"/>
    <cellStyle name="Porcentual 108 2" xfId="1803"/>
    <cellStyle name="Porcentual 109" xfId="1804"/>
    <cellStyle name="Porcentual 109 2" xfId="1805"/>
    <cellStyle name="Porcentual 11" xfId="1806"/>
    <cellStyle name="Porcentual 11 2" xfId="1807"/>
    <cellStyle name="Porcentual 110" xfId="1808"/>
    <cellStyle name="Porcentual 110 2" xfId="1809"/>
    <cellStyle name="Porcentual 111" xfId="1810"/>
    <cellStyle name="Porcentual 111 2" xfId="1811"/>
    <cellStyle name="Porcentual 112" xfId="1812"/>
    <cellStyle name="Porcentual 112 2" xfId="1813"/>
    <cellStyle name="Porcentual 113" xfId="1814"/>
    <cellStyle name="Porcentual 113 2" xfId="1815"/>
    <cellStyle name="Porcentual 114" xfId="1816"/>
    <cellStyle name="Porcentual 114 2" xfId="1817"/>
    <cellStyle name="Porcentual 115" xfId="1818"/>
    <cellStyle name="Porcentual 115 2" xfId="1819"/>
    <cellStyle name="Porcentual 116" xfId="1820"/>
    <cellStyle name="Porcentual 116 2" xfId="1821"/>
    <cellStyle name="Porcentual 117" xfId="1822"/>
    <cellStyle name="Porcentual 117 2" xfId="1823"/>
    <cellStyle name="Porcentual 118" xfId="1824"/>
    <cellStyle name="Porcentual 118 2" xfId="1825"/>
    <cellStyle name="Porcentual 119" xfId="1826"/>
    <cellStyle name="Porcentual 119 2" xfId="1827"/>
    <cellStyle name="Porcentual 12" xfId="1828"/>
    <cellStyle name="Porcentual 12 2" xfId="1829"/>
    <cellStyle name="Porcentual 120" xfId="1830"/>
    <cellStyle name="Porcentual 120 2" xfId="1831"/>
    <cellStyle name="Porcentual 121" xfId="1832"/>
    <cellStyle name="Porcentual 121 2" xfId="1833"/>
    <cellStyle name="Porcentual 122" xfId="1834"/>
    <cellStyle name="Porcentual 122 2" xfId="1835"/>
    <cellStyle name="Porcentual 123" xfId="1836"/>
    <cellStyle name="Porcentual 123 2" xfId="1837"/>
    <cellStyle name="Porcentual 124" xfId="1838"/>
    <cellStyle name="Porcentual 124 2" xfId="1839"/>
    <cellStyle name="Porcentual 125" xfId="1840"/>
    <cellStyle name="Porcentual 125 2" xfId="1841"/>
    <cellStyle name="Porcentual 126" xfId="1842"/>
    <cellStyle name="Porcentual 126 2" xfId="1843"/>
    <cellStyle name="Porcentual 127" xfId="1844"/>
    <cellStyle name="Porcentual 127 2" xfId="1845"/>
    <cellStyle name="Porcentual 128" xfId="1846"/>
    <cellStyle name="Porcentual 128 2" xfId="1847"/>
    <cellStyle name="Porcentual 129" xfId="1848"/>
    <cellStyle name="Porcentual 129 2" xfId="1849"/>
    <cellStyle name="Porcentual 13" xfId="1850"/>
    <cellStyle name="Porcentual 13 2" xfId="1851"/>
    <cellStyle name="Porcentual 130" xfId="1852"/>
    <cellStyle name="Porcentual 130 2" xfId="1853"/>
    <cellStyle name="Porcentual 131" xfId="1854"/>
    <cellStyle name="Porcentual 131 2" xfId="1855"/>
    <cellStyle name="Porcentual 132" xfId="1856"/>
    <cellStyle name="Porcentual 132 2" xfId="1857"/>
    <cellStyle name="Porcentual 133" xfId="1858"/>
    <cellStyle name="Porcentual 133 2" xfId="1859"/>
    <cellStyle name="Porcentual 134" xfId="1860"/>
    <cellStyle name="Porcentual 134 2" xfId="1861"/>
    <cellStyle name="Porcentual 135" xfId="1862"/>
    <cellStyle name="Porcentual 135 2" xfId="1863"/>
    <cellStyle name="Porcentual 136" xfId="1864"/>
    <cellStyle name="Porcentual 136 2" xfId="1865"/>
    <cellStyle name="Porcentual 137" xfId="1866"/>
    <cellStyle name="Porcentual 137 2" xfId="1867"/>
    <cellStyle name="Porcentual 138" xfId="1868"/>
    <cellStyle name="Porcentual 138 2" xfId="1869"/>
    <cellStyle name="Porcentual 139" xfId="1870"/>
    <cellStyle name="Porcentual 139 2" xfId="1871"/>
    <cellStyle name="Porcentual 14" xfId="1872"/>
    <cellStyle name="Porcentual 14 2" xfId="1873"/>
    <cellStyle name="Porcentual 140" xfId="1874"/>
    <cellStyle name="Porcentual 140 2" xfId="1875"/>
    <cellStyle name="Porcentual 141" xfId="1876"/>
    <cellStyle name="Porcentual 141 2" xfId="1877"/>
    <cellStyle name="Porcentual 142" xfId="1878"/>
    <cellStyle name="Porcentual 142 2" xfId="1879"/>
    <cellStyle name="Porcentual 143" xfId="1880"/>
    <cellStyle name="Porcentual 143 2" xfId="1881"/>
    <cellStyle name="Porcentual 144" xfId="1882"/>
    <cellStyle name="Porcentual 15" xfId="1883"/>
    <cellStyle name="Porcentual 15 2" xfId="1884"/>
    <cellStyle name="Porcentual 16" xfId="1885"/>
    <cellStyle name="Porcentual 16 2" xfId="1886"/>
    <cellStyle name="Porcentual 17" xfId="1887"/>
    <cellStyle name="Porcentual 17 2" xfId="1888"/>
    <cellStyle name="Porcentual 18" xfId="1889"/>
    <cellStyle name="Porcentual 18 2" xfId="1890"/>
    <cellStyle name="Porcentual 19" xfId="1891"/>
    <cellStyle name="Porcentual 19 2" xfId="1892"/>
    <cellStyle name="Porcentual 2" xfId="39"/>
    <cellStyle name="Porcentual 2 2" xfId="442"/>
    <cellStyle name="Porcentual 2 2 2" xfId="443"/>
    <cellStyle name="Porcentual 2 2 3" xfId="2101"/>
    <cellStyle name="Porcentual 2 2 4" xfId="2100"/>
    <cellStyle name="Porcentual 2 2 5" xfId="2099"/>
    <cellStyle name="Porcentual 2 3" xfId="444"/>
    <cellStyle name="Porcentual 2 3 2" xfId="445"/>
    <cellStyle name="Porcentual 2 4" xfId="2098"/>
    <cellStyle name="Porcentual 2 5" xfId="2097"/>
    <cellStyle name="Porcentual 2 6" xfId="2096"/>
    <cellStyle name="Porcentual 20" xfId="1893"/>
    <cellStyle name="Porcentual 20 2" xfId="1894"/>
    <cellStyle name="Porcentual 21" xfId="1895"/>
    <cellStyle name="Porcentual 21 2" xfId="1896"/>
    <cellStyle name="Porcentual 22" xfId="1897"/>
    <cellStyle name="Porcentual 22 2" xfId="1898"/>
    <cellStyle name="Porcentual 23" xfId="1899"/>
    <cellStyle name="Porcentual 23 2" xfId="1900"/>
    <cellStyle name="Porcentual 24" xfId="1901"/>
    <cellStyle name="Porcentual 24 2" xfId="1902"/>
    <cellStyle name="Porcentual 25" xfId="1903"/>
    <cellStyle name="Porcentual 25 2" xfId="1904"/>
    <cellStyle name="Porcentual 26" xfId="1905"/>
    <cellStyle name="Porcentual 26 2" xfId="1906"/>
    <cellStyle name="Porcentual 27" xfId="1907"/>
    <cellStyle name="Porcentual 27 2" xfId="1908"/>
    <cellStyle name="Porcentual 28" xfId="1909"/>
    <cellStyle name="Porcentual 28 2" xfId="1910"/>
    <cellStyle name="Porcentual 29" xfId="1911"/>
    <cellStyle name="Porcentual 29 2" xfId="1912"/>
    <cellStyle name="Porcentual 3" xfId="446"/>
    <cellStyle name="Porcentual 3 2" xfId="447"/>
    <cellStyle name="Porcentual 30" xfId="1913"/>
    <cellStyle name="Porcentual 30 2" xfId="1914"/>
    <cellStyle name="Porcentual 31" xfId="1915"/>
    <cellStyle name="Porcentual 31 2" xfId="1916"/>
    <cellStyle name="Porcentual 32" xfId="1917"/>
    <cellStyle name="Porcentual 32 2" xfId="1918"/>
    <cellStyle name="Porcentual 33" xfId="1919"/>
    <cellStyle name="Porcentual 33 2" xfId="1920"/>
    <cellStyle name="Porcentual 34" xfId="1921"/>
    <cellStyle name="Porcentual 34 2" xfId="1922"/>
    <cellStyle name="Porcentual 35" xfId="1923"/>
    <cellStyle name="Porcentual 35 2" xfId="1924"/>
    <cellStyle name="Porcentual 36" xfId="1925"/>
    <cellStyle name="Porcentual 36 2" xfId="1926"/>
    <cellStyle name="Porcentual 37" xfId="1927"/>
    <cellStyle name="Porcentual 37 2" xfId="1928"/>
    <cellStyle name="Porcentual 38" xfId="1929"/>
    <cellStyle name="Porcentual 38 2" xfId="1930"/>
    <cellStyle name="Porcentual 39" xfId="1931"/>
    <cellStyle name="Porcentual 39 2" xfId="1932"/>
    <cellStyle name="Porcentual 4" xfId="448"/>
    <cellStyle name="Porcentual 4 2" xfId="449"/>
    <cellStyle name="Porcentual 40" xfId="1933"/>
    <cellStyle name="Porcentual 40 2" xfId="1934"/>
    <cellStyle name="Porcentual 41" xfId="1935"/>
    <cellStyle name="Porcentual 41 2" xfId="1936"/>
    <cellStyle name="Porcentual 42" xfId="1937"/>
    <cellStyle name="Porcentual 42 2" xfId="1938"/>
    <cellStyle name="Porcentual 43" xfId="1939"/>
    <cellStyle name="Porcentual 43 2" xfId="1940"/>
    <cellStyle name="Porcentual 44" xfId="1941"/>
    <cellStyle name="Porcentual 44 2" xfId="1942"/>
    <cellStyle name="Porcentual 45" xfId="1943"/>
    <cellStyle name="Porcentual 45 2" xfId="1944"/>
    <cellStyle name="Porcentual 46" xfId="1945"/>
    <cellStyle name="Porcentual 46 2" xfId="1946"/>
    <cellStyle name="Porcentual 47" xfId="1947"/>
    <cellStyle name="Porcentual 47 2" xfId="1948"/>
    <cellStyle name="Porcentual 48" xfId="1949"/>
    <cellStyle name="Porcentual 48 2" xfId="1950"/>
    <cellStyle name="Porcentual 49" xfId="1951"/>
    <cellStyle name="Porcentual 49 2" xfId="1952"/>
    <cellStyle name="Porcentual 5" xfId="450"/>
    <cellStyle name="Porcentual 5 2" xfId="451"/>
    <cellStyle name="Porcentual 50" xfId="1953"/>
    <cellStyle name="Porcentual 50 2" xfId="1954"/>
    <cellStyle name="Porcentual 51" xfId="1955"/>
    <cellStyle name="Porcentual 51 2" xfId="1956"/>
    <cellStyle name="Porcentual 52" xfId="1957"/>
    <cellStyle name="Porcentual 52 2" xfId="1958"/>
    <cellStyle name="Porcentual 53" xfId="1959"/>
    <cellStyle name="Porcentual 53 2" xfId="1960"/>
    <cellStyle name="Porcentual 54" xfId="1961"/>
    <cellStyle name="Porcentual 54 2" xfId="1962"/>
    <cellStyle name="Porcentual 55" xfId="1963"/>
    <cellStyle name="Porcentual 55 2" xfId="1964"/>
    <cellStyle name="Porcentual 56" xfId="1965"/>
    <cellStyle name="Porcentual 56 2" xfId="1966"/>
    <cellStyle name="Porcentual 57" xfId="1967"/>
    <cellStyle name="Porcentual 57 2" xfId="1968"/>
    <cellStyle name="Porcentual 58" xfId="1969"/>
    <cellStyle name="Porcentual 58 2" xfId="1970"/>
    <cellStyle name="Porcentual 59" xfId="1971"/>
    <cellStyle name="Porcentual 59 2" xfId="1972"/>
    <cellStyle name="Porcentual 6" xfId="452"/>
    <cellStyle name="Porcentual 6 2" xfId="453"/>
    <cellStyle name="Porcentual 60" xfId="1973"/>
    <cellStyle name="Porcentual 60 2" xfId="1974"/>
    <cellStyle name="Porcentual 61" xfId="1975"/>
    <cellStyle name="Porcentual 61 2" xfId="1976"/>
    <cellStyle name="Porcentual 62" xfId="1977"/>
    <cellStyle name="Porcentual 62 2" xfId="1978"/>
    <cellStyle name="Porcentual 63" xfId="1979"/>
    <cellStyle name="Porcentual 63 2" xfId="1980"/>
    <cellStyle name="Porcentual 64" xfId="1981"/>
    <cellStyle name="Porcentual 64 2" xfId="1982"/>
    <cellStyle name="Porcentual 65" xfId="1983"/>
    <cellStyle name="Porcentual 65 2" xfId="1984"/>
    <cellStyle name="Porcentual 66" xfId="1985"/>
    <cellStyle name="Porcentual 66 2" xfId="1986"/>
    <cellStyle name="Porcentual 67" xfId="1987"/>
    <cellStyle name="Porcentual 67 2" xfId="1988"/>
    <cellStyle name="Porcentual 68" xfId="1989"/>
    <cellStyle name="Porcentual 68 2" xfId="1990"/>
    <cellStyle name="Porcentual 69" xfId="1991"/>
    <cellStyle name="Porcentual 69 2" xfId="1992"/>
    <cellStyle name="Porcentual 7" xfId="454"/>
    <cellStyle name="Porcentual 7 2" xfId="1993"/>
    <cellStyle name="Porcentual 70" xfId="1994"/>
    <cellStyle name="Porcentual 70 2" xfId="1995"/>
    <cellStyle name="Porcentual 71" xfId="1996"/>
    <cellStyle name="Porcentual 71 2" xfId="1997"/>
    <cellStyle name="Porcentual 72" xfId="1998"/>
    <cellStyle name="Porcentual 72 2" xfId="1999"/>
    <cellStyle name="Porcentual 73" xfId="2000"/>
    <cellStyle name="Porcentual 73 2" xfId="2001"/>
    <cellStyle name="Porcentual 74" xfId="2002"/>
    <cellStyle name="Porcentual 74 2" xfId="2003"/>
    <cellStyle name="Porcentual 75" xfId="2004"/>
    <cellStyle name="Porcentual 75 2" xfId="2005"/>
    <cellStyle name="Porcentual 76" xfId="2006"/>
    <cellStyle name="Porcentual 76 2" xfId="2007"/>
    <cellStyle name="Porcentual 77" xfId="2008"/>
    <cellStyle name="Porcentual 77 2" xfId="2009"/>
    <cellStyle name="Porcentual 78" xfId="2010"/>
    <cellStyle name="Porcentual 78 2" xfId="2011"/>
    <cellStyle name="Porcentual 79" xfId="2012"/>
    <cellStyle name="Porcentual 79 2" xfId="2013"/>
    <cellStyle name="Porcentual 8" xfId="455"/>
    <cellStyle name="Porcentual 8 2" xfId="2014"/>
    <cellStyle name="Porcentual 80" xfId="2015"/>
    <cellStyle name="Porcentual 80 2" xfId="2016"/>
    <cellStyle name="Porcentual 81" xfId="2017"/>
    <cellStyle name="Porcentual 81 2" xfId="2018"/>
    <cellStyle name="Porcentual 82" xfId="2019"/>
    <cellStyle name="Porcentual 82 2" xfId="2020"/>
    <cellStyle name="Porcentual 83" xfId="2021"/>
    <cellStyle name="Porcentual 83 2" xfId="2022"/>
    <cellStyle name="Porcentual 84" xfId="2023"/>
    <cellStyle name="Porcentual 84 2" xfId="2024"/>
    <cellStyle name="Porcentual 85" xfId="2025"/>
    <cellStyle name="Porcentual 85 2" xfId="2026"/>
    <cellStyle name="Porcentual 86" xfId="2027"/>
    <cellStyle name="Porcentual 86 2" xfId="2028"/>
    <cellStyle name="Porcentual 87" xfId="2029"/>
    <cellStyle name="Porcentual 87 2" xfId="2030"/>
    <cellStyle name="Porcentual 88" xfId="2031"/>
    <cellStyle name="Porcentual 88 2" xfId="2032"/>
    <cellStyle name="Porcentual 89" xfId="2033"/>
    <cellStyle name="Porcentual 89 2" xfId="2034"/>
    <cellStyle name="Porcentual 9" xfId="2035"/>
    <cellStyle name="Porcentual 9 2" xfId="2036"/>
    <cellStyle name="Porcentual 90" xfId="2037"/>
    <cellStyle name="Porcentual 90 2" xfId="2038"/>
    <cellStyle name="Porcentual 91" xfId="2039"/>
    <cellStyle name="Porcentual 91 2" xfId="2040"/>
    <cellStyle name="Porcentual 92" xfId="2041"/>
    <cellStyle name="Porcentual 92 2" xfId="2042"/>
    <cellStyle name="Porcentual 93" xfId="2043"/>
    <cellStyle name="Porcentual 93 2" xfId="2044"/>
    <cellStyle name="Porcentual 94" xfId="2045"/>
    <cellStyle name="Porcentual 94 2" xfId="2046"/>
    <cellStyle name="Porcentual 95" xfId="2047"/>
    <cellStyle name="Porcentual 95 2" xfId="2048"/>
    <cellStyle name="Porcentual 96" xfId="2049"/>
    <cellStyle name="Porcentual 96 2" xfId="2050"/>
    <cellStyle name="Porcentual 97" xfId="2051"/>
    <cellStyle name="Porcentual 97 2" xfId="2052"/>
    <cellStyle name="Porcentual 98" xfId="2053"/>
    <cellStyle name="Porcentual 98 2" xfId="2054"/>
    <cellStyle name="Porcentual 99" xfId="2055"/>
    <cellStyle name="Porcentual 99 2" xfId="2056"/>
    <cellStyle name="Salida 2" xfId="456"/>
    <cellStyle name="Salida 2 2" xfId="2057"/>
    <cellStyle name="Salida 3" xfId="457"/>
    <cellStyle name="Salida 4" xfId="458"/>
    <cellStyle name="t3" xfId="2155"/>
    <cellStyle name="Texto de advertencia 2" xfId="459"/>
    <cellStyle name="Texto de advertencia 3" xfId="460"/>
    <cellStyle name="Texto de advertencia 4" xfId="461"/>
    <cellStyle name="Texto explicativo 2" xfId="462"/>
    <cellStyle name="Texto explicativo 3" xfId="463"/>
    <cellStyle name="Texto explicativo 4" xfId="464"/>
    <cellStyle name="Title" xfId="465"/>
    <cellStyle name="Título 1 2" xfId="466"/>
    <cellStyle name="Título 1 3" xfId="467"/>
    <cellStyle name="Título 1 4" xfId="468"/>
    <cellStyle name="Título 2 2" xfId="469"/>
    <cellStyle name="Título 2 3" xfId="470"/>
    <cellStyle name="Título 2 4" xfId="471"/>
    <cellStyle name="Título 3 2" xfId="472"/>
    <cellStyle name="Título 3 2 2" xfId="473"/>
    <cellStyle name="Título 3 3" xfId="474"/>
    <cellStyle name="Título 3 3 2" xfId="475"/>
    <cellStyle name="Título 3 4" xfId="476"/>
    <cellStyle name="Título 3 4 2" xfId="477"/>
    <cellStyle name="Título 4" xfId="478"/>
    <cellStyle name="Título 5" xfId="479"/>
    <cellStyle name="Título 6" xfId="480"/>
    <cellStyle name="Total 2" xfId="481"/>
    <cellStyle name="Total 2 2" xfId="2187"/>
    <cellStyle name="Total 3" xfId="482"/>
    <cellStyle name="Total 4" xfId="483"/>
    <cellStyle name="Warning Text" xfId="484"/>
  </cellStyles>
  <dxfs count="0"/>
  <tableStyles count="0" defaultTableStyle="TableStyleMedium2" defaultPivotStyle="PivotStyleLight16"/>
  <colors>
    <mruColors>
      <color rgb="FFD749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3</xdr:row>
          <xdr:rowOff>9525</xdr:rowOff>
        </xdr:from>
        <xdr:to>
          <xdr:col>1</xdr:col>
          <xdr:colOff>28575</xdr:colOff>
          <xdr:row>3</xdr:row>
          <xdr:rowOff>9525</xdr:rowOff>
        </xdr:to>
        <xdr:sp macro="" textlink="">
          <xdr:nvSpPr>
            <xdr:cNvPr id="253953" name="Object 1" hidden="1">
              <a:extLst>
                <a:ext uri="{63B3BB69-23CF-44E3-9099-C40C66FF867C}">
                  <a14:compatExt spid="_x0000_s253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iebre/INGENIEROS%20DE%20PROYECTOS/chi1fin/Acta/Acta/acta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iebre/INGENIEROS%20DE%20PROYECTOS/Users/obci/AppData/Local/Temp/Documents%20and%20Settings/crendon.HMV/Local%20Settings/Temporary%20Internet%20Files/OLK3/859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CIONES\user\Documents\INGELECSA%202012\CLIENTES%202012\CERREJON\OFERTA%20MODIFICAB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DO"/>
      <sheetName val="Cant y costos"/>
      <sheetName val="ACTA"/>
      <sheetName val="VALOR DE OBRAS"/>
      <sheetName val="Batea COMEHUEVO"/>
      <sheetName val="Batea La Montana"/>
      <sheetName val="Alcantarillas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ido"/>
      <sheetName val="Formulario 1"/>
      <sheetName val="Formulario 2"/>
      <sheetName val="Formulario 3"/>
      <sheetName val="Formulario 4"/>
      <sheetName val="Formulario 5"/>
      <sheetName val="Formulario 6"/>
      <sheetName val="RESUMEN"/>
      <sheetName val="Hoj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-0.249977111117893"/>
  </sheetPr>
  <dimension ref="A1:I177"/>
  <sheetViews>
    <sheetView view="pageBreakPreview" topLeftCell="A164" zoomScale="80" zoomScaleNormal="80" zoomScaleSheetLayoutView="80" workbookViewId="0">
      <selection activeCell="J178" sqref="J178"/>
    </sheetView>
  </sheetViews>
  <sheetFormatPr baseColWidth="10" defaultColWidth="11.42578125" defaultRowHeight="15"/>
  <cols>
    <col min="1" max="1" width="15.7109375" customWidth="1"/>
    <col min="2" max="2" width="57.7109375" customWidth="1"/>
    <col min="3" max="3" width="8.7109375" customWidth="1"/>
    <col min="4" max="4" width="9.42578125" customWidth="1"/>
    <col min="5" max="5" width="15.7109375" customWidth="1"/>
    <col min="6" max="6" width="23.42578125" customWidth="1"/>
    <col min="7" max="7" width="22.42578125" customWidth="1"/>
    <col min="8" max="8" width="18.85546875" bestFit="1" customWidth="1"/>
    <col min="9" max="9" width="17.85546875" bestFit="1" customWidth="1"/>
  </cols>
  <sheetData>
    <row r="1" spans="1:6" ht="30" customHeight="1">
      <c r="A1" s="380" t="s">
        <v>17</v>
      </c>
      <c r="B1" s="380"/>
      <c r="C1" s="380"/>
      <c r="D1" s="380"/>
      <c r="E1" s="380"/>
      <c r="F1" s="380"/>
    </row>
    <row r="2" spans="1:6">
      <c r="A2" s="381" t="s">
        <v>18</v>
      </c>
      <c r="B2" s="381"/>
      <c r="C2" s="381"/>
      <c r="D2" s="381"/>
      <c r="E2" s="381"/>
      <c r="F2" s="381"/>
    </row>
    <row r="3" spans="1:6">
      <c r="A3" s="131" t="s">
        <v>19</v>
      </c>
      <c r="B3" s="131" t="s">
        <v>20</v>
      </c>
      <c r="C3" s="131" t="s">
        <v>21</v>
      </c>
      <c r="D3" s="131" t="s">
        <v>22</v>
      </c>
      <c r="E3" s="131" t="s">
        <v>23</v>
      </c>
      <c r="F3" s="131" t="s">
        <v>24</v>
      </c>
    </row>
    <row r="4" spans="1:6">
      <c r="A4" s="132">
        <v>3</v>
      </c>
      <c r="B4" s="133" t="s">
        <v>25</v>
      </c>
      <c r="C4" s="134"/>
      <c r="D4" s="134"/>
      <c r="E4" s="134"/>
      <c r="F4" s="134"/>
    </row>
    <row r="5" spans="1:6">
      <c r="A5" s="3" t="s">
        <v>26</v>
      </c>
      <c r="B5" s="4" t="s">
        <v>27</v>
      </c>
      <c r="C5" s="2"/>
      <c r="D5" s="2"/>
      <c r="E5" s="2"/>
      <c r="F5" s="2"/>
    </row>
    <row r="6" spans="1:6">
      <c r="A6" s="5" t="s">
        <v>28</v>
      </c>
      <c r="B6" s="6" t="s">
        <v>29</v>
      </c>
      <c r="C6" s="7"/>
      <c r="D6" s="2"/>
      <c r="E6" s="2"/>
      <c r="F6" s="2"/>
    </row>
    <row r="7" spans="1:6">
      <c r="A7" s="8" t="s">
        <v>30</v>
      </c>
      <c r="B7" s="9" t="s">
        <v>31</v>
      </c>
      <c r="C7" s="7"/>
      <c r="D7" s="2"/>
      <c r="E7" s="2"/>
      <c r="F7" s="2"/>
    </row>
    <row r="8" spans="1:6">
      <c r="A8" s="8" t="s">
        <v>32</v>
      </c>
      <c r="B8" s="9" t="s">
        <v>33</v>
      </c>
      <c r="C8" s="7" t="s">
        <v>34</v>
      </c>
      <c r="D8" s="10">
        <v>853</v>
      </c>
      <c r="E8" s="11" t="e">
        <f>#REF!</f>
        <v>#REF!</v>
      </c>
      <c r="F8" s="11" t="e">
        <f>D8*E8</f>
        <v>#REF!</v>
      </c>
    </row>
    <row r="9" spans="1:6">
      <c r="A9" s="5" t="s">
        <v>35</v>
      </c>
      <c r="B9" s="6" t="s">
        <v>36</v>
      </c>
      <c r="C9" s="7"/>
      <c r="D9" s="10"/>
      <c r="E9" s="11"/>
      <c r="F9" s="11"/>
    </row>
    <row r="10" spans="1:6">
      <c r="A10" s="8" t="s">
        <v>37</v>
      </c>
      <c r="B10" s="9" t="s">
        <v>38</v>
      </c>
      <c r="C10" s="7" t="s">
        <v>34</v>
      </c>
      <c r="D10" s="10">
        <v>693.83</v>
      </c>
      <c r="E10" s="11" t="e">
        <f>#REF!</f>
        <v>#REF!</v>
      </c>
      <c r="F10" s="11" t="e">
        <f>D10*E10</f>
        <v>#REF!</v>
      </c>
    </row>
    <row r="11" spans="1:6">
      <c r="A11" s="5" t="s">
        <v>39</v>
      </c>
      <c r="B11" s="6" t="s">
        <v>40</v>
      </c>
      <c r="C11" s="7"/>
      <c r="D11" s="10"/>
      <c r="E11" s="11"/>
      <c r="F11" s="11"/>
    </row>
    <row r="12" spans="1:6">
      <c r="A12" s="8" t="s">
        <v>41</v>
      </c>
      <c r="B12" s="9" t="s">
        <v>42</v>
      </c>
      <c r="C12" s="7" t="s">
        <v>43</v>
      </c>
      <c r="D12" s="10">
        <v>440</v>
      </c>
      <c r="E12" s="11" t="e">
        <f>#REF!</f>
        <v>#REF!</v>
      </c>
      <c r="F12" s="11" t="e">
        <f>D12*E12</f>
        <v>#REF!</v>
      </c>
    </row>
    <row r="13" spans="1:6">
      <c r="A13" s="5" t="s">
        <v>44</v>
      </c>
      <c r="B13" s="6" t="s">
        <v>45</v>
      </c>
      <c r="C13" s="12"/>
      <c r="D13" s="13"/>
      <c r="E13" s="11"/>
      <c r="F13" s="11"/>
    </row>
    <row r="14" spans="1:6">
      <c r="A14" s="8" t="s">
        <v>46</v>
      </c>
      <c r="B14" s="9" t="s">
        <v>47</v>
      </c>
      <c r="C14" s="12" t="s">
        <v>48</v>
      </c>
      <c r="D14" s="10">
        <v>25</v>
      </c>
      <c r="E14" s="11" t="e">
        <f>#REF!</f>
        <v>#REF!</v>
      </c>
      <c r="F14" s="11" t="e">
        <f>D14*E14</f>
        <v>#REF!</v>
      </c>
    </row>
    <row r="15" spans="1:6">
      <c r="A15" s="8" t="s">
        <v>49</v>
      </c>
      <c r="B15" s="9" t="s">
        <v>50</v>
      </c>
      <c r="C15" s="12" t="s">
        <v>34</v>
      </c>
      <c r="D15" s="10">
        <v>116</v>
      </c>
      <c r="E15" s="11" t="e">
        <f>#REF!</f>
        <v>#REF!</v>
      </c>
      <c r="F15" s="11" t="e">
        <f>D15*E15</f>
        <v>#REF!</v>
      </c>
    </row>
    <row r="16" spans="1:6">
      <c r="A16" s="5" t="s">
        <v>51</v>
      </c>
      <c r="B16" s="6" t="s">
        <v>52</v>
      </c>
      <c r="C16" s="7"/>
      <c r="D16" s="10"/>
      <c r="E16" s="11"/>
      <c r="F16" s="11"/>
    </row>
    <row r="17" spans="1:9" ht="25.5">
      <c r="A17" s="5" t="s">
        <v>53</v>
      </c>
      <c r="B17" s="18" t="s">
        <v>54</v>
      </c>
      <c r="C17" s="7"/>
      <c r="D17" s="10"/>
      <c r="E17" s="11"/>
      <c r="F17" s="11"/>
    </row>
    <row r="18" spans="1:9" ht="25.5">
      <c r="A18" s="8" t="s">
        <v>55</v>
      </c>
      <c r="B18" s="15" t="s">
        <v>56</v>
      </c>
      <c r="C18" s="7" t="s">
        <v>48</v>
      </c>
      <c r="D18" s="10">
        <v>5403.8209747896271</v>
      </c>
      <c r="E18" s="26" t="e">
        <f>#REF!</f>
        <v>#REF!</v>
      </c>
      <c r="F18" s="26" t="e">
        <f>D18*E18</f>
        <v>#REF!</v>
      </c>
      <c r="H18" s="75">
        <v>164619392</v>
      </c>
    </row>
    <row r="19" spans="1:9" ht="25.5">
      <c r="A19" s="8" t="s">
        <v>57</v>
      </c>
      <c r="B19" s="15" t="s">
        <v>58</v>
      </c>
      <c r="C19" s="7" t="s">
        <v>48</v>
      </c>
      <c r="D19" s="10">
        <v>10</v>
      </c>
      <c r="E19" s="26" t="e">
        <f>#REF!</f>
        <v>#REF!</v>
      </c>
      <c r="F19" s="26" t="e">
        <f>D19*E19</f>
        <v>#REF!</v>
      </c>
    </row>
    <row r="20" spans="1:9">
      <c r="A20" s="5" t="s">
        <v>59</v>
      </c>
      <c r="B20" s="6" t="s">
        <v>60</v>
      </c>
      <c r="C20" s="12"/>
      <c r="D20" s="13"/>
      <c r="E20" s="26"/>
      <c r="F20" s="26"/>
    </row>
    <row r="21" spans="1:9" ht="25.5">
      <c r="A21" s="8" t="s">
        <v>61</v>
      </c>
      <c r="B21" s="15" t="s">
        <v>62</v>
      </c>
      <c r="C21" s="66" t="s">
        <v>48</v>
      </c>
      <c r="D21" s="67">
        <v>12</v>
      </c>
      <c r="E21" s="77" t="e">
        <f>#REF!</f>
        <v>#REF!</v>
      </c>
      <c r="F21" s="77" t="e">
        <f>D21*E21</f>
        <v>#REF!</v>
      </c>
    </row>
    <row r="22" spans="1:9" ht="25.5">
      <c r="A22" s="135" t="s">
        <v>63</v>
      </c>
      <c r="B22" s="136" t="s">
        <v>64</v>
      </c>
      <c r="C22" s="137" t="s">
        <v>65</v>
      </c>
      <c r="D22" s="138">
        <f>2532.27*35</f>
        <v>88629.45</v>
      </c>
      <c r="E22" s="139" t="e">
        <f>#REF!</f>
        <v>#REF!</v>
      </c>
      <c r="F22" s="139" t="e">
        <f>D22*E22</f>
        <v>#REF!</v>
      </c>
    </row>
    <row r="23" spans="1:9" ht="25.5">
      <c r="A23" s="140" t="s">
        <v>66</v>
      </c>
      <c r="B23" s="141" t="s">
        <v>67</v>
      </c>
      <c r="C23" s="137" t="s">
        <v>68</v>
      </c>
      <c r="D23" s="138">
        <v>156</v>
      </c>
      <c r="E23" s="139" t="e">
        <f>#REF!</f>
        <v>#REF!</v>
      </c>
      <c r="F23" s="139" t="e">
        <f>D23*E23</f>
        <v>#REF!</v>
      </c>
    </row>
    <row r="24" spans="1:9">
      <c r="A24" s="142" t="s">
        <v>69</v>
      </c>
      <c r="B24" s="143" t="s">
        <v>70</v>
      </c>
      <c r="C24" s="144"/>
      <c r="D24" s="145"/>
      <c r="E24" s="146"/>
      <c r="F24" s="147"/>
    </row>
    <row r="25" spans="1:9">
      <c r="A25" s="148" t="s">
        <v>71</v>
      </c>
      <c r="B25" s="149" t="s">
        <v>72</v>
      </c>
      <c r="C25" s="12" t="s">
        <v>34</v>
      </c>
      <c r="D25" s="150">
        <v>1120</v>
      </c>
      <c r="E25" s="151" t="e">
        <f>#REF!</f>
        <v>#REF!</v>
      </c>
      <c r="F25" s="26" t="e">
        <f>D25*E25</f>
        <v>#REF!</v>
      </c>
    </row>
    <row r="26" spans="1:9" ht="63.75">
      <c r="A26" s="8" t="s">
        <v>73</v>
      </c>
      <c r="B26" s="15" t="s">
        <v>74</v>
      </c>
      <c r="C26" s="12" t="s">
        <v>75</v>
      </c>
      <c r="D26" s="76">
        <v>292</v>
      </c>
      <c r="E26" s="26" t="e">
        <f>#REF!</f>
        <v>#REF!</v>
      </c>
      <c r="F26" s="26" t="e">
        <f>D26*E26</f>
        <v>#REF!</v>
      </c>
      <c r="I26" s="74">
        <f>D18+D19+D21</f>
        <v>5425.8209747896271</v>
      </c>
    </row>
    <row r="27" spans="1:9">
      <c r="A27" s="5" t="s">
        <v>76</v>
      </c>
      <c r="B27" s="14" t="s">
        <v>77</v>
      </c>
      <c r="C27" s="7"/>
      <c r="D27" s="10"/>
      <c r="E27" s="11"/>
      <c r="F27" s="11"/>
    </row>
    <row r="28" spans="1:9" ht="25.5">
      <c r="A28" s="5" t="s">
        <v>78</v>
      </c>
      <c r="B28" s="18" t="s">
        <v>79</v>
      </c>
      <c r="C28" s="7"/>
      <c r="D28" s="10"/>
      <c r="E28" s="11"/>
      <c r="F28" s="11"/>
    </row>
    <row r="29" spans="1:9">
      <c r="A29" s="8" t="s">
        <v>80</v>
      </c>
      <c r="B29" s="15" t="s">
        <v>81</v>
      </c>
      <c r="C29" s="7" t="s">
        <v>43</v>
      </c>
      <c r="D29" s="10">
        <v>4897</v>
      </c>
      <c r="E29" s="11" t="e">
        <f>#REF!</f>
        <v>#REF!</v>
      </c>
      <c r="F29" s="11" t="e">
        <f>D29*E29</f>
        <v>#REF!</v>
      </c>
    </row>
    <row r="30" spans="1:9">
      <c r="A30" s="8" t="s">
        <v>82</v>
      </c>
      <c r="B30" s="15" t="s">
        <v>83</v>
      </c>
      <c r="C30" s="7" t="s">
        <v>43</v>
      </c>
      <c r="D30" s="10">
        <v>1462</v>
      </c>
      <c r="E30" s="11" t="e">
        <f>#REF!</f>
        <v>#REF!</v>
      </c>
      <c r="F30" s="11" t="e">
        <f>D30*E30</f>
        <v>#REF!</v>
      </c>
    </row>
    <row r="31" spans="1:9">
      <c r="A31" s="8" t="s">
        <v>84</v>
      </c>
      <c r="B31" s="15" t="s">
        <v>85</v>
      </c>
      <c r="C31" s="7" t="s">
        <v>43</v>
      </c>
      <c r="D31" s="13">
        <v>1094</v>
      </c>
      <c r="E31" s="11" t="e">
        <f>#REF!</f>
        <v>#REF!</v>
      </c>
      <c r="F31" s="11" t="e">
        <f>D31*E31</f>
        <v>#REF!</v>
      </c>
    </row>
    <row r="32" spans="1:9">
      <c r="A32" s="16" t="s">
        <v>86</v>
      </c>
      <c r="B32" s="6" t="s">
        <v>87</v>
      </c>
      <c r="C32" s="7"/>
      <c r="D32" s="10"/>
      <c r="E32" s="11"/>
      <c r="F32" s="11"/>
    </row>
    <row r="33" spans="1:8" ht="25.5">
      <c r="A33" s="17" t="s">
        <v>88</v>
      </c>
      <c r="B33" s="15" t="s">
        <v>89</v>
      </c>
      <c r="C33" s="7" t="s">
        <v>48</v>
      </c>
      <c r="D33" s="10">
        <v>396</v>
      </c>
      <c r="E33" s="26" t="e">
        <f>#REF!</f>
        <v>#REF!</v>
      </c>
      <c r="F33" s="26" t="e">
        <f>D33*E33</f>
        <v>#REF!</v>
      </c>
    </row>
    <row r="34" spans="1:8">
      <c r="A34" s="16" t="s">
        <v>90</v>
      </c>
      <c r="B34" s="6" t="s">
        <v>91</v>
      </c>
      <c r="C34" s="7"/>
      <c r="D34" s="10"/>
      <c r="E34" s="11"/>
      <c r="F34" s="11"/>
    </row>
    <row r="35" spans="1:8">
      <c r="A35" s="16" t="s">
        <v>92</v>
      </c>
      <c r="B35" s="6" t="s">
        <v>93</v>
      </c>
      <c r="C35" s="7"/>
      <c r="D35" s="10"/>
      <c r="E35" s="11"/>
      <c r="F35" s="11"/>
    </row>
    <row r="36" spans="1:8" ht="25.5">
      <c r="A36" s="148" t="s">
        <v>94</v>
      </c>
      <c r="B36" s="149" t="s">
        <v>95</v>
      </c>
      <c r="C36" s="145" t="s">
        <v>48</v>
      </c>
      <c r="D36" s="145">
        <v>3239</v>
      </c>
      <c r="E36" s="152" t="e">
        <f>#REF!</f>
        <v>#REF!</v>
      </c>
      <c r="F36" s="59" t="e">
        <f>D36*E36</f>
        <v>#REF!</v>
      </c>
    </row>
    <row r="37" spans="1:8" ht="38.25">
      <c r="A37" s="8" t="s">
        <v>96</v>
      </c>
      <c r="B37" s="15" t="s">
        <v>97</v>
      </c>
      <c r="C37" s="7" t="s">
        <v>48</v>
      </c>
      <c r="D37" s="10">
        <v>774</v>
      </c>
      <c r="E37" s="26" t="e">
        <f>#REF!</f>
        <v>#REF!</v>
      </c>
      <c r="F37" s="59" t="e">
        <f>D37*E37</f>
        <v>#REF!</v>
      </c>
    </row>
    <row r="38" spans="1:8">
      <c r="A38" s="153" t="s">
        <v>98</v>
      </c>
      <c r="B38" s="143" t="s">
        <v>99</v>
      </c>
      <c r="C38" s="145"/>
      <c r="D38" s="145"/>
      <c r="E38" s="152"/>
      <c r="F38" s="154"/>
    </row>
    <row r="39" spans="1:8">
      <c r="A39" s="153" t="s">
        <v>100</v>
      </c>
      <c r="B39" s="143" t="s">
        <v>101</v>
      </c>
      <c r="C39" s="145"/>
      <c r="D39" s="145"/>
      <c r="E39" s="152"/>
      <c r="F39" s="154"/>
    </row>
    <row r="40" spans="1:8" ht="25.5">
      <c r="A40" s="155" t="s">
        <v>102</v>
      </c>
      <c r="B40" s="149" t="s">
        <v>103</v>
      </c>
      <c r="C40" s="144" t="s">
        <v>48</v>
      </c>
      <c r="D40" s="144">
        <v>205</v>
      </c>
      <c r="E40" s="26" t="e">
        <f>#REF!</f>
        <v>#REF!</v>
      </c>
      <c r="F40" s="59" t="e">
        <f>D40*E40</f>
        <v>#REF!</v>
      </c>
    </row>
    <row r="41" spans="1:8">
      <c r="A41" s="16" t="s">
        <v>104</v>
      </c>
      <c r="B41" s="6" t="s">
        <v>105</v>
      </c>
      <c r="C41" s="7"/>
      <c r="D41" s="10"/>
      <c r="E41" s="11"/>
      <c r="F41" s="11"/>
    </row>
    <row r="42" spans="1:8" ht="25.5">
      <c r="A42" s="16" t="s">
        <v>106</v>
      </c>
      <c r="B42" s="18" t="s">
        <v>107</v>
      </c>
      <c r="C42" s="7"/>
      <c r="D42" s="10"/>
      <c r="E42" s="11"/>
      <c r="F42" s="11"/>
    </row>
    <row r="43" spans="1:8" ht="25.5">
      <c r="A43" s="16" t="s">
        <v>108</v>
      </c>
      <c r="B43" s="18" t="s">
        <v>109</v>
      </c>
      <c r="C43" s="7"/>
      <c r="D43" s="10"/>
      <c r="E43" s="11"/>
      <c r="F43" s="11"/>
    </row>
    <row r="44" spans="1:8">
      <c r="A44" s="16" t="s">
        <v>110</v>
      </c>
      <c r="B44" s="6" t="s">
        <v>111</v>
      </c>
      <c r="C44" s="7"/>
      <c r="D44" s="10"/>
      <c r="E44" s="11"/>
      <c r="F44" s="11"/>
    </row>
    <row r="45" spans="1:8">
      <c r="A45" s="17" t="s">
        <v>112</v>
      </c>
      <c r="B45" s="15" t="s">
        <v>113</v>
      </c>
      <c r="C45" s="7" t="s">
        <v>34</v>
      </c>
      <c r="D45" s="10">
        <v>853</v>
      </c>
      <c r="E45" s="11" t="e">
        <f>#REF!</f>
        <v>#REF!</v>
      </c>
      <c r="F45" s="11" t="e">
        <f>D45*E45</f>
        <v>#REF!</v>
      </c>
      <c r="H45" s="78" t="e">
        <f>+E45/0.18</f>
        <v>#REF!</v>
      </c>
    </row>
    <row r="46" spans="1:8">
      <c r="A46" s="16" t="s">
        <v>114</v>
      </c>
      <c r="B46" s="6" t="s">
        <v>115</v>
      </c>
      <c r="C46" s="7"/>
      <c r="D46" s="10"/>
      <c r="E46" s="11"/>
      <c r="F46" s="11"/>
    </row>
    <row r="47" spans="1:8">
      <c r="A47" s="16" t="s">
        <v>116</v>
      </c>
      <c r="B47" s="6" t="s">
        <v>117</v>
      </c>
      <c r="C47" s="7"/>
      <c r="D47" s="10"/>
      <c r="E47" s="11"/>
      <c r="F47" s="11"/>
    </row>
    <row r="48" spans="1:8" ht="38.25">
      <c r="A48" s="17" t="s">
        <v>118</v>
      </c>
      <c r="B48" s="15" t="s">
        <v>119</v>
      </c>
      <c r="C48" s="7" t="s">
        <v>34</v>
      </c>
      <c r="D48" s="10">
        <v>693.83</v>
      </c>
      <c r="E48" s="26" t="e">
        <f>#REF!</f>
        <v>#REF!</v>
      </c>
      <c r="F48" s="26" t="e">
        <f>D48*E48</f>
        <v>#REF!</v>
      </c>
    </row>
    <row r="49" spans="1:6">
      <c r="A49" s="16" t="s">
        <v>120</v>
      </c>
      <c r="B49" s="6" t="s">
        <v>121</v>
      </c>
      <c r="C49" s="7"/>
      <c r="D49" s="10"/>
      <c r="E49" s="26"/>
      <c r="F49" s="26"/>
    </row>
    <row r="50" spans="1:6" ht="25.5">
      <c r="A50" s="17" t="s">
        <v>122</v>
      </c>
      <c r="B50" s="15" t="s">
        <v>123</v>
      </c>
      <c r="C50" s="7"/>
      <c r="D50" s="10"/>
      <c r="E50" s="26"/>
      <c r="F50" s="26"/>
    </row>
    <row r="51" spans="1:6">
      <c r="A51" s="17" t="s">
        <v>124</v>
      </c>
      <c r="B51" s="15" t="s">
        <v>125</v>
      </c>
      <c r="C51" s="7" t="s">
        <v>43</v>
      </c>
      <c r="D51" s="10">
        <v>440</v>
      </c>
      <c r="E51" s="26" t="e">
        <f>#REF!</f>
        <v>#REF!</v>
      </c>
      <c r="F51" s="26" t="e">
        <f>D51*E51</f>
        <v>#REF!</v>
      </c>
    </row>
    <row r="52" spans="1:6">
      <c r="A52" s="16" t="s">
        <v>126</v>
      </c>
      <c r="B52" s="6" t="s">
        <v>127</v>
      </c>
      <c r="C52" s="12"/>
      <c r="D52" s="13"/>
      <c r="E52" s="26"/>
      <c r="F52" s="26"/>
    </row>
    <row r="53" spans="1:6" ht="25.5">
      <c r="A53" s="17" t="s">
        <v>128</v>
      </c>
      <c r="B53" s="15" t="s">
        <v>129</v>
      </c>
      <c r="C53" s="12" t="s">
        <v>34</v>
      </c>
      <c r="D53" s="10">
        <v>116</v>
      </c>
      <c r="E53" s="26" t="e">
        <f>#REF!</f>
        <v>#REF!</v>
      </c>
      <c r="F53" s="26" t="e">
        <f>D53*E53</f>
        <v>#REF!</v>
      </c>
    </row>
    <row r="54" spans="1:6">
      <c r="A54" s="16" t="s">
        <v>130</v>
      </c>
      <c r="B54" s="6" t="s">
        <v>131</v>
      </c>
      <c r="C54" s="7"/>
      <c r="D54" s="10"/>
      <c r="E54" s="11"/>
      <c r="F54" s="11"/>
    </row>
    <row r="55" spans="1:6" ht="25.5">
      <c r="A55" s="16" t="s">
        <v>132</v>
      </c>
      <c r="B55" s="18" t="s">
        <v>133</v>
      </c>
      <c r="C55" s="7"/>
      <c r="D55" s="10"/>
      <c r="E55" s="11"/>
      <c r="F55" s="11"/>
    </row>
    <row r="56" spans="1:6">
      <c r="A56" s="16" t="s">
        <v>134</v>
      </c>
      <c r="B56" s="18" t="s">
        <v>135</v>
      </c>
      <c r="C56" s="12"/>
      <c r="D56" s="13"/>
      <c r="E56" s="11"/>
      <c r="F56" s="11"/>
    </row>
    <row r="57" spans="1:6">
      <c r="A57" s="5" t="s">
        <v>136</v>
      </c>
      <c r="B57" s="18" t="s">
        <v>137</v>
      </c>
      <c r="C57" s="12"/>
      <c r="D57" s="13"/>
      <c r="E57" s="11"/>
      <c r="F57" s="11"/>
    </row>
    <row r="58" spans="1:6" ht="25.5">
      <c r="A58" s="8" t="s">
        <v>138</v>
      </c>
      <c r="B58" s="15" t="s">
        <v>139</v>
      </c>
      <c r="C58" s="12" t="s">
        <v>75</v>
      </c>
      <c r="D58" s="13">
        <v>10</v>
      </c>
      <c r="E58" s="26" t="e">
        <f>#REF!</f>
        <v>#REF!</v>
      </c>
      <c r="F58" s="26" t="e">
        <f>D58*E58</f>
        <v>#REF!</v>
      </c>
    </row>
    <row r="59" spans="1:6">
      <c r="A59" s="5" t="s">
        <v>140</v>
      </c>
      <c r="B59" s="18" t="s">
        <v>141</v>
      </c>
      <c r="C59" s="12"/>
      <c r="D59" s="13"/>
      <c r="E59" s="26"/>
      <c r="F59" s="26"/>
    </row>
    <row r="60" spans="1:6">
      <c r="A60" s="5" t="s">
        <v>142</v>
      </c>
      <c r="B60" s="18" t="s">
        <v>137</v>
      </c>
      <c r="C60" s="12"/>
      <c r="D60" s="13"/>
      <c r="E60" s="26"/>
      <c r="F60" s="26"/>
    </row>
    <row r="61" spans="1:6" ht="25.5">
      <c r="A61" s="8" t="s">
        <v>143</v>
      </c>
      <c r="B61" s="15" t="s">
        <v>139</v>
      </c>
      <c r="C61" s="12" t="s">
        <v>75</v>
      </c>
      <c r="D61" s="13">
        <v>5</v>
      </c>
      <c r="E61" s="26" t="e">
        <f>#REF!</f>
        <v>#REF!</v>
      </c>
      <c r="F61" s="26" t="e">
        <f>D61*E61</f>
        <v>#REF!</v>
      </c>
    </row>
    <row r="62" spans="1:6" ht="25.5">
      <c r="A62" s="16" t="s">
        <v>144</v>
      </c>
      <c r="B62" s="18" t="s">
        <v>145</v>
      </c>
      <c r="C62" s="7"/>
      <c r="D62" s="10"/>
      <c r="E62" s="26"/>
      <c r="F62" s="26"/>
    </row>
    <row r="63" spans="1:6" ht="25.5">
      <c r="A63" s="17" t="s">
        <v>146</v>
      </c>
      <c r="B63" s="15" t="s">
        <v>147</v>
      </c>
      <c r="C63" s="12" t="s">
        <v>75</v>
      </c>
      <c r="D63" s="10">
        <v>9</v>
      </c>
      <c r="E63" s="26" t="e">
        <f>#REF!</f>
        <v>#REF!</v>
      </c>
      <c r="F63" s="26" t="e">
        <f>D63*E63</f>
        <v>#REF!</v>
      </c>
    </row>
    <row r="64" spans="1:6">
      <c r="A64" s="16" t="s">
        <v>148</v>
      </c>
      <c r="B64" s="6" t="s">
        <v>149</v>
      </c>
      <c r="C64" s="7"/>
      <c r="D64" s="10"/>
      <c r="E64" s="26"/>
      <c r="F64" s="26"/>
    </row>
    <row r="65" spans="1:6" ht="25.5">
      <c r="A65" s="17" t="s">
        <v>150</v>
      </c>
      <c r="B65" s="9" t="s">
        <v>151</v>
      </c>
      <c r="C65" s="7" t="s">
        <v>48</v>
      </c>
      <c r="D65" s="10">
        <v>14.98</v>
      </c>
      <c r="E65" s="26" t="e">
        <f>#REF!</f>
        <v>#REF!</v>
      </c>
      <c r="F65" s="26" t="e">
        <f>D65*E65</f>
        <v>#REF!</v>
      </c>
    </row>
    <row r="66" spans="1:6">
      <c r="A66" s="17" t="s">
        <v>152</v>
      </c>
      <c r="B66" s="9" t="s">
        <v>153</v>
      </c>
      <c r="C66" s="7" t="s">
        <v>48</v>
      </c>
      <c r="D66" s="10">
        <v>6.38</v>
      </c>
      <c r="E66" s="26" t="e">
        <f>#REF!</f>
        <v>#REF!</v>
      </c>
      <c r="F66" s="26" t="e">
        <f>D66*E66</f>
        <v>#REF!</v>
      </c>
    </row>
    <row r="67" spans="1:6" ht="25.5">
      <c r="A67" s="16" t="s">
        <v>154</v>
      </c>
      <c r="B67" s="18" t="s">
        <v>155</v>
      </c>
      <c r="C67" s="7"/>
      <c r="D67" s="19"/>
      <c r="E67" s="26"/>
      <c r="F67" s="26"/>
    </row>
    <row r="68" spans="1:6" ht="38.25">
      <c r="A68" s="17" t="s">
        <v>156</v>
      </c>
      <c r="B68" s="15" t="s">
        <v>157</v>
      </c>
      <c r="C68" s="7" t="s">
        <v>43</v>
      </c>
      <c r="D68" s="10">
        <v>30</v>
      </c>
      <c r="E68" s="26" t="e">
        <f>#REF!</f>
        <v>#REF!</v>
      </c>
      <c r="F68" s="26" t="e">
        <f>D68*E68</f>
        <v>#REF!</v>
      </c>
    </row>
    <row r="69" spans="1:6" ht="38.25">
      <c r="A69" s="17" t="s">
        <v>158</v>
      </c>
      <c r="B69" s="15" t="s">
        <v>159</v>
      </c>
      <c r="C69" s="12" t="s">
        <v>43</v>
      </c>
      <c r="D69" s="13">
        <v>125</v>
      </c>
      <c r="E69" s="26" t="e">
        <f>#REF!</f>
        <v>#REF!</v>
      </c>
      <c r="F69" s="26" t="e">
        <f>D69*E69</f>
        <v>#REF!</v>
      </c>
    </row>
    <row r="70" spans="1:6" ht="63.75">
      <c r="A70" s="17" t="s">
        <v>160</v>
      </c>
      <c r="B70" s="15" t="s">
        <v>161</v>
      </c>
      <c r="C70" s="27" t="s">
        <v>75</v>
      </c>
      <c r="D70" s="28">
        <v>20</v>
      </c>
      <c r="E70" s="26" t="e">
        <f>#REF!</f>
        <v>#REF!</v>
      </c>
      <c r="F70" s="26" t="e">
        <f>D70*E70</f>
        <v>#REF!</v>
      </c>
    </row>
    <row r="71" spans="1:6" ht="25.5">
      <c r="A71" s="16" t="s">
        <v>162</v>
      </c>
      <c r="B71" s="18" t="s">
        <v>163</v>
      </c>
      <c r="C71" s="7"/>
      <c r="D71" s="10"/>
      <c r="E71" s="11"/>
      <c r="F71" s="11"/>
    </row>
    <row r="72" spans="1:6">
      <c r="A72" s="5" t="s">
        <v>164</v>
      </c>
      <c r="B72" s="18" t="s">
        <v>165</v>
      </c>
      <c r="C72" s="7"/>
      <c r="D72" s="10"/>
      <c r="E72" s="11"/>
      <c r="F72" s="11"/>
    </row>
    <row r="73" spans="1:6" ht="38.25">
      <c r="A73" s="16" t="s">
        <v>166</v>
      </c>
      <c r="B73" s="18" t="s">
        <v>167</v>
      </c>
      <c r="C73" s="7"/>
      <c r="D73" s="10"/>
      <c r="E73" s="11"/>
      <c r="F73" s="11"/>
    </row>
    <row r="74" spans="1:6">
      <c r="A74" s="17" t="s">
        <v>168</v>
      </c>
      <c r="B74" s="15" t="s">
        <v>169</v>
      </c>
      <c r="C74" s="7" t="s">
        <v>75</v>
      </c>
      <c r="D74" s="10">
        <v>5</v>
      </c>
      <c r="E74" s="11" t="e">
        <f>#REF!</f>
        <v>#REF!</v>
      </c>
      <c r="F74" s="11" t="e">
        <f>D74*E74</f>
        <v>#REF!</v>
      </c>
    </row>
    <row r="75" spans="1:6">
      <c r="A75" s="17" t="s">
        <v>170</v>
      </c>
      <c r="B75" s="15" t="s">
        <v>171</v>
      </c>
      <c r="C75" s="7" t="s">
        <v>75</v>
      </c>
      <c r="D75" s="10">
        <v>8</v>
      </c>
      <c r="E75" s="11" t="e">
        <f>#REF!</f>
        <v>#REF!</v>
      </c>
      <c r="F75" s="11" t="e">
        <f>D75*E75</f>
        <v>#REF!</v>
      </c>
    </row>
    <row r="76" spans="1:6">
      <c r="A76" s="17" t="s">
        <v>172</v>
      </c>
      <c r="B76" s="15" t="s">
        <v>173</v>
      </c>
      <c r="C76" s="7" t="s">
        <v>75</v>
      </c>
      <c r="D76" s="10">
        <v>5</v>
      </c>
      <c r="E76" s="11" t="e">
        <f>#REF!</f>
        <v>#REF!</v>
      </c>
      <c r="F76" s="11" t="e">
        <f>D76*E76</f>
        <v>#REF!</v>
      </c>
    </row>
    <row r="77" spans="1:6" ht="25.5">
      <c r="A77" s="17" t="s">
        <v>174</v>
      </c>
      <c r="B77" s="18" t="s">
        <v>175</v>
      </c>
      <c r="C77" s="12"/>
      <c r="D77" s="13"/>
      <c r="E77" s="11"/>
      <c r="F77" s="11"/>
    </row>
    <row r="78" spans="1:6">
      <c r="A78" s="17" t="s">
        <v>176</v>
      </c>
      <c r="B78" s="15" t="s">
        <v>171</v>
      </c>
      <c r="C78" s="7" t="s">
        <v>75</v>
      </c>
      <c r="D78" s="13">
        <v>4</v>
      </c>
      <c r="E78" s="11" t="e">
        <f>#REF!</f>
        <v>#REF!</v>
      </c>
      <c r="F78" s="11" t="e">
        <f>D78*E78</f>
        <v>#REF!</v>
      </c>
    </row>
    <row r="79" spans="1:6" ht="25.5">
      <c r="A79" s="17" t="s">
        <v>177</v>
      </c>
      <c r="B79" s="18" t="s">
        <v>178</v>
      </c>
      <c r="C79" s="7"/>
      <c r="D79" s="13"/>
      <c r="E79" s="11"/>
      <c r="F79" s="11"/>
    </row>
    <row r="80" spans="1:6">
      <c r="A80" s="17" t="s">
        <v>179</v>
      </c>
      <c r="B80" s="15" t="s">
        <v>180</v>
      </c>
      <c r="C80" s="7" t="s">
        <v>75</v>
      </c>
      <c r="D80" s="13">
        <v>2</v>
      </c>
      <c r="E80" s="11" t="e">
        <f>#REF!</f>
        <v>#REF!</v>
      </c>
      <c r="F80" s="11" t="e">
        <f t="shared" ref="F80:F98" si="0">D80*E80</f>
        <v>#REF!</v>
      </c>
    </row>
    <row r="81" spans="1:6" ht="38.25">
      <c r="A81" s="16" t="s">
        <v>181</v>
      </c>
      <c r="B81" s="18" t="s">
        <v>182</v>
      </c>
      <c r="C81" s="7"/>
      <c r="D81" s="10"/>
      <c r="E81" s="11"/>
      <c r="F81" s="11"/>
    </row>
    <row r="82" spans="1:6">
      <c r="A82" s="17" t="s">
        <v>183</v>
      </c>
      <c r="B82" s="15" t="s">
        <v>169</v>
      </c>
      <c r="C82" s="7" t="s">
        <v>75</v>
      </c>
      <c r="D82" s="10">
        <v>5</v>
      </c>
      <c r="E82" s="11" t="e">
        <f>#REF!</f>
        <v>#REF!</v>
      </c>
      <c r="F82" s="11" t="e">
        <f t="shared" si="0"/>
        <v>#REF!</v>
      </c>
    </row>
    <row r="83" spans="1:6" ht="25.5">
      <c r="A83" s="90" t="s">
        <v>184</v>
      </c>
      <c r="B83" s="91" t="s">
        <v>185</v>
      </c>
      <c r="C83" s="92"/>
      <c r="D83" s="93"/>
      <c r="E83" s="94"/>
      <c r="F83" s="94"/>
    </row>
    <row r="84" spans="1:6">
      <c r="A84" s="95" t="s">
        <v>186</v>
      </c>
      <c r="B84" s="96" t="s">
        <v>187</v>
      </c>
      <c r="C84" s="92" t="s">
        <v>75</v>
      </c>
      <c r="D84" s="93">
        <v>3</v>
      </c>
      <c r="E84" s="94" t="e">
        <f>#REF!</f>
        <v>#REF!</v>
      </c>
      <c r="F84" s="94" t="e">
        <f t="shared" si="0"/>
        <v>#REF!</v>
      </c>
    </row>
    <row r="85" spans="1:6">
      <c r="A85" s="16" t="s">
        <v>188</v>
      </c>
      <c r="B85" s="6" t="s">
        <v>189</v>
      </c>
      <c r="C85" s="7"/>
      <c r="D85" s="10"/>
      <c r="E85" s="11"/>
      <c r="F85" s="11"/>
    </row>
    <row r="86" spans="1:6" ht="25.5">
      <c r="A86" s="20" t="s">
        <v>190</v>
      </c>
      <c r="B86" s="21" t="s">
        <v>191</v>
      </c>
      <c r="C86" s="7" t="s">
        <v>75</v>
      </c>
      <c r="D86" s="10">
        <v>1</v>
      </c>
      <c r="E86" s="26" t="e">
        <f>#REF!</f>
        <v>#REF!</v>
      </c>
      <c r="F86" s="26" t="e">
        <f t="shared" si="0"/>
        <v>#REF!</v>
      </c>
    </row>
    <row r="87" spans="1:6">
      <c r="A87" s="16" t="s">
        <v>192</v>
      </c>
      <c r="B87" s="6" t="s">
        <v>193</v>
      </c>
      <c r="C87" s="7"/>
      <c r="D87" s="10"/>
      <c r="E87" s="11"/>
      <c r="F87" s="11"/>
    </row>
    <row r="88" spans="1:6" ht="63.75">
      <c r="A88" s="22" t="s">
        <v>194</v>
      </c>
      <c r="B88" s="23" t="s">
        <v>195</v>
      </c>
      <c r="C88" s="7" t="s">
        <v>75</v>
      </c>
      <c r="D88" s="10">
        <v>292</v>
      </c>
      <c r="E88" s="26" t="e">
        <f>#REF!</f>
        <v>#REF!</v>
      </c>
      <c r="F88" s="26" t="e">
        <f t="shared" si="0"/>
        <v>#REF!</v>
      </c>
    </row>
    <row r="89" spans="1:6" ht="69.75" customHeight="1">
      <c r="A89" s="22" t="s">
        <v>196</v>
      </c>
      <c r="B89" s="23" t="s">
        <v>197</v>
      </c>
      <c r="C89" s="7" t="s">
        <v>34</v>
      </c>
      <c r="D89" s="10">
        <v>657.58</v>
      </c>
      <c r="E89" s="26" t="e">
        <f>#REF!</f>
        <v>#REF!</v>
      </c>
      <c r="F89" s="26" t="e">
        <f>ROUND(D89*E89,0)</f>
        <v>#REF!</v>
      </c>
    </row>
    <row r="90" spans="1:6" ht="63.75">
      <c r="A90" s="22" t="s">
        <v>198</v>
      </c>
      <c r="B90" s="60" t="s">
        <v>199</v>
      </c>
      <c r="C90" s="61" t="s">
        <v>34</v>
      </c>
      <c r="D90" s="62">
        <v>118.4</v>
      </c>
      <c r="E90" s="63" t="e">
        <f>#REF!</f>
        <v>#REF!</v>
      </c>
      <c r="F90" s="63" t="e">
        <f>D90*E90</f>
        <v>#REF!</v>
      </c>
    </row>
    <row r="91" spans="1:6" ht="38.25">
      <c r="A91" s="22" t="s">
        <v>200</v>
      </c>
      <c r="B91" s="156" t="s">
        <v>201</v>
      </c>
      <c r="C91" s="145" t="s">
        <v>34</v>
      </c>
      <c r="D91" s="157">
        <f>D90</f>
        <v>118.4</v>
      </c>
      <c r="E91" s="151" t="e">
        <f>#REF!</f>
        <v>#REF!</v>
      </c>
      <c r="F91" s="154" t="e">
        <f>D91*E91</f>
        <v>#REF!</v>
      </c>
    </row>
    <row r="92" spans="1:6" ht="75.75" customHeight="1">
      <c r="A92" s="85" t="s">
        <v>202</v>
      </c>
      <c r="B92" s="84" t="s">
        <v>203</v>
      </c>
      <c r="C92" s="86" t="s">
        <v>43</v>
      </c>
      <c r="D92" s="87">
        <v>144</v>
      </c>
      <c r="E92" s="88" t="e">
        <f>#REF!</f>
        <v>#REF!</v>
      </c>
      <c r="F92" s="88" t="e">
        <f t="shared" si="0"/>
        <v>#REF!</v>
      </c>
    </row>
    <row r="93" spans="1:6" ht="76.5">
      <c r="A93" s="85" t="s">
        <v>204</v>
      </c>
      <c r="B93" s="84" t="s">
        <v>205</v>
      </c>
      <c r="C93" s="86" t="s">
        <v>206</v>
      </c>
      <c r="D93" s="87">
        <v>2</v>
      </c>
      <c r="E93" s="88" t="e">
        <f>#REF!</f>
        <v>#REF!</v>
      </c>
      <c r="F93" s="88" t="e">
        <f t="shared" si="0"/>
        <v>#REF!</v>
      </c>
    </row>
    <row r="94" spans="1:6" ht="38.25">
      <c r="A94" s="22" t="s">
        <v>207</v>
      </c>
      <c r="B94" s="23" t="s">
        <v>208</v>
      </c>
      <c r="C94" s="7" t="s">
        <v>75</v>
      </c>
      <c r="D94" s="10">
        <v>16</v>
      </c>
      <c r="E94" s="26" t="e">
        <f>#REF!</f>
        <v>#REF!</v>
      </c>
      <c r="F94" s="26" t="e">
        <f t="shared" si="0"/>
        <v>#REF!</v>
      </c>
    </row>
    <row r="95" spans="1:6" ht="25.5">
      <c r="A95" s="22" t="s">
        <v>209</v>
      </c>
      <c r="B95" s="25" t="s">
        <v>210</v>
      </c>
      <c r="C95" s="7" t="s">
        <v>75</v>
      </c>
      <c r="D95" s="10">
        <v>9</v>
      </c>
      <c r="E95" s="26" t="e">
        <f>#REF!</f>
        <v>#REF!</v>
      </c>
      <c r="F95" s="26" t="e">
        <f t="shared" si="0"/>
        <v>#REF!</v>
      </c>
    </row>
    <row r="96" spans="1:6" ht="63.75">
      <c r="A96" s="22" t="s">
        <v>211</v>
      </c>
      <c r="B96" s="23" t="s">
        <v>212</v>
      </c>
      <c r="C96" s="7" t="s">
        <v>75</v>
      </c>
      <c r="D96" s="10">
        <v>4</v>
      </c>
      <c r="E96" s="26" t="e">
        <f>#REF!</f>
        <v>#REF!</v>
      </c>
      <c r="F96" s="26" t="e">
        <f t="shared" si="0"/>
        <v>#REF!</v>
      </c>
    </row>
    <row r="97" spans="1:9">
      <c r="A97" s="22" t="s">
        <v>213</v>
      </c>
      <c r="B97" s="6" t="s">
        <v>214</v>
      </c>
      <c r="C97" s="7"/>
      <c r="D97" s="10"/>
      <c r="E97" s="11"/>
      <c r="F97" s="11"/>
    </row>
    <row r="98" spans="1:9" ht="30" customHeight="1">
      <c r="A98" s="64" t="s">
        <v>215</v>
      </c>
      <c r="B98" s="65" t="s">
        <v>216</v>
      </c>
      <c r="C98" s="66" t="s">
        <v>75</v>
      </c>
      <c r="D98" s="67">
        <v>16</v>
      </c>
      <c r="E98" s="73" t="e">
        <f>#REF!</f>
        <v>#REF!</v>
      </c>
      <c r="F98" s="73" t="e">
        <f t="shared" si="0"/>
        <v>#REF!</v>
      </c>
    </row>
    <row r="99" spans="1:9">
      <c r="A99" s="158">
        <v>3</v>
      </c>
      <c r="B99" s="159" t="s">
        <v>25</v>
      </c>
      <c r="C99" s="160"/>
      <c r="D99" s="161"/>
      <c r="E99" s="162"/>
      <c r="F99" s="163"/>
      <c r="H99" s="73" t="e">
        <f>SUM(F4:F98)</f>
        <v>#REF!</v>
      </c>
    </row>
    <row r="100" spans="1:9" ht="25.5">
      <c r="A100" s="32" t="s">
        <v>217</v>
      </c>
      <c r="B100" s="33" t="s">
        <v>218</v>
      </c>
      <c r="C100" s="34"/>
      <c r="D100" s="43"/>
      <c r="E100" s="45"/>
      <c r="F100" s="31"/>
    </row>
    <row r="101" spans="1:9">
      <c r="A101" s="32" t="s">
        <v>219</v>
      </c>
      <c r="B101" s="33" t="s">
        <v>220</v>
      </c>
      <c r="C101" s="34"/>
      <c r="D101" s="43"/>
      <c r="E101" s="45"/>
      <c r="F101" s="31"/>
      <c r="H101" s="58"/>
      <c r="I101" s="58"/>
    </row>
    <row r="102" spans="1:9">
      <c r="A102" s="32" t="s">
        <v>221</v>
      </c>
      <c r="B102" s="33" t="s">
        <v>222</v>
      </c>
      <c r="C102" s="34"/>
      <c r="D102" s="43"/>
      <c r="E102" s="45"/>
      <c r="F102" s="31"/>
    </row>
    <row r="103" spans="1:9" ht="25.5">
      <c r="A103" s="32" t="s">
        <v>223</v>
      </c>
      <c r="B103" s="33" t="s">
        <v>224</v>
      </c>
      <c r="C103" s="34"/>
      <c r="D103" s="43"/>
      <c r="E103" s="45"/>
      <c r="F103" s="31"/>
    </row>
    <row r="104" spans="1:9">
      <c r="A104" s="35" t="s">
        <v>225</v>
      </c>
      <c r="B104" s="24" t="s">
        <v>226</v>
      </c>
      <c r="C104" s="34" t="s">
        <v>43</v>
      </c>
      <c r="D104" s="43">
        <v>4897</v>
      </c>
      <c r="E104" s="45">
        <f>ROUND(16837*1.19,0)</f>
        <v>20036</v>
      </c>
      <c r="F104" s="45">
        <f>D104*E104</f>
        <v>98116292</v>
      </c>
    </row>
    <row r="105" spans="1:9">
      <c r="A105" s="35" t="s">
        <v>227</v>
      </c>
      <c r="B105" s="24" t="s">
        <v>228</v>
      </c>
      <c r="C105" s="34" t="s">
        <v>43</v>
      </c>
      <c r="D105" s="43">
        <v>1462</v>
      </c>
      <c r="E105" s="45">
        <f>ROUND(24891*1.19,0)</f>
        <v>29620</v>
      </c>
      <c r="F105" s="45">
        <f>D105*E105</f>
        <v>43304440</v>
      </c>
    </row>
    <row r="106" spans="1:9">
      <c r="A106" s="35" t="s">
        <v>229</v>
      </c>
      <c r="B106" s="24" t="s">
        <v>230</v>
      </c>
      <c r="C106" s="34" t="s">
        <v>43</v>
      </c>
      <c r="D106" s="43">
        <v>1094</v>
      </c>
      <c r="E106" s="45">
        <f>ROUND(52185*1.19,0)</f>
        <v>62100</v>
      </c>
      <c r="F106" s="45">
        <f>D106*E106</f>
        <v>67937400</v>
      </c>
    </row>
    <row r="107" spans="1:9">
      <c r="A107" s="32" t="s">
        <v>231</v>
      </c>
      <c r="B107" s="33" t="s">
        <v>232</v>
      </c>
      <c r="C107" s="34"/>
      <c r="D107" s="43"/>
      <c r="E107" s="45"/>
      <c r="F107" s="45"/>
    </row>
    <row r="108" spans="1:9" ht="25.5">
      <c r="A108" s="32" t="s">
        <v>233</v>
      </c>
      <c r="B108" s="33" t="s">
        <v>234</v>
      </c>
      <c r="C108" s="34"/>
      <c r="D108" s="43"/>
      <c r="E108" s="45"/>
      <c r="F108" s="45"/>
    </row>
    <row r="109" spans="1:9">
      <c r="A109" s="35" t="s">
        <v>235</v>
      </c>
      <c r="B109" s="24" t="s">
        <v>169</v>
      </c>
      <c r="C109" s="34" t="s">
        <v>75</v>
      </c>
      <c r="D109" s="43">
        <v>6</v>
      </c>
      <c r="E109" s="45">
        <f>562000*1.19</f>
        <v>668780</v>
      </c>
      <c r="F109" s="45">
        <f>D109*E109</f>
        <v>4012680</v>
      </c>
    </row>
    <row r="110" spans="1:9">
      <c r="A110" s="35" t="s">
        <v>236</v>
      </c>
      <c r="B110" s="24" t="s">
        <v>171</v>
      </c>
      <c r="C110" s="34" t="s">
        <v>75</v>
      </c>
      <c r="D110" s="43">
        <v>8</v>
      </c>
      <c r="E110" s="45">
        <f>735000*1.19</f>
        <v>874650</v>
      </c>
      <c r="F110" s="45">
        <f>D110*E110</f>
        <v>6997200</v>
      </c>
    </row>
    <row r="111" spans="1:9">
      <c r="A111" s="35" t="s">
        <v>237</v>
      </c>
      <c r="B111" s="24" t="s">
        <v>173</v>
      </c>
      <c r="C111" s="34" t="s">
        <v>75</v>
      </c>
      <c r="D111" s="43">
        <v>6</v>
      </c>
      <c r="E111" s="45">
        <f>1242000*1.19</f>
        <v>1477980</v>
      </c>
      <c r="F111" s="45">
        <f>D111*E111</f>
        <v>8867880</v>
      </c>
    </row>
    <row r="112" spans="1:9" ht="25.5">
      <c r="A112" s="35" t="s">
        <v>238</v>
      </c>
      <c r="B112" s="33" t="s">
        <v>239</v>
      </c>
      <c r="C112" s="34"/>
      <c r="D112" s="43"/>
      <c r="E112" s="45"/>
      <c r="F112" s="45"/>
    </row>
    <row r="113" spans="1:6">
      <c r="A113" s="35" t="s">
        <v>240</v>
      </c>
      <c r="B113" s="24" t="s">
        <v>171</v>
      </c>
      <c r="C113" s="34" t="s">
        <v>75</v>
      </c>
      <c r="D113" s="43">
        <v>4</v>
      </c>
      <c r="E113" s="45">
        <f>1458000*1.19</f>
        <v>1735020</v>
      </c>
      <c r="F113" s="45">
        <f>D113*E113</f>
        <v>6940080</v>
      </c>
    </row>
    <row r="114" spans="1:6">
      <c r="A114" s="35" t="s">
        <v>241</v>
      </c>
      <c r="B114" s="33" t="s">
        <v>242</v>
      </c>
      <c r="C114" s="34"/>
      <c r="D114" s="43"/>
      <c r="E114" s="45"/>
      <c r="F114" s="45"/>
    </row>
    <row r="115" spans="1:6">
      <c r="A115" s="35" t="s">
        <v>243</v>
      </c>
      <c r="B115" s="24" t="s">
        <v>180</v>
      </c>
      <c r="C115" s="34" t="s">
        <v>75</v>
      </c>
      <c r="D115" s="43">
        <v>2</v>
      </c>
      <c r="E115" s="45">
        <f>ROUND(6163486*1.19,0)</f>
        <v>7334548</v>
      </c>
      <c r="F115" s="45">
        <f>D115*E115</f>
        <v>14669096</v>
      </c>
    </row>
    <row r="116" spans="1:6">
      <c r="A116" s="35" t="s">
        <v>244</v>
      </c>
      <c r="B116" s="33" t="s">
        <v>245</v>
      </c>
      <c r="C116" s="34"/>
      <c r="D116" s="43"/>
      <c r="E116" s="45"/>
      <c r="F116" s="45"/>
    </row>
    <row r="117" spans="1:6">
      <c r="A117" s="35" t="s">
        <v>246</v>
      </c>
      <c r="B117" s="24" t="s">
        <v>171</v>
      </c>
      <c r="C117" s="34" t="s">
        <v>75</v>
      </c>
      <c r="D117" s="43">
        <v>3</v>
      </c>
      <c r="E117" s="45">
        <f>ROUND(2403833*1.19,0)</f>
        <v>2860561</v>
      </c>
      <c r="F117" s="45">
        <f>D117*E117</f>
        <v>8581683</v>
      </c>
    </row>
    <row r="118" spans="1:6">
      <c r="A118" s="32" t="s">
        <v>247</v>
      </c>
      <c r="B118" s="33" t="s">
        <v>248</v>
      </c>
      <c r="C118" s="34"/>
      <c r="D118" s="43"/>
      <c r="E118" s="45"/>
      <c r="F118" s="45"/>
    </row>
    <row r="119" spans="1:6">
      <c r="A119" s="35" t="s">
        <v>249</v>
      </c>
      <c r="B119" s="24" t="s">
        <v>250</v>
      </c>
      <c r="C119" s="34" t="s">
        <v>75</v>
      </c>
      <c r="D119" s="43">
        <v>5</v>
      </c>
      <c r="E119" s="45">
        <f>2106000*1.19</f>
        <v>2506140</v>
      </c>
      <c r="F119" s="45">
        <f>D119*E119</f>
        <v>12530700</v>
      </c>
    </row>
    <row r="120" spans="1:6" ht="25.5">
      <c r="A120" s="36" t="s">
        <v>251</v>
      </c>
      <c r="B120" s="37" t="s">
        <v>252</v>
      </c>
      <c r="C120" s="38"/>
      <c r="D120" s="43"/>
      <c r="E120" s="45"/>
      <c r="F120" s="45"/>
    </row>
    <row r="121" spans="1:6">
      <c r="A121" s="36" t="s">
        <v>253</v>
      </c>
      <c r="B121" s="37" t="s">
        <v>254</v>
      </c>
      <c r="C121" s="38"/>
      <c r="D121" s="43"/>
      <c r="E121" s="45"/>
      <c r="F121" s="45"/>
    </row>
    <row r="122" spans="1:6">
      <c r="A122" s="39" t="s">
        <v>255</v>
      </c>
      <c r="B122" s="40" t="s">
        <v>256</v>
      </c>
      <c r="C122" s="41" t="s">
        <v>75</v>
      </c>
      <c r="D122" s="43">
        <v>5</v>
      </c>
      <c r="E122" s="45">
        <f>ROUND(266152*1.19,0)</f>
        <v>316721</v>
      </c>
      <c r="F122" s="45">
        <f>D122*E122</f>
        <v>1583605</v>
      </c>
    </row>
    <row r="123" spans="1:6">
      <c r="A123" s="39"/>
      <c r="B123" s="37" t="s">
        <v>257</v>
      </c>
      <c r="C123" s="41"/>
      <c r="D123" s="43"/>
      <c r="E123" s="45"/>
      <c r="F123" s="45"/>
    </row>
    <row r="124" spans="1:6">
      <c r="A124" s="39" t="s">
        <v>258</v>
      </c>
      <c r="B124" s="40" t="s">
        <v>259</v>
      </c>
      <c r="C124" s="41" t="s">
        <v>75</v>
      </c>
      <c r="D124" s="43">
        <v>6</v>
      </c>
      <c r="E124" s="45">
        <f>ROUND(1387004.5*1.19,0)</f>
        <v>1650535</v>
      </c>
      <c r="F124" s="45">
        <f>D124*E124</f>
        <v>9903210</v>
      </c>
    </row>
    <row r="125" spans="1:6">
      <c r="A125" s="36" t="s">
        <v>260</v>
      </c>
      <c r="B125" s="37" t="s">
        <v>261</v>
      </c>
      <c r="C125" s="38"/>
      <c r="D125" s="43"/>
      <c r="E125" s="45"/>
      <c r="F125" s="45"/>
    </row>
    <row r="126" spans="1:6">
      <c r="A126" s="39" t="s">
        <v>262</v>
      </c>
      <c r="B126" s="40" t="s">
        <v>171</v>
      </c>
      <c r="C126" s="41" t="s">
        <v>75</v>
      </c>
      <c r="D126" s="43">
        <v>3</v>
      </c>
      <c r="E126" s="45">
        <f>110000*1.19</f>
        <v>130900</v>
      </c>
      <c r="F126" s="45">
        <f>D126*E126</f>
        <v>392700</v>
      </c>
    </row>
    <row r="127" spans="1:6" ht="25.5">
      <c r="A127" s="32" t="s">
        <v>263</v>
      </c>
      <c r="B127" s="33" t="s">
        <v>264</v>
      </c>
      <c r="C127" s="42"/>
      <c r="D127" s="43"/>
      <c r="E127" s="45"/>
      <c r="F127" s="45"/>
    </row>
    <row r="128" spans="1:6">
      <c r="A128" s="39" t="s">
        <v>265</v>
      </c>
      <c r="B128" s="40" t="s">
        <v>250</v>
      </c>
      <c r="C128" s="41" t="s">
        <v>75</v>
      </c>
      <c r="D128" s="43">
        <v>5</v>
      </c>
      <c r="E128" s="45">
        <f>486000*1.19</f>
        <v>578340</v>
      </c>
      <c r="F128" s="45">
        <f>D128*E128</f>
        <v>2891700</v>
      </c>
    </row>
    <row r="129" spans="1:6">
      <c r="A129" s="36" t="s">
        <v>266</v>
      </c>
      <c r="B129" s="37" t="s">
        <v>267</v>
      </c>
      <c r="C129" s="38"/>
      <c r="D129" s="43"/>
      <c r="E129" s="45"/>
      <c r="F129" s="45"/>
    </row>
    <row r="130" spans="1:6">
      <c r="A130" s="39" t="s">
        <v>268</v>
      </c>
      <c r="B130" s="40" t="s">
        <v>169</v>
      </c>
      <c r="C130" s="41" t="s">
        <v>75</v>
      </c>
      <c r="D130" s="43">
        <v>5</v>
      </c>
      <c r="E130" s="45">
        <f>216000*1.19</f>
        <v>257040</v>
      </c>
      <c r="F130" s="45">
        <f>D130*E130</f>
        <v>1285200</v>
      </c>
    </row>
    <row r="131" spans="1:6">
      <c r="A131" s="39" t="s">
        <v>269</v>
      </c>
      <c r="B131" s="40" t="s">
        <v>180</v>
      </c>
      <c r="C131" s="41" t="s">
        <v>75</v>
      </c>
      <c r="D131" s="43">
        <v>12</v>
      </c>
      <c r="E131" s="45">
        <f>465000*1.19</f>
        <v>553350</v>
      </c>
      <c r="F131" s="45">
        <f>D131*E131</f>
        <v>6640200</v>
      </c>
    </row>
    <row r="132" spans="1:6">
      <c r="A132" s="36" t="s">
        <v>270</v>
      </c>
      <c r="B132" s="37" t="s">
        <v>271</v>
      </c>
      <c r="C132" s="38"/>
      <c r="D132" s="43"/>
      <c r="E132" s="45"/>
      <c r="F132" s="45"/>
    </row>
    <row r="133" spans="1:6">
      <c r="A133" s="39" t="s">
        <v>272</v>
      </c>
      <c r="B133" s="40" t="s">
        <v>273</v>
      </c>
      <c r="C133" s="41" t="s">
        <v>75</v>
      </c>
      <c r="D133" s="43">
        <v>5</v>
      </c>
      <c r="E133" s="45">
        <f>432000*1.19</f>
        <v>514080</v>
      </c>
      <c r="F133" s="45">
        <f>D133*E133</f>
        <v>2570400</v>
      </c>
    </row>
    <row r="134" spans="1:6" ht="25.5">
      <c r="A134" s="32" t="s">
        <v>274</v>
      </c>
      <c r="B134" s="33" t="s">
        <v>275</v>
      </c>
      <c r="C134" s="42"/>
      <c r="D134" s="43"/>
      <c r="E134" s="45"/>
      <c r="F134" s="45"/>
    </row>
    <row r="135" spans="1:6">
      <c r="A135" s="35" t="s">
        <v>276</v>
      </c>
      <c r="B135" s="40" t="s">
        <v>277</v>
      </c>
      <c r="C135" s="41" t="s">
        <v>75</v>
      </c>
      <c r="D135" s="43">
        <v>4</v>
      </c>
      <c r="E135" s="45">
        <f>ROUND(47125*1.19,0)</f>
        <v>56079</v>
      </c>
      <c r="F135" s="45">
        <f t="shared" ref="F135:F141" si="1">D135*E135</f>
        <v>224316</v>
      </c>
    </row>
    <row r="136" spans="1:6">
      <c r="A136" s="35" t="s">
        <v>278</v>
      </c>
      <c r="B136" s="24" t="s">
        <v>279</v>
      </c>
      <c r="C136" s="34" t="s">
        <v>75</v>
      </c>
      <c r="D136" s="43">
        <v>12</v>
      </c>
      <c r="E136" s="45">
        <f>ROUND(59270*1.19,0)</f>
        <v>70531</v>
      </c>
      <c r="F136" s="45">
        <f t="shared" si="1"/>
        <v>846372</v>
      </c>
    </row>
    <row r="137" spans="1:6">
      <c r="A137" s="35" t="s">
        <v>280</v>
      </c>
      <c r="B137" s="24" t="s">
        <v>281</v>
      </c>
      <c r="C137" s="34" t="s">
        <v>75</v>
      </c>
      <c r="D137" s="43">
        <v>3</v>
      </c>
      <c r="E137" s="45">
        <f>ROUND(118054*1.19,0)</f>
        <v>140484</v>
      </c>
      <c r="F137" s="45">
        <f t="shared" si="1"/>
        <v>421452</v>
      </c>
    </row>
    <row r="138" spans="1:6">
      <c r="A138" s="39" t="s">
        <v>282</v>
      </c>
      <c r="B138" s="24" t="s">
        <v>283</v>
      </c>
      <c r="C138" s="41" t="s">
        <v>75</v>
      </c>
      <c r="D138" s="43">
        <v>11</v>
      </c>
      <c r="E138" s="45">
        <f>ROUND(252141*1.19,0)</f>
        <v>300048</v>
      </c>
      <c r="F138" s="45">
        <f t="shared" si="1"/>
        <v>3300528</v>
      </c>
    </row>
    <row r="139" spans="1:6">
      <c r="A139" s="39" t="s">
        <v>284</v>
      </c>
      <c r="B139" s="40" t="s">
        <v>285</v>
      </c>
      <c r="C139" s="41" t="s">
        <v>75</v>
      </c>
      <c r="D139" s="43">
        <v>48</v>
      </c>
      <c r="E139" s="45">
        <f>ROUND(59270*1.19,0)</f>
        <v>70531</v>
      </c>
      <c r="F139" s="45">
        <f t="shared" si="1"/>
        <v>3385488</v>
      </c>
    </row>
    <row r="140" spans="1:6">
      <c r="A140" s="39" t="s">
        <v>286</v>
      </c>
      <c r="B140" s="40" t="s">
        <v>287</v>
      </c>
      <c r="C140" s="41" t="s">
        <v>75</v>
      </c>
      <c r="D140" s="43">
        <v>11</v>
      </c>
      <c r="E140" s="45">
        <f>ROUND(115140*1.19,0)</f>
        <v>137017</v>
      </c>
      <c r="F140" s="45">
        <f t="shared" si="1"/>
        <v>1507187</v>
      </c>
    </row>
    <row r="141" spans="1:6">
      <c r="A141" s="39" t="s">
        <v>288</v>
      </c>
      <c r="B141" s="40" t="s">
        <v>289</v>
      </c>
      <c r="C141" s="41" t="s">
        <v>75</v>
      </c>
      <c r="D141" s="43">
        <v>11</v>
      </c>
      <c r="E141" s="45">
        <f>ROUND(245339*1.19,0)</f>
        <v>291953</v>
      </c>
      <c r="F141" s="45">
        <f t="shared" si="1"/>
        <v>3211483</v>
      </c>
    </row>
    <row r="142" spans="1:6" ht="33" customHeight="1">
      <c r="A142" s="32" t="s">
        <v>290</v>
      </c>
      <c r="B142" s="33" t="s">
        <v>291</v>
      </c>
      <c r="C142" s="42"/>
      <c r="D142" s="44"/>
      <c r="E142" s="48"/>
      <c r="F142" s="45"/>
    </row>
    <row r="143" spans="1:6">
      <c r="A143" s="35" t="s">
        <v>292</v>
      </c>
      <c r="B143" s="24" t="s">
        <v>293</v>
      </c>
      <c r="C143" s="34" t="s">
        <v>75</v>
      </c>
      <c r="D143" s="44">
        <v>28</v>
      </c>
      <c r="E143" s="48">
        <f>ROUND(56282*1.19,0)</f>
        <v>66976</v>
      </c>
      <c r="F143" s="45">
        <f t="shared" ref="F143:F148" si="2">D143*E143</f>
        <v>1875328</v>
      </c>
    </row>
    <row r="144" spans="1:6">
      <c r="A144" s="35" t="s">
        <v>294</v>
      </c>
      <c r="B144" s="24" t="s">
        <v>295</v>
      </c>
      <c r="C144" s="34" t="s">
        <v>75</v>
      </c>
      <c r="D144" s="44">
        <v>16</v>
      </c>
      <c r="E144" s="48">
        <f>ROUND(84970*1.19,0)</f>
        <v>101114</v>
      </c>
      <c r="F144" s="45">
        <f t="shared" si="2"/>
        <v>1617824</v>
      </c>
    </row>
    <row r="145" spans="1:6">
      <c r="A145" s="35" t="s">
        <v>296</v>
      </c>
      <c r="B145" s="24" t="s">
        <v>297</v>
      </c>
      <c r="C145" s="34" t="s">
        <v>75</v>
      </c>
      <c r="D145" s="44">
        <v>5</v>
      </c>
      <c r="E145" s="48">
        <f>ROUND(277437*1.19,0)</f>
        <v>330150</v>
      </c>
      <c r="F145" s="45">
        <f t="shared" si="2"/>
        <v>1650750</v>
      </c>
    </row>
    <row r="146" spans="1:6">
      <c r="A146" s="39" t="s">
        <v>298</v>
      </c>
      <c r="B146" s="40" t="s">
        <v>299</v>
      </c>
      <c r="C146" s="41" t="s">
        <v>75</v>
      </c>
      <c r="D146" s="44">
        <v>10</v>
      </c>
      <c r="E146" s="48">
        <f>ROUND(113039*1.19,0)</f>
        <v>134516</v>
      </c>
      <c r="F146" s="45">
        <f t="shared" si="2"/>
        <v>1345160</v>
      </c>
    </row>
    <row r="147" spans="1:6">
      <c r="A147" s="39" t="s">
        <v>300</v>
      </c>
      <c r="B147" s="40" t="s">
        <v>301</v>
      </c>
      <c r="C147" s="41" t="s">
        <v>75</v>
      </c>
      <c r="D147" s="44">
        <v>5</v>
      </c>
      <c r="E147" s="48">
        <f>ROUND(276097*1.19,0)</f>
        <v>328555</v>
      </c>
      <c r="F147" s="45">
        <f t="shared" si="2"/>
        <v>1642775</v>
      </c>
    </row>
    <row r="148" spans="1:6">
      <c r="A148" s="39" t="s">
        <v>302</v>
      </c>
      <c r="B148" s="40" t="s">
        <v>303</v>
      </c>
      <c r="C148" s="41" t="s">
        <v>75</v>
      </c>
      <c r="D148" s="44">
        <v>1</v>
      </c>
      <c r="E148" s="48">
        <f>ROUND((475190+169605)*1.19,0)</f>
        <v>767306</v>
      </c>
      <c r="F148" s="45">
        <f t="shared" si="2"/>
        <v>767306</v>
      </c>
    </row>
    <row r="149" spans="1:6" ht="25.5">
      <c r="A149" s="32" t="s">
        <v>304</v>
      </c>
      <c r="B149" s="33" t="s">
        <v>305</v>
      </c>
      <c r="C149" s="42"/>
      <c r="D149" s="44"/>
      <c r="E149" s="48"/>
      <c r="F149" s="45"/>
    </row>
    <row r="150" spans="1:6">
      <c r="A150" s="35" t="s">
        <v>306</v>
      </c>
      <c r="B150" s="40" t="s">
        <v>307</v>
      </c>
      <c r="C150" s="41" t="s">
        <v>75</v>
      </c>
      <c r="D150" s="44">
        <v>2</v>
      </c>
      <c r="E150" s="48">
        <f>ROUND(88933*1.19,0)</f>
        <v>105830</v>
      </c>
      <c r="F150" s="45">
        <f>D150*E150</f>
        <v>211660</v>
      </c>
    </row>
    <row r="151" spans="1:6">
      <c r="A151" s="35" t="s">
        <v>308</v>
      </c>
      <c r="B151" s="24" t="s">
        <v>309</v>
      </c>
      <c r="C151" s="34" t="s">
        <v>75</v>
      </c>
      <c r="D151" s="44">
        <v>15</v>
      </c>
      <c r="E151" s="48">
        <f>ROUND(119579*1.19,0)</f>
        <v>142299</v>
      </c>
      <c r="F151" s="45">
        <f>D151*E151</f>
        <v>2134485</v>
      </c>
    </row>
    <row r="152" spans="1:6">
      <c r="A152" s="32" t="s">
        <v>310</v>
      </c>
      <c r="B152" s="33" t="s">
        <v>311</v>
      </c>
      <c r="C152" s="42"/>
      <c r="D152" s="44"/>
      <c r="E152" s="48"/>
      <c r="F152" s="45"/>
    </row>
    <row r="153" spans="1:6">
      <c r="A153" s="35" t="s">
        <v>312</v>
      </c>
      <c r="B153" s="24" t="s">
        <v>313</v>
      </c>
      <c r="C153" s="34" t="s">
        <v>75</v>
      </c>
      <c r="D153" s="44">
        <v>9</v>
      </c>
      <c r="E153" s="11">
        <f>ROUND(50262*1.19,0)</f>
        <v>59812</v>
      </c>
      <c r="F153" s="45">
        <f>D153*E153</f>
        <v>538308</v>
      </c>
    </row>
    <row r="154" spans="1:6" ht="24.75" customHeight="1">
      <c r="A154" s="32" t="s">
        <v>314</v>
      </c>
      <c r="B154" s="33" t="s">
        <v>315</v>
      </c>
      <c r="C154" s="42"/>
      <c r="D154" s="44"/>
      <c r="E154" s="11"/>
      <c r="F154" s="45"/>
    </row>
    <row r="155" spans="1:6">
      <c r="A155" s="39" t="s">
        <v>316</v>
      </c>
      <c r="B155" s="40" t="s">
        <v>317</v>
      </c>
      <c r="C155" s="41" t="s">
        <v>75</v>
      </c>
      <c r="D155" s="44">
        <v>27</v>
      </c>
      <c r="E155" s="11">
        <f>ROUND(25438*1.19,0)</f>
        <v>30271</v>
      </c>
      <c r="F155" s="45">
        <f>D155*E155</f>
        <v>817317</v>
      </c>
    </row>
    <row r="156" spans="1:6">
      <c r="A156" s="39" t="s">
        <v>318</v>
      </c>
      <c r="B156" s="40" t="s">
        <v>319</v>
      </c>
      <c r="C156" s="41" t="s">
        <v>75</v>
      </c>
      <c r="D156" s="44">
        <v>8</v>
      </c>
      <c r="E156" s="11">
        <f>ROUND(30969*1.19,0)</f>
        <v>36853</v>
      </c>
      <c r="F156" s="45">
        <f>D156*E156</f>
        <v>294824</v>
      </c>
    </row>
    <row r="157" spans="1:6">
      <c r="A157" s="39" t="s">
        <v>320</v>
      </c>
      <c r="B157" s="40" t="s">
        <v>321</v>
      </c>
      <c r="C157" s="41" t="s">
        <v>75</v>
      </c>
      <c r="D157" s="44">
        <v>26</v>
      </c>
      <c r="E157" s="11">
        <f>ROUND(36475*1.19,0)</f>
        <v>43405</v>
      </c>
      <c r="F157" s="45">
        <f>D157*E157</f>
        <v>1128530</v>
      </c>
    </row>
    <row r="158" spans="1:6">
      <c r="A158" s="39" t="s">
        <v>322</v>
      </c>
      <c r="B158" s="40" t="s">
        <v>323</v>
      </c>
      <c r="C158" s="41" t="s">
        <v>75</v>
      </c>
      <c r="D158" s="44">
        <v>28</v>
      </c>
      <c r="E158" s="11">
        <f>ROUND(82088*1.19,0)</f>
        <v>97685</v>
      </c>
      <c r="F158" s="45">
        <f>D158*E158</f>
        <v>2735180</v>
      </c>
    </row>
    <row r="159" spans="1:6" ht="25.5">
      <c r="A159" s="32" t="s">
        <v>324</v>
      </c>
      <c r="B159" s="33" t="s">
        <v>325</v>
      </c>
      <c r="C159" s="42"/>
      <c r="D159" s="44"/>
      <c r="E159" s="11"/>
      <c r="F159" s="45"/>
    </row>
    <row r="160" spans="1:6">
      <c r="A160" s="39" t="s">
        <v>326</v>
      </c>
      <c r="B160" s="40" t="s">
        <v>327</v>
      </c>
      <c r="C160" s="41" t="s">
        <v>75</v>
      </c>
      <c r="D160" s="44">
        <v>27</v>
      </c>
      <c r="E160" s="26">
        <f>42800*1.19</f>
        <v>50932</v>
      </c>
      <c r="F160" s="45">
        <f>D160*E160</f>
        <v>1375164</v>
      </c>
    </row>
    <row r="161" spans="1:7">
      <c r="A161" s="39" t="s">
        <v>328</v>
      </c>
      <c r="B161" s="40" t="s">
        <v>329</v>
      </c>
      <c r="C161" s="41" t="s">
        <v>75</v>
      </c>
      <c r="D161" s="44">
        <v>8</v>
      </c>
      <c r="E161" s="26">
        <f>ROUND(45178*1.19,0)</f>
        <v>53762</v>
      </c>
      <c r="F161" s="45">
        <f>D161*E161</f>
        <v>430096</v>
      </c>
    </row>
    <row r="162" spans="1:7" ht="25.5">
      <c r="A162" s="39" t="s">
        <v>330</v>
      </c>
      <c r="B162" s="40" t="s">
        <v>331</v>
      </c>
      <c r="C162" s="41" t="s">
        <v>75</v>
      </c>
      <c r="D162" s="44">
        <v>26</v>
      </c>
      <c r="E162" s="26">
        <f>ROUND(54689*1.19,0)</f>
        <v>65080</v>
      </c>
      <c r="F162" s="45">
        <f>D162*E162</f>
        <v>1692080</v>
      </c>
    </row>
    <row r="163" spans="1:7" ht="27" customHeight="1">
      <c r="A163" s="39" t="s">
        <v>332</v>
      </c>
      <c r="B163" s="40" t="s">
        <v>333</v>
      </c>
      <c r="C163" s="41" t="s">
        <v>75</v>
      </c>
      <c r="D163" s="44">
        <v>28</v>
      </c>
      <c r="E163" s="26">
        <f>ROUND(81320*1.19,0)</f>
        <v>96771</v>
      </c>
      <c r="F163" s="45">
        <f>D163*E163</f>
        <v>2709588</v>
      </c>
    </row>
    <row r="164" spans="1:7">
      <c r="A164" s="32" t="s">
        <v>334</v>
      </c>
      <c r="B164" s="33" t="s">
        <v>335</v>
      </c>
      <c r="C164" s="42"/>
      <c r="D164" s="44"/>
      <c r="E164" s="26"/>
      <c r="F164" s="45"/>
    </row>
    <row r="165" spans="1:7">
      <c r="A165" s="35" t="s">
        <v>336</v>
      </c>
      <c r="B165" s="24" t="s">
        <v>337</v>
      </c>
      <c r="C165" s="34" t="s">
        <v>75</v>
      </c>
      <c r="D165" s="44">
        <v>292</v>
      </c>
      <c r="E165" s="26">
        <f>ROUND(9411*1.19,0)</f>
        <v>11199</v>
      </c>
      <c r="F165" s="45">
        <f>D165*E165</f>
        <v>3270108</v>
      </c>
    </row>
    <row r="166" spans="1:7" ht="51">
      <c r="A166" s="32" t="s">
        <v>338</v>
      </c>
      <c r="B166" s="24" t="s">
        <v>339</v>
      </c>
      <c r="C166" s="34" t="s">
        <v>75</v>
      </c>
      <c r="D166" s="44">
        <v>292</v>
      </c>
      <c r="E166" s="26">
        <f>ROUND(169264*1.19,0)</f>
        <v>201424</v>
      </c>
      <c r="F166" s="45">
        <f>D166*E166</f>
        <v>58815808</v>
      </c>
    </row>
    <row r="167" spans="1:7" ht="38.25">
      <c r="A167" s="32" t="s">
        <v>340</v>
      </c>
      <c r="B167" s="24" t="s">
        <v>341</v>
      </c>
      <c r="C167" s="34" t="s">
        <v>75</v>
      </c>
      <c r="D167" s="44">
        <v>292</v>
      </c>
      <c r="E167" s="26">
        <f>37000*1.19</f>
        <v>44030</v>
      </c>
      <c r="F167" s="45">
        <f>D167*E167</f>
        <v>12856760</v>
      </c>
    </row>
    <row r="168" spans="1:7" ht="38.25">
      <c r="A168" s="32" t="s">
        <v>342</v>
      </c>
      <c r="B168" s="24" t="s">
        <v>343</v>
      </c>
      <c r="C168" s="34"/>
      <c r="D168" s="44"/>
      <c r="E168" s="26"/>
      <c r="F168" s="45"/>
    </row>
    <row r="169" spans="1:7" ht="21.75" customHeight="1">
      <c r="A169" s="32" t="s">
        <v>344</v>
      </c>
      <c r="B169" s="24" t="s">
        <v>345</v>
      </c>
      <c r="C169" s="34" t="s">
        <v>75</v>
      </c>
      <c r="D169" s="44">
        <v>4</v>
      </c>
      <c r="E169" s="26">
        <f>ROUND(2300681*1.19,0)</f>
        <v>2737810</v>
      </c>
      <c r="F169" s="45">
        <f>D169*E169</f>
        <v>10951240</v>
      </c>
    </row>
    <row r="170" spans="1:7" ht="25.5">
      <c r="A170" s="32" t="s">
        <v>346</v>
      </c>
      <c r="B170" s="68" t="s">
        <v>347</v>
      </c>
      <c r="C170" s="69" t="s">
        <v>75</v>
      </c>
      <c r="D170" s="70">
        <v>16</v>
      </c>
      <c r="E170" s="71">
        <f>ROUND(803701*1.19,0)</f>
        <v>956404</v>
      </c>
      <c r="F170" s="72">
        <f>D170*E170</f>
        <v>15302464</v>
      </c>
    </row>
    <row r="171" spans="1:7">
      <c r="A171" s="32"/>
      <c r="B171" s="33" t="s">
        <v>348</v>
      </c>
      <c r="C171" s="42"/>
      <c r="D171" s="44"/>
      <c r="E171" s="26"/>
      <c r="F171" s="45"/>
    </row>
    <row r="172" spans="1:7">
      <c r="A172" s="35"/>
      <c r="B172" s="24" t="s">
        <v>348</v>
      </c>
      <c r="C172" s="34" t="s">
        <v>349</v>
      </c>
      <c r="D172" s="44" t="e">
        <f>+#REF!</f>
        <v>#REF!</v>
      </c>
      <c r="E172" s="26" t="e">
        <f>+#REF!</f>
        <v>#REF!</v>
      </c>
      <c r="F172" s="45" t="e">
        <f>D172*E172</f>
        <v>#REF!</v>
      </c>
    </row>
    <row r="173" spans="1:7">
      <c r="A173" s="134"/>
      <c r="B173" s="133" t="s">
        <v>350</v>
      </c>
      <c r="C173" s="133"/>
      <c r="D173" s="133"/>
      <c r="E173" s="133"/>
      <c r="F173" s="164" t="e">
        <f>ROUND(SUM(F8:F172),0)</f>
        <v>#REF!</v>
      </c>
      <c r="G173" s="78" t="e">
        <f>+F173/5</f>
        <v>#REF!</v>
      </c>
    </row>
    <row r="174" spans="1:7">
      <c r="A174" s="2"/>
      <c r="B174" s="2" t="s">
        <v>351</v>
      </c>
      <c r="C174" s="2"/>
      <c r="D174" s="79" t="e">
        <f>+F174/F173</f>
        <v>#REF!</v>
      </c>
      <c r="E174" s="2"/>
      <c r="F174" s="11" t="e">
        <f>ROUND(#REF!,0)</f>
        <v>#REF!</v>
      </c>
    </row>
    <row r="175" spans="1:7">
      <c r="A175" s="2"/>
      <c r="B175" s="2" t="s">
        <v>352</v>
      </c>
      <c r="C175" s="2"/>
      <c r="D175" s="79">
        <v>0.01</v>
      </c>
      <c r="E175" s="2"/>
      <c r="F175" s="11" t="e">
        <f>ROUND(F173*D175,0)</f>
        <v>#REF!</v>
      </c>
    </row>
    <row r="176" spans="1:7">
      <c r="A176" s="30"/>
      <c r="B176" s="30" t="s">
        <v>353</v>
      </c>
      <c r="C176" s="30"/>
      <c r="D176" s="80">
        <v>0.05</v>
      </c>
      <c r="E176" s="30"/>
      <c r="F176" s="29" t="e">
        <f>ROUND(F173*D176,0)</f>
        <v>#REF!</v>
      </c>
    </row>
    <row r="177" spans="1:7">
      <c r="A177" s="129"/>
      <c r="B177" s="165" t="s">
        <v>354</v>
      </c>
      <c r="C177" s="129"/>
      <c r="D177" s="129"/>
      <c r="E177" s="129"/>
      <c r="F177" s="130" t="e">
        <f>ROUND(SUM(F173:F176),0)</f>
        <v>#REF!</v>
      </c>
      <c r="G177" s="78"/>
    </row>
  </sheetData>
  <mergeCells count="2">
    <mergeCell ref="A1:F1"/>
    <mergeCell ref="A2:F2"/>
  </mergeCells>
  <printOptions horizontalCentered="1"/>
  <pageMargins left="0.51181102362204722" right="0.11811023622047245" top="0.94488188976377963" bottom="0" header="0.31496062992125984" footer="0.31496062992125984"/>
  <pageSetup scale="75" orientation="portrait" verticalDpi="300" r:id="rId1"/>
  <rowBreaks count="2" manualBreakCount="2">
    <brk id="47" max="5" man="1"/>
    <brk id="82" max="16383" man="1"/>
  </rowBreaks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2:H675"/>
  <sheetViews>
    <sheetView tabSelected="1" view="pageBreakPreview" topLeftCell="A325" zoomScale="90" zoomScaleNormal="100" zoomScaleSheetLayoutView="90" workbookViewId="0">
      <selection activeCell="H398" sqref="H398"/>
    </sheetView>
  </sheetViews>
  <sheetFormatPr baseColWidth="10" defaultColWidth="11.42578125" defaultRowHeight="15"/>
  <cols>
    <col min="1" max="1" width="3.140625" customWidth="1"/>
    <col min="2" max="2" width="13.140625" style="101" customWidth="1"/>
    <col min="3" max="3" width="8.140625" style="101" bestFit="1" customWidth="1"/>
    <col min="4" max="4" width="58.7109375" customWidth="1"/>
    <col min="5" max="5" width="8" bestFit="1" customWidth="1"/>
    <col min="6" max="6" width="10.42578125" bestFit="1" customWidth="1"/>
    <col min="7" max="7" width="16.140625" bestFit="1" customWidth="1"/>
    <col min="8" max="8" width="19.28515625" bestFit="1" customWidth="1"/>
  </cols>
  <sheetData>
    <row r="2" spans="2:8" s="1" customFormat="1" ht="12.75">
      <c r="B2" s="387"/>
      <c r="C2" s="387"/>
      <c r="D2" s="387"/>
      <c r="E2" s="387"/>
      <c r="F2" s="387"/>
      <c r="G2" s="387"/>
      <c r="H2" s="387"/>
    </row>
    <row r="3" spans="2:8" s="1" customFormat="1" ht="12.75">
      <c r="B3" s="81"/>
      <c r="C3" s="81"/>
      <c r="D3" s="81"/>
      <c r="E3" s="81"/>
      <c r="F3" s="81"/>
      <c r="G3" s="81"/>
      <c r="H3" s="81"/>
    </row>
    <row r="4" spans="2:8" ht="36.75" customHeight="1">
      <c r="B4" s="388" t="s">
        <v>366</v>
      </c>
      <c r="C4" s="388"/>
      <c r="D4" s="388"/>
      <c r="E4" s="388"/>
      <c r="F4" s="388"/>
      <c r="G4" s="388"/>
      <c r="H4" s="388"/>
    </row>
    <row r="5" spans="2:8" ht="27" customHeight="1">
      <c r="B5" s="82"/>
      <c r="C5" s="82"/>
      <c r="D5" s="83"/>
      <c r="E5" s="83"/>
      <c r="F5" s="83"/>
      <c r="G5" s="83"/>
      <c r="H5" s="83"/>
    </row>
    <row r="6" spans="2:8">
      <c r="B6" s="384" t="s">
        <v>367</v>
      </c>
      <c r="C6" s="385"/>
      <c r="D6" s="385"/>
      <c r="E6" s="385"/>
      <c r="F6" s="385"/>
      <c r="G6" s="385"/>
      <c r="H6" s="386"/>
    </row>
    <row r="7" spans="2:8">
      <c r="B7" s="106"/>
      <c r="C7" s="106"/>
      <c r="D7" s="106"/>
      <c r="E7" s="106"/>
      <c r="F7" s="106"/>
      <c r="G7" s="106"/>
      <c r="H7" s="106"/>
    </row>
    <row r="8" spans="2:8" ht="38.25">
      <c r="B8" s="170" t="s">
        <v>368</v>
      </c>
      <c r="C8" s="171" t="s">
        <v>0</v>
      </c>
      <c r="D8" s="171" t="s">
        <v>369</v>
      </c>
      <c r="E8" s="171" t="s">
        <v>370</v>
      </c>
      <c r="F8" s="171" t="s">
        <v>371</v>
      </c>
      <c r="G8" s="171" t="s">
        <v>372</v>
      </c>
      <c r="H8" s="171" t="s">
        <v>24</v>
      </c>
    </row>
    <row r="9" spans="2:8" ht="25.5">
      <c r="B9" s="172" t="s">
        <v>223</v>
      </c>
      <c r="C9" s="172">
        <v>1.1000000000000001</v>
      </c>
      <c r="D9" s="173" t="s">
        <v>373</v>
      </c>
      <c r="E9" s="174"/>
      <c r="F9" s="174"/>
      <c r="G9" s="174"/>
      <c r="H9" s="174"/>
    </row>
    <row r="10" spans="2:8">
      <c r="B10" s="175"/>
      <c r="C10" s="176" t="s">
        <v>374</v>
      </c>
      <c r="D10" s="177" t="s">
        <v>375</v>
      </c>
      <c r="E10" s="175" t="s">
        <v>43</v>
      </c>
      <c r="F10" s="178">
        <v>5280</v>
      </c>
      <c r="G10" s="166"/>
      <c r="H10" s="179"/>
    </row>
    <row r="11" spans="2:8">
      <c r="B11" s="180"/>
      <c r="C11" s="176" t="s">
        <v>376</v>
      </c>
      <c r="D11" s="177" t="s">
        <v>377</v>
      </c>
      <c r="E11" s="175" t="s">
        <v>43</v>
      </c>
      <c r="F11" s="178">
        <v>410</v>
      </c>
      <c r="G11" s="166"/>
      <c r="H11" s="179"/>
    </row>
    <row r="12" spans="2:8">
      <c r="B12" s="180"/>
      <c r="C12" s="176"/>
      <c r="D12" s="181" t="s">
        <v>378</v>
      </c>
      <c r="E12" s="182"/>
      <c r="F12" s="182"/>
      <c r="G12" s="166"/>
      <c r="H12" s="179"/>
    </row>
    <row r="13" spans="2:8" ht="17.25" customHeight="1">
      <c r="B13" s="183" t="s">
        <v>233</v>
      </c>
      <c r="C13" s="183">
        <v>1.2</v>
      </c>
      <c r="D13" s="184" t="s">
        <v>234</v>
      </c>
      <c r="E13" s="176"/>
      <c r="F13" s="185"/>
      <c r="G13" s="166"/>
      <c r="H13" s="179"/>
    </row>
    <row r="14" spans="2:8">
      <c r="B14" s="176" t="s">
        <v>379</v>
      </c>
      <c r="C14" s="176" t="s">
        <v>380</v>
      </c>
      <c r="D14" s="184" t="s">
        <v>381</v>
      </c>
      <c r="E14" s="176" t="s">
        <v>75</v>
      </c>
      <c r="F14" s="176">
        <v>10</v>
      </c>
      <c r="G14" s="166"/>
      <c r="H14" s="179"/>
    </row>
    <row r="15" spans="2:8">
      <c r="B15" s="176"/>
      <c r="C15" s="176" t="s">
        <v>382</v>
      </c>
      <c r="D15" s="184" t="s">
        <v>383</v>
      </c>
      <c r="E15" s="176" t="s">
        <v>75</v>
      </c>
      <c r="F15" s="176">
        <v>3</v>
      </c>
      <c r="G15" s="166"/>
      <c r="H15" s="179"/>
    </row>
    <row r="16" spans="2:8" ht="25.5">
      <c r="B16" s="183" t="s">
        <v>384</v>
      </c>
      <c r="C16" s="183">
        <v>1.3</v>
      </c>
      <c r="D16" s="181" t="s">
        <v>385</v>
      </c>
      <c r="E16" s="176"/>
      <c r="F16" s="185"/>
      <c r="G16" s="166"/>
      <c r="H16" s="179"/>
    </row>
    <row r="17" spans="2:8">
      <c r="B17" s="182" t="s">
        <v>386</v>
      </c>
      <c r="C17" s="176" t="s">
        <v>387</v>
      </c>
      <c r="D17" s="186" t="s">
        <v>388</v>
      </c>
      <c r="E17" s="182" t="s">
        <v>75</v>
      </c>
      <c r="F17" s="176">
        <v>5</v>
      </c>
      <c r="G17" s="166"/>
      <c r="H17" s="179"/>
    </row>
    <row r="18" spans="2:8">
      <c r="B18" s="187" t="s">
        <v>389</v>
      </c>
      <c r="C18" s="183">
        <v>1.4</v>
      </c>
      <c r="D18" s="188" t="s">
        <v>390</v>
      </c>
      <c r="E18" s="187"/>
      <c r="F18" s="189"/>
      <c r="G18" s="166"/>
      <c r="H18" s="179"/>
    </row>
    <row r="19" spans="2:8">
      <c r="B19" s="182" t="s">
        <v>391</v>
      </c>
      <c r="C19" s="176" t="s">
        <v>392</v>
      </c>
      <c r="D19" s="186" t="s">
        <v>393</v>
      </c>
      <c r="E19" s="182" t="s">
        <v>75</v>
      </c>
      <c r="F19" s="182">
        <v>2</v>
      </c>
      <c r="G19" s="166"/>
      <c r="H19" s="179"/>
    </row>
    <row r="20" spans="2:8" ht="24.75">
      <c r="B20" s="182"/>
      <c r="C20" s="176" t="s">
        <v>394</v>
      </c>
      <c r="D20" s="186" t="s">
        <v>395</v>
      </c>
      <c r="E20" s="182" t="s">
        <v>75</v>
      </c>
      <c r="F20" s="182">
        <v>1</v>
      </c>
      <c r="G20" s="166"/>
      <c r="H20" s="179"/>
    </row>
    <row r="21" spans="2:8" ht="25.5">
      <c r="B21" s="182"/>
      <c r="C21" s="176" t="s">
        <v>396</v>
      </c>
      <c r="D21" s="186" t="s">
        <v>397</v>
      </c>
      <c r="E21" s="182" t="s">
        <v>75</v>
      </c>
      <c r="F21" s="182">
        <v>25</v>
      </c>
      <c r="G21" s="166"/>
      <c r="H21" s="179"/>
    </row>
    <row r="22" spans="2:8" ht="25.5">
      <c r="B22" s="182"/>
      <c r="C22" s="176" t="s">
        <v>398</v>
      </c>
      <c r="D22" s="186" t="s">
        <v>399</v>
      </c>
      <c r="E22" s="182" t="s">
        <v>75</v>
      </c>
      <c r="F22" s="182">
        <v>3</v>
      </c>
      <c r="G22" s="166"/>
      <c r="H22" s="179"/>
    </row>
    <row r="23" spans="2:8">
      <c r="B23" s="187" t="s">
        <v>400</v>
      </c>
      <c r="C23" s="183">
        <v>1.5</v>
      </c>
      <c r="D23" s="188" t="s">
        <v>401</v>
      </c>
      <c r="E23" s="182"/>
      <c r="F23" s="182"/>
      <c r="G23" s="166"/>
      <c r="H23" s="179"/>
    </row>
    <row r="24" spans="2:8" ht="25.5">
      <c r="B24" s="180"/>
      <c r="C24" s="176" t="s">
        <v>402</v>
      </c>
      <c r="D24" s="186" t="s">
        <v>403</v>
      </c>
      <c r="E24" s="182" t="s">
        <v>75</v>
      </c>
      <c r="F24" s="182">
        <v>10</v>
      </c>
      <c r="G24" s="166"/>
      <c r="H24" s="179"/>
    </row>
    <row r="25" spans="2:8">
      <c r="B25" s="180"/>
      <c r="C25" s="176" t="s">
        <v>404</v>
      </c>
      <c r="D25" s="186" t="s">
        <v>405</v>
      </c>
      <c r="E25" s="182" t="s">
        <v>75</v>
      </c>
      <c r="F25" s="182">
        <v>2</v>
      </c>
      <c r="G25" s="166"/>
      <c r="H25" s="179"/>
    </row>
    <row r="26" spans="2:8">
      <c r="B26" s="182"/>
      <c r="C26" s="183">
        <v>1.6</v>
      </c>
      <c r="D26" s="190" t="s">
        <v>406</v>
      </c>
      <c r="E26" s="182"/>
      <c r="F26" s="182"/>
      <c r="G26" s="166"/>
      <c r="H26" s="179"/>
    </row>
    <row r="27" spans="2:8">
      <c r="B27" s="182"/>
      <c r="C27" s="176" t="s">
        <v>407</v>
      </c>
      <c r="D27" s="186" t="s">
        <v>408</v>
      </c>
      <c r="E27" s="182" t="s">
        <v>75</v>
      </c>
      <c r="F27" s="182">
        <v>10</v>
      </c>
      <c r="G27" s="166"/>
      <c r="H27" s="179"/>
    </row>
    <row r="28" spans="2:8">
      <c r="B28" s="182"/>
      <c r="C28" s="176"/>
      <c r="D28" s="186"/>
      <c r="E28" s="182"/>
      <c r="F28" s="182"/>
      <c r="G28" s="166"/>
      <c r="H28" s="179"/>
    </row>
    <row r="29" spans="2:8">
      <c r="B29" s="187" t="s">
        <v>334</v>
      </c>
      <c r="C29" s="183">
        <v>1.7</v>
      </c>
      <c r="D29" s="188" t="s">
        <v>409</v>
      </c>
      <c r="E29" s="182"/>
      <c r="F29" s="182"/>
      <c r="G29" s="166"/>
      <c r="H29" s="179"/>
    </row>
    <row r="30" spans="2:8">
      <c r="B30" s="180"/>
      <c r="C30" s="176" t="s">
        <v>410</v>
      </c>
      <c r="D30" s="186" t="s">
        <v>411</v>
      </c>
      <c r="E30" s="182" t="s">
        <v>75</v>
      </c>
      <c r="F30" s="182">
        <v>1</v>
      </c>
      <c r="G30" s="166"/>
      <c r="H30" s="179"/>
    </row>
    <row r="31" spans="2:8">
      <c r="B31" s="180"/>
      <c r="C31" s="176" t="s">
        <v>412</v>
      </c>
      <c r="D31" s="186" t="s">
        <v>413</v>
      </c>
      <c r="E31" s="182" t="s">
        <v>75</v>
      </c>
      <c r="F31" s="182">
        <v>7</v>
      </c>
      <c r="G31" s="166"/>
      <c r="H31" s="179"/>
    </row>
    <row r="32" spans="2:8">
      <c r="B32" s="180"/>
      <c r="C32" s="191">
        <v>1.8</v>
      </c>
      <c r="D32" s="190" t="s">
        <v>414</v>
      </c>
      <c r="E32" s="182"/>
      <c r="F32" s="182"/>
      <c r="G32" s="166"/>
      <c r="H32" s="179"/>
    </row>
    <row r="33" spans="2:8">
      <c r="B33" s="180"/>
      <c r="C33" s="176" t="s">
        <v>415</v>
      </c>
      <c r="D33" s="186" t="s">
        <v>416</v>
      </c>
      <c r="E33" s="182" t="s">
        <v>75</v>
      </c>
      <c r="F33" s="182">
        <v>5</v>
      </c>
      <c r="G33" s="166"/>
      <c r="H33" s="179"/>
    </row>
    <row r="34" spans="2:8">
      <c r="B34" s="180"/>
      <c r="C34" s="176"/>
      <c r="D34" s="186"/>
      <c r="E34" s="182"/>
      <c r="F34" s="182"/>
      <c r="G34" s="166"/>
      <c r="H34" s="179"/>
    </row>
    <row r="35" spans="2:8">
      <c r="B35" s="187" t="s">
        <v>417</v>
      </c>
      <c r="C35" s="183">
        <v>1.9</v>
      </c>
      <c r="D35" s="188" t="s">
        <v>418</v>
      </c>
      <c r="E35" s="182"/>
      <c r="F35" s="182"/>
      <c r="G35" s="166"/>
      <c r="H35" s="179"/>
    </row>
    <row r="36" spans="2:8">
      <c r="B36" s="180" t="s">
        <v>419</v>
      </c>
      <c r="C36" s="176" t="s">
        <v>420</v>
      </c>
      <c r="D36" s="192" t="s">
        <v>421</v>
      </c>
      <c r="E36" s="182" t="s">
        <v>75</v>
      </c>
      <c r="F36" s="182">
        <v>3</v>
      </c>
      <c r="G36" s="166"/>
      <c r="H36" s="179"/>
    </row>
    <row r="37" spans="2:8">
      <c r="B37" s="180" t="s">
        <v>422</v>
      </c>
      <c r="C37" s="176" t="s">
        <v>423</v>
      </c>
      <c r="D37" s="192" t="s">
        <v>424</v>
      </c>
      <c r="E37" s="182" t="s">
        <v>75</v>
      </c>
      <c r="F37" s="182">
        <v>1</v>
      </c>
      <c r="G37" s="166"/>
      <c r="H37" s="179"/>
    </row>
    <row r="38" spans="2:8">
      <c r="B38" s="180" t="s">
        <v>425</v>
      </c>
      <c r="C38" s="176" t="s">
        <v>426</v>
      </c>
      <c r="D38" s="186" t="s">
        <v>427</v>
      </c>
      <c r="E38" s="182" t="s">
        <v>75</v>
      </c>
      <c r="F38" s="182">
        <v>2</v>
      </c>
      <c r="G38" s="166"/>
      <c r="H38" s="179"/>
    </row>
    <row r="39" spans="2:8">
      <c r="B39" s="180" t="s">
        <v>428</v>
      </c>
      <c r="C39" s="176" t="s">
        <v>429</v>
      </c>
      <c r="D39" s="192" t="s">
        <v>430</v>
      </c>
      <c r="E39" s="182" t="s">
        <v>75</v>
      </c>
      <c r="F39" s="182">
        <v>1</v>
      </c>
      <c r="G39" s="166"/>
      <c r="H39" s="179"/>
    </row>
    <row r="40" spans="2:8">
      <c r="B40" s="180" t="s">
        <v>431</v>
      </c>
      <c r="C40" s="176" t="s">
        <v>432</v>
      </c>
      <c r="D40" s="110" t="s">
        <v>433</v>
      </c>
      <c r="E40" s="111" t="s">
        <v>75</v>
      </c>
      <c r="F40" s="182">
        <v>1</v>
      </c>
      <c r="G40" s="166"/>
      <c r="H40" s="179"/>
    </row>
    <row r="41" spans="2:8">
      <c r="B41" s="180" t="s">
        <v>434</v>
      </c>
      <c r="C41" s="176" t="s">
        <v>435</v>
      </c>
      <c r="D41" s="192" t="s">
        <v>436</v>
      </c>
      <c r="E41" s="182" t="s">
        <v>75</v>
      </c>
      <c r="F41" s="182">
        <v>3</v>
      </c>
      <c r="G41" s="166"/>
      <c r="H41" s="179"/>
    </row>
    <row r="42" spans="2:8">
      <c r="B42" s="180" t="s">
        <v>437</v>
      </c>
      <c r="C42" s="176" t="s">
        <v>438</v>
      </c>
      <c r="D42" s="186" t="s">
        <v>321</v>
      </c>
      <c r="E42" s="182" t="s">
        <v>75</v>
      </c>
      <c r="F42" s="182">
        <v>8</v>
      </c>
      <c r="G42" s="166"/>
      <c r="H42" s="179"/>
    </row>
    <row r="43" spans="2:8" ht="22.5" customHeight="1">
      <c r="B43" s="180" t="s">
        <v>439</v>
      </c>
      <c r="C43" s="176" t="s">
        <v>440</v>
      </c>
      <c r="D43" s="186" t="s">
        <v>331</v>
      </c>
      <c r="E43" s="182" t="s">
        <v>75</v>
      </c>
      <c r="F43" s="182">
        <v>8</v>
      </c>
      <c r="G43" s="166"/>
      <c r="H43" s="179"/>
    </row>
    <row r="44" spans="2:8">
      <c r="B44" s="180" t="s">
        <v>441</v>
      </c>
      <c r="C44" s="176" t="s">
        <v>442</v>
      </c>
      <c r="D44" s="186" t="s">
        <v>281</v>
      </c>
      <c r="E44" s="182" t="s">
        <v>75</v>
      </c>
      <c r="F44" s="182">
        <v>2</v>
      </c>
      <c r="G44" s="166"/>
      <c r="H44" s="179"/>
    </row>
    <row r="45" spans="2:8">
      <c r="B45" s="180" t="s">
        <v>443</v>
      </c>
      <c r="C45" s="176" t="s">
        <v>444</v>
      </c>
      <c r="D45" s="193" t="s">
        <v>445</v>
      </c>
      <c r="E45" s="182" t="s">
        <v>75</v>
      </c>
      <c r="F45" s="182">
        <v>2</v>
      </c>
      <c r="G45" s="166"/>
      <c r="H45" s="179"/>
    </row>
    <row r="46" spans="2:8">
      <c r="B46" s="180"/>
      <c r="C46" s="176" t="s">
        <v>446</v>
      </c>
      <c r="D46" s="193" t="s">
        <v>447</v>
      </c>
      <c r="E46" s="182" t="s">
        <v>75</v>
      </c>
      <c r="F46" s="182">
        <v>1</v>
      </c>
      <c r="G46" s="166"/>
      <c r="H46" s="179"/>
    </row>
    <row r="47" spans="2:8">
      <c r="B47" s="187" t="s">
        <v>448</v>
      </c>
      <c r="C47" s="194">
        <v>1.1000000000000001</v>
      </c>
      <c r="D47" s="188" t="s">
        <v>449</v>
      </c>
      <c r="E47" s="176"/>
      <c r="F47" s="195"/>
      <c r="G47" s="166"/>
      <c r="H47" s="179"/>
    </row>
    <row r="48" spans="2:8">
      <c r="B48" s="195" t="s">
        <v>450</v>
      </c>
      <c r="C48" s="176" t="s">
        <v>451</v>
      </c>
      <c r="D48" s="192" t="s">
        <v>452</v>
      </c>
      <c r="E48" s="176" t="s">
        <v>453</v>
      </c>
      <c r="F48" s="195">
        <v>3</v>
      </c>
      <c r="G48" s="166"/>
      <c r="H48" s="179"/>
    </row>
    <row r="49" spans="2:8">
      <c r="B49" s="195" t="s">
        <v>454</v>
      </c>
      <c r="C49" s="176" t="s">
        <v>455</v>
      </c>
      <c r="D49" s="192" t="s">
        <v>456</v>
      </c>
      <c r="E49" s="176" t="s">
        <v>75</v>
      </c>
      <c r="F49" s="195">
        <v>1</v>
      </c>
      <c r="G49" s="166"/>
      <c r="H49" s="179"/>
    </row>
    <row r="50" spans="2:8">
      <c r="B50" s="195" t="s">
        <v>457</v>
      </c>
      <c r="C50" s="176" t="s">
        <v>458</v>
      </c>
      <c r="D50" s="186" t="s">
        <v>459</v>
      </c>
      <c r="E50" s="182" t="s">
        <v>75</v>
      </c>
      <c r="F50" s="182">
        <v>2</v>
      </c>
      <c r="G50" s="166"/>
      <c r="H50" s="179"/>
    </row>
    <row r="51" spans="2:8">
      <c r="B51" s="195" t="s">
        <v>460</v>
      </c>
      <c r="C51" s="176" t="s">
        <v>461</v>
      </c>
      <c r="D51" s="192" t="s">
        <v>462</v>
      </c>
      <c r="E51" s="182" t="s">
        <v>75</v>
      </c>
      <c r="F51" s="182">
        <v>1</v>
      </c>
      <c r="G51" s="166"/>
      <c r="H51" s="179"/>
    </row>
    <row r="52" spans="2:8">
      <c r="B52" s="195" t="s">
        <v>463</v>
      </c>
      <c r="C52" s="176" t="s">
        <v>464</v>
      </c>
      <c r="D52" s="110" t="s">
        <v>465</v>
      </c>
      <c r="E52" s="111" t="s">
        <v>75</v>
      </c>
      <c r="F52" s="182">
        <v>1</v>
      </c>
      <c r="G52" s="166"/>
      <c r="H52" s="179"/>
    </row>
    <row r="53" spans="2:8">
      <c r="B53" s="195" t="s">
        <v>466</v>
      </c>
      <c r="C53" s="176" t="s">
        <v>467</v>
      </c>
      <c r="D53" s="192" t="s">
        <v>468</v>
      </c>
      <c r="E53" s="182" t="s">
        <v>75</v>
      </c>
      <c r="F53" s="182">
        <v>3</v>
      </c>
      <c r="G53" s="166"/>
      <c r="H53" s="179"/>
    </row>
    <row r="54" spans="2:8">
      <c r="B54" s="195" t="s">
        <v>469</v>
      </c>
      <c r="C54" s="176" t="s">
        <v>470</v>
      </c>
      <c r="D54" s="186" t="s">
        <v>323</v>
      </c>
      <c r="E54" s="182" t="s">
        <v>75</v>
      </c>
      <c r="F54" s="182">
        <v>8</v>
      </c>
      <c r="G54" s="166"/>
      <c r="H54" s="179"/>
    </row>
    <row r="55" spans="2:8" ht="24.75" customHeight="1">
      <c r="B55" s="195" t="s">
        <v>471</v>
      </c>
      <c r="C55" s="176" t="s">
        <v>472</v>
      </c>
      <c r="D55" s="186" t="s">
        <v>333</v>
      </c>
      <c r="E55" s="182" t="s">
        <v>75</v>
      </c>
      <c r="F55" s="182">
        <v>8</v>
      </c>
      <c r="G55" s="166"/>
      <c r="H55" s="179"/>
    </row>
    <row r="56" spans="2:8">
      <c r="B56" s="195" t="s">
        <v>473</v>
      </c>
      <c r="C56" s="176" t="s">
        <v>474</v>
      </c>
      <c r="D56" s="186" t="s">
        <v>283</v>
      </c>
      <c r="E56" s="182" t="s">
        <v>75</v>
      </c>
      <c r="F56" s="182">
        <v>2</v>
      </c>
      <c r="G56" s="166"/>
      <c r="H56" s="179"/>
    </row>
    <row r="57" spans="2:8">
      <c r="B57" s="195" t="s">
        <v>475</v>
      </c>
      <c r="C57" s="176" t="s">
        <v>476</v>
      </c>
      <c r="D57" s="193" t="s">
        <v>477</v>
      </c>
      <c r="E57" s="182" t="s">
        <v>75</v>
      </c>
      <c r="F57" s="182">
        <v>1</v>
      </c>
      <c r="G57" s="166"/>
      <c r="H57" s="179"/>
    </row>
    <row r="58" spans="2:8">
      <c r="B58" s="195"/>
      <c r="C58" s="176" t="s">
        <v>478</v>
      </c>
      <c r="D58" s="193" t="s">
        <v>479</v>
      </c>
      <c r="E58" s="182" t="s">
        <v>75</v>
      </c>
      <c r="F58" s="182">
        <v>2</v>
      </c>
      <c r="G58" s="166"/>
      <c r="H58" s="179"/>
    </row>
    <row r="59" spans="2:8">
      <c r="B59" s="195"/>
      <c r="C59" s="176" t="s">
        <v>480</v>
      </c>
      <c r="D59" s="193" t="s">
        <v>481</v>
      </c>
      <c r="E59" s="182" t="s">
        <v>75</v>
      </c>
      <c r="F59" s="182">
        <v>1</v>
      </c>
      <c r="G59" s="166"/>
      <c r="H59" s="179"/>
    </row>
    <row r="60" spans="2:8">
      <c r="B60" s="195"/>
      <c r="C60" s="176" t="s">
        <v>482</v>
      </c>
      <c r="D60" s="193" t="s">
        <v>483</v>
      </c>
      <c r="E60" s="182" t="s">
        <v>75</v>
      </c>
      <c r="F60" s="182">
        <v>1</v>
      </c>
      <c r="G60" s="166"/>
      <c r="H60" s="179"/>
    </row>
    <row r="61" spans="2:8">
      <c r="B61" s="196"/>
      <c r="C61" s="174"/>
      <c r="D61" s="197" t="s">
        <v>484</v>
      </c>
      <c r="E61" s="197"/>
      <c r="F61" s="197"/>
      <c r="G61" s="197"/>
      <c r="H61" s="198"/>
    </row>
    <row r="63" spans="2:8">
      <c r="B63" s="384" t="s">
        <v>485</v>
      </c>
      <c r="C63" s="385"/>
      <c r="D63" s="385"/>
      <c r="E63" s="385"/>
      <c r="F63" s="385"/>
      <c r="G63" s="385"/>
      <c r="H63" s="386"/>
    </row>
    <row r="64" spans="2:8">
      <c r="B64" s="89"/>
      <c r="C64" s="89"/>
      <c r="D64" s="89"/>
      <c r="E64" s="89"/>
      <c r="F64" s="102"/>
      <c r="G64" s="89"/>
      <c r="H64" s="89"/>
    </row>
    <row r="65" spans="2:8" ht="38.25">
      <c r="B65" s="170" t="s">
        <v>368</v>
      </c>
      <c r="C65" s="171" t="s">
        <v>0</v>
      </c>
      <c r="D65" s="199" t="s">
        <v>369</v>
      </c>
      <c r="E65" s="199" t="s">
        <v>370</v>
      </c>
      <c r="F65" s="200" t="s">
        <v>371</v>
      </c>
      <c r="G65" s="199" t="s">
        <v>372</v>
      </c>
      <c r="H65" s="199" t="s">
        <v>24</v>
      </c>
    </row>
    <row r="66" spans="2:8">
      <c r="B66" s="201"/>
      <c r="C66" s="202"/>
      <c r="D66" s="203" t="s">
        <v>486</v>
      </c>
      <c r="E66" s="203"/>
      <c r="F66" s="204"/>
      <c r="G66" s="203"/>
      <c r="H66" s="203"/>
    </row>
    <row r="67" spans="2:8">
      <c r="B67" s="205"/>
      <c r="C67" s="205">
        <v>2.1</v>
      </c>
      <c r="D67" s="206" t="s">
        <v>487</v>
      </c>
      <c r="E67" s="207"/>
      <c r="F67" s="208"/>
      <c r="G67" s="151"/>
      <c r="H67" s="179"/>
    </row>
    <row r="68" spans="2:8">
      <c r="B68" s="205"/>
      <c r="C68" s="207" t="s">
        <v>488</v>
      </c>
      <c r="D68" s="209" t="s">
        <v>489</v>
      </c>
      <c r="E68" s="207" t="s">
        <v>490</v>
      </c>
      <c r="F68" s="208">
        <v>5280</v>
      </c>
      <c r="G68" s="166"/>
      <c r="H68" s="179"/>
    </row>
    <row r="69" spans="2:8">
      <c r="B69" s="205"/>
      <c r="C69" s="207" t="s">
        <v>491</v>
      </c>
      <c r="D69" s="209" t="s">
        <v>492</v>
      </c>
      <c r="E69" s="207" t="s">
        <v>34</v>
      </c>
      <c r="F69" s="208">
        <v>2000</v>
      </c>
      <c r="G69" s="166"/>
      <c r="H69" s="179"/>
    </row>
    <row r="70" spans="2:8" ht="25.5">
      <c r="B70" s="205" t="s">
        <v>53</v>
      </c>
      <c r="C70" s="205">
        <v>2.2000000000000002</v>
      </c>
      <c r="D70" s="206" t="s">
        <v>54</v>
      </c>
      <c r="E70" s="207"/>
      <c r="F70" s="208"/>
      <c r="G70" s="166"/>
      <c r="H70" s="179"/>
    </row>
    <row r="71" spans="2:8" ht="38.25">
      <c r="B71" s="207" t="s">
        <v>493</v>
      </c>
      <c r="C71" s="207" t="s">
        <v>494</v>
      </c>
      <c r="D71" s="209" t="s">
        <v>495</v>
      </c>
      <c r="E71" s="210" t="s">
        <v>496</v>
      </c>
      <c r="F71" s="208">
        <v>630</v>
      </c>
      <c r="G71" s="166"/>
      <c r="H71" s="179"/>
    </row>
    <row r="72" spans="2:8">
      <c r="B72" s="205" t="s">
        <v>78</v>
      </c>
      <c r="C72" s="205"/>
      <c r="D72" s="206" t="s">
        <v>497</v>
      </c>
      <c r="E72" s="207"/>
      <c r="F72" s="208"/>
      <c r="G72" s="166"/>
      <c r="H72" s="179"/>
    </row>
    <row r="73" spans="2:8" ht="25.5">
      <c r="B73" s="207"/>
      <c r="C73" s="205">
        <v>2.2999999999999998</v>
      </c>
      <c r="D73" s="206" t="s">
        <v>498</v>
      </c>
      <c r="E73" s="207"/>
      <c r="F73" s="208"/>
      <c r="G73" s="166"/>
      <c r="H73" s="179"/>
    </row>
    <row r="74" spans="2:8">
      <c r="B74" s="207"/>
      <c r="C74" s="207" t="s">
        <v>499</v>
      </c>
      <c r="D74" s="211" t="s">
        <v>500</v>
      </c>
      <c r="E74" s="207" t="s">
        <v>43</v>
      </c>
      <c r="F74" s="208">
        <v>5080</v>
      </c>
      <c r="G74" s="166"/>
      <c r="H74" s="179"/>
    </row>
    <row r="75" spans="2:8" ht="25.5">
      <c r="B75" s="207"/>
      <c r="C75" s="207"/>
      <c r="D75" s="206" t="s">
        <v>501</v>
      </c>
      <c r="E75" s="207"/>
      <c r="F75" s="208"/>
      <c r="G75" s="166"/>
      <c r="H75" s="179"/>
    </row>
    <row r="76" spans="2:8">
      <c r="B76" s="207"/>
      <c r="C76" s="207"/>
      <c r="D76" s="211" t="s">
        <v>500</v>
      </c>
      <c r="E76" s="207" t="s">
        <v>43</v>
      </c>
      <c r="F76" s="208">
        <v>200</v>
      </c>
      <c r="G76" s="166"/>
      <c r="H76" s="179"/>
    </row>
    <row r="77" spans="2:8" ht="25.5">
      <c r="B77" s="207"/>
      <c r="C77" s="205">
        <v>2.4</v>
      </c>
      <c r="D77" s="212" t="s">
        <v>502</v>
      </c>
      <c r="E77" s="114"/>
      <c r="F77" s="115"/>
      <c r="G77" s="166"/>
      <c r="H77" s="179"/>
    </row>
    <row r="78" spans="2:8">
      <c r="B78" s="207"/>
      <c r="C78" s="207" t="s">
        <v>503</v>
      </c>
      <c r="D78" s="177" t="s">
        <v>504</v>
      </c>
      <c r="E78" s="175" t="s">
        <v>43</v>
      </c>
      <c r="F78" s="178">
        <v>410</v>
      </c>
      <c r="G78" s="166"/>
      <c r="H78" s="179"/>
    </row>
    <row r="79" spans="2:8">
      <c r="B79" s="213" t="s">
        <v>92</v>
      </c>
      <c r="C79" s="213">
        <v>2.5</v>
      </c>
      <c r="D79" s="206" t="s">
        <v>93</v>
      </c>
      <c r="E79" s="207"/>
      <c r="F79" s="208"/>
      <c r="G79" s="166"/>
      <c r="H79" s="179"/>
    </row>
    <row r="80" spans="2:8" ht="25.5">
      <c r="B80" s="213"/>
      <c r="C80" s="214" t="s">
        <v>505</v>
      </c>
      <c r="D80" s="209" t="s">
        <v>506</v>
      </c>
      <c r="E80" s="207" t="s">
        <v>48</v>
      </c>
      <c r="F80" s="208">
        <v>120</v>
      </c>
      <c r="G80" s="166"/>
      <c r="H80" s="179"/>
    </row>
    <row r="81" spans="2:8" ht="33" customHeight="1">
      <c r="B81" s="207" t="s">
        <v>96</v>
      </c>
      <c r="C81" s="214" t="s">
        <v>507</v>
      </c>
      <c r="D81" s="209" t="s">
        <v>97</v>
      </c>
      <c r="E81" s="207" t="s">
        <v>48</v>
      </c>
      <c r="F81" s="208">
        <v>875</v>
      </c>
      <c r="G81" s="166"/>
      <c r="H81" s="179"/>
    </row>
    <row r="82" spans="2:8" ht="25.5">
      <c r="B82" s="207" t="s">
        <v>508</v>
      </c>
      <c r="C82" s="214" t="s">
        <v>509</v>
      </c>
      <c r="D82" s="209" t="s">
        <v>510</v>
      </c>
      <c r="E82" s="207" t="s">
        <v>48</v>
      </c>
      <c r="F82" s="208">
        <v>50</v>
      </c>
      <c r="G82" s="166"/>
      <c r="H82" s="179"/>
    </row>
    <row r="83" spans="2:8">
      <c r="B83" s="215" t="s">
        <v>511</v>
      </c>
      <c r="C83" s="216">
        <v>2.6</v>
      </c>
      <c r="D83" s="217" t="s">
        <v>512</v>
      </c>
      <c r="E83" s="218"/>
      <c r="F83" s="219"/>
      <c r="G83" s="166"/>
      <c r="H83" s="179"/>
    </row>
    <row r="84" spans="2:8">
      <c r="B84" s="220" t="s">
        <v>513</v>
      </c>
      <c r="C84" s="220" t="s">
        <v>514</v>
      </c>
      <c r="D84" s="209" t="s">
        <v>515</v>
      </c>
      <c r="E84" s="218" t="s">
        <v>516</v>
      </c>
      <c r="F84" s="219">
        <v>200</v>
      </c>
      <c r="G84" s="166"/>
      <c r="H84" s="179"/>
    </row>
    <row r="85" spans="2:8" ht="25.5">
      <c r="B85" s="213" t="s">
        <v>144</v>
      </c>
      <c r="C85" s="213">
        <v>2.7</v>
      </c>
      <c r="D85" s="221" t="s">
        <v>145</v>
      </c>
      <c r="E85" s="207"/>
      <c r="F85" s="208"/>
      <c r="G85" s="166"/>
      <c r="H85" s="179"/>
    </row>
    <row r="86" spans="2:8" ht="25.5">
      <c r="B86" s="214" t="s">
        <v>146</v>
      </c>
      <c r="C86" s="214" t="s">
        <v>517</v>
      </c>
      <c r="D86" s="211" t="s">
        <v>518</v>
      </c>
      <c r="E86" s="207" t="s">
        <v>206</v>
      </c>
      <c r="F86" s="208">
        <v>10</v>
      </c>
      <c r="G86" s="166"/>
      <c r="H86" s="179"/>
    </row>
    <row r="87" spans="2:8">
      <c r="B87" s="213" t="s">
        <v>136</v>
      </c>
      <c r="C87" s="222">
        <v>2.8</v>
      </c>
      <c r="D87" s="221" t="s">
        <v>519</v>
      </c>
      <c r="E87" s="207"/>
      <c r="F87" s="208"/>
      <c r="G87" s="166"/>
      <c r="H87" s="179"/>
    </row>
    <row r="88" spans="2:8">
      <c r="B88" s="214" t="s">
        <v>520</v>
      </c>
      <c r="C88" s="214" t="s">
        <v>521</v>
      </c>
      <c r="D88" s="211" t="s">
        <v>522</v>
      </c>
      <c r="E88" s="207" t="s">
        <v>75</v>
      </c>
      <c r="F88" s="208">
        <v>13</v>
      </c>
      <c r="G88" s="166"/>
      <c r="H88" s="179"/>
    </row>
    <row r="89" spans="2:8">
      <c r="B89" s="213" t="s">
        <v>148</v>
      </c>
      <c r="C89" s="213">
        <v>2.9</v>
      </c>
      <c r="D89" s="206" t="s">
        <v>149</v>
      </c>
      <c r="E89" s="207"/>
      <c r="F89" s="208"/>
      <c r="G89" s="166"/>
      <c r="H89" s="179"/>
    </row>
    <row r="90" spans="2:8" ht="25.5">
      <c r="B90" s="214" t="s">
        <v>150</v>
      </c>
      <c r="C90" s="214" t="s">
        <v>523</v>
      </c>
      <c r="D90" s="368" t="s">
        <v>151</v>
      </c>
      <c r="E90" s="207" t="s">
        <v>48</v>
      </c>
      <c r="F90" s="208">
        <v>146</v>
      </c>
      <c r="G90" s="166"/>
      <c r="H90" s="179"/>
    </row>
    <row r="91" spans="2:8" ht="38.25">
      <c r="B91" s="215" t="s">
        <v>166</v>
      </c>
      <c r="C91" s="223">
        <v>2.1</v>
      </c>
      <c r="D91" s="217" t="s">
        <v>524</v>
      </c>
      <c r="E91" s="218"/>
      <c r="F91" s="219"/>
      <c r="G91" s="166"/>
      <c r="H91" s="179"/>
    </row>
    <row r="92" spans="2:8">
      <c r="B92" s="220" t="s">
        <v>168</v>
      </c>
      <c r="C92" s="220" t="s">
        <v>525</v>
      </c>
      <c r="D92" s="184" t="s">
        <v>381</v>
      </c>
      <c r="E92" s="176" t="s">
        <v>75</v>
      </c>
      <c r="F92" s="219">
        <v>10</v>
      </c>
      <c r="G92" s="166"/>
      <c r="H92" s="179"/>
    </row>
    <row r="93" spans="2:8">
      <c r="B93" s="220" t="s">
        <v>170</v>
      </c>
      <c r="C93" s="220" t="s">
        <v>526</v>
      </c>
      <c r="D93" s="224" t="s">
        <v>171</v>
      </c>
      <c r="E93" s="176" t="s">
        <v>75</v>
      </c>
      <c r="F93" s="219">
        <v>3</v>
      </c>
      <c r="G93" s="166"/>
      <c r="H93" s="179"/>
    </row>
    <row r="94" spans="2:8">
      <c r="B94" s="225" t="s">
        <v>184</v>
      </c>
      <c r="C94" s="225">
        <v>2.11</v>
      </c>
      <c r="D94" s="226" t="s">
        <v>527</v>
      </c>
      <c r="E94" s="218"/>
      <c r="F94" s="208"/>
      <c r="G94" s="166"/>
      <c r="H94" s="179"/>
    </row>
    <row r="95" spans="2:8" ht="25.5">
      <c r="B95" s="220" t="s">
        <v>186</v>
      </c>
      <c r="C95" s="220" t="s">
        <v>528</v>
      </c>
      <c r="D95" s="224" t="s">
        <v>529</v>
      </c>
      <c r="E95" s="218" t="s">
        <v>75</v>
      </c>
      <c r="F95" s="208">
        <v>1</v>
      </c>
      <c r="G95" s="166"/>
      <c r="H95" s="179"/>
    </row>
    <row r="96" spans="2:8" ht="38.25">
      <c r="B96" s="220" t="s">
        <v>530</v>
      </c>
      <c r="C96" s="220" t="s">
        <v>531</v>
      </c>
      <c r="D96" s="224" t="s">
        <v>532</v>
      </c>
      <c r="E96" s="218" t="s">
        <v>75</v>
      </c>
      <c r="F96" s="208">
        <v>1</v>
      </c>
      <c r="G96" s="166"/>
      <c r="H96" s="179"/>
    </row>
    <row r="97" spans="2:8" ht="51">
      <c r="B97" s="213" t="s">
        <v>533</v>
      </c>
      <c r="C97" s="213">
        <v>2.12</v>
      </c>
      <c r="D97" s="206" t="s">
        <v>534</v>
      </c>
      <c r="E97" s="207"/>
      <c r="F97" s="208"/>
      <c r="G97" s="166"/>
      <c r="H97" s="179"/>
    </row>
    <row r="98" spans="2:8">
      <c r="B98" s="214" t="s">
        <v>535</v>
      </c>
      <c r="C98" s="214" t="s">
        <v>536</v>
      </c>
      <c r="D98" s="211" t="s">
        <v>381</v>
      </c>
      <c r="E98" s="207" t="s">
        <v>75</v>
      </c>
      <c r="F98" s="208">
        <v>5</v>
      </c>
      <c r="G98" s="166"/>
      <c r="H98" s="179"/>
    </row>
    <row r="99" spans="2:8">
      <c r="B99" s="214"/>
      <c r="C99" s="227"/>
      <c r="D99" s="188" t="s">
        <v>537</v>
      </c>
      <c r="E99" s="182"/>
      <c r="F99" s="182"/>
      <c r="G99" s="166"/>
      <c r="H99" s="179"/>
    </row>
    <row r="100" spans="2:8" ht="63.75">
      <c r="B100" s="214"/>
      <c r="C100" s="227">
        <v>2.13</v>
      </c>
      <c r="D100" s="188" t="s">
        <v>538</v>
      </c>
      <c r="E100" s="182"/>
      <c r="F100" s="182"/>
      <c r="G100" s="166"/>
      <c r="H100" s="179"/>
    </row>
    <row r="101" spans="2:8">
      <c r="B101" s="214" t="s">
        <v>539</v>
      </c>
      <c r="C101" s="214" t="s">
        <v>540</v>
      </c>
      <c r="D101" s="228" t="s">
        <v>541</v>
      </c>
      <c r="E101" s="229" t="s">
        <v>75</v>
      </c>
      <c r="F101" s="208">
        <v>1</v>
      </c>
      <c r="G101" s="166"/>
      <c r="H101" s="179"/>
    </row>
    <row r="102" spans="2:8">
      <c r="B102" s="214"/>
      <c r="C102" s="213">
        <v>2.14</v>
      </c>
      <c r="D102" s="221" t="s">
        <v>542</v>
      </c>
      <c r="E102" s="207"/>
      <c r="F102" s="208"/>
      <c r="G102" s="166"/>
      <c r="H102" s="179"/>
    </row>
    <row r="103" spans="2:8" ht="25.5">
      <c r="B103" s="214"/>
      <c r="C103" s="214" t="s">
        <v>543</v>
      </c>
      <c r="D103" s="211" t="s">
        <v>544</v>
      </c>
      <c r="E103" s="207" t="s">
        <v>75</v>
      </c>
      <c r="F103" s="208">
        <v>1</v>
      </c>
      <c r="G103" s="166"/>
      <c r="H103" s="179"/>
    </row>
    <row r="104" spans="2:8">
      <c r="B104" s="214"/>
      <c r="C104" s="214"/>
      <c r="D104" s="211"/>
      <c r="E104" s="207"/>
      <c r="F104" s="208"/>
      <c r="G104" s="166"/>
      <c r="H104" s="179"/>
    </row>
    <row r="105" spans="2:8">
      <c r="B105" s="214"/>
      <c r="C105" s="213">
        <v>2.15</v>
      </c>
      <c r="D105" s="221" t="s">
        <v>545</v>
      </c>
      <c r="E105" s="207"/>
      <c r="F105" s="208"/>
      <c r="G105" s="166"/>
      <c r="H105" s="179"/>
    </row>
    <row r="106" spans="2:8">
      <c r="B106" s="214"/>
      <c r="C106" s="214" t="s">
        <v>546</v>
      </c>
      <c r="D106" s="211" t="s">
        <v>547</v>
      </c>
      <c r="E106" s="207" t="s">
        <v>548</v>
      </c>
      <c r="F106" s="208">
        <v>36</v>
      </c>
      <c r="G106" s="166"/>
      <c r="H106" s="179"/>
    </row>
    <row r="107" spans="2:8">
      <c r="B107" s="230"/>
      <c r="C107" s="230"/>
      <c r="D107" s="211"/>
      <c r="E107" s="207"/>
      <c r="F107" s="208"/>
      <c r="G107" s="151"/>
      <c r="H107" s="179"/>
    </row>
    <row r="108" spans="2:8" ht="26.25">
      <c r="B108" s="231"/>
      <c r="C108" s="231"/>
      <c r="D108" s="232" t="s">
        <v>549</v>
      </c>
      <c r="E108" s="233"/>
      <c r="F108" s="234"/>
      <c r="G108" s="232"/>
      <c r="H108" s="235"/>
    </row>
    <row r="109" spans="2:8">
      <c r="B109" s="122"/>
      <c r="C109" s="122"/>
      <c r="D109" s="123"/>
      <c r="E109" s="124"/>
      <c r="F109" s="125"/>
      <c r="G109" s="123"/>
      <c r="H109" s="126"/>
    </row>
    <row r="110" spans="2:8">
      <c r="B110" s="384" t="s">
        <v>550</v>
      </c>
      <c r="C110" s="385"/>
      <c r="D110" s="385"/>
      <c r="E110" s="385"/>
      <c r="F110" s="385"/>
      <c r="G110" s="385"/>
      <c r="H110" s="386"/>
    </row>
    <row r="111" spans="2:8">
      <c r="B111" s="122"/>
      <c r="C111" s="122"/>
      <c r="D111" s="123"/>
      <c r="E111" s="124"/>
      <c r="F111" s="125"/>
      <c r="G111" s="123"/>
      <c r="H111" s="126"/>
    </row>
    <row r="112" spans="2:8">
      <c r="B112" s="183" t="s">
        <v>223</v>
      </c>
      <c r="C112" s="183">
        <v>3.1</v>
      </c>
      <c r="D112" s="181" t="s">
        <v>551</v>
      </c>
      <c r="E112" s="176"/>
      <c r="F112" s="176"/>
      <c r="G112" s="176"/>
      <c r="H112" s="176"/>
    </row>
    <row r="113" spans="2:8">
      <c r="B113" s="180"/>
      <c r="C113" s="176" t="s">
        <v>552</v>
      </c>
      <c r="D113" s="177" t="s">
        <v>377</v>
      </c>
      <c r="E113" s="175" t="s">
        <v>43</v>
      </c>
      <c r="F113" s="178">
        <v>60</v>
      </c>
      <c r="G113" s="166"/>
      <c r="H113" s="179"/>
    </row>
    <row r="114" spans="2:8">
      <c r="B114" s="236"/>
      <c r="C114" s="176" t="s">
        <v>553</v>
      </c>
      <c r="D114" s="177" t="s">
        <v>554</v>
      </c>
      <c r="E114" s="175" t="s">
        <v>43</v>
      </c>
      <c r="F114" s="178">
        <v>1320</v>
      </c>
      <c r="G114" s="166"/>
      <c r="H114" s="179"/>
    </row>
    <row r="115" spans="2:8">
      <c r="B115" s="180"/>
      <c r="C115" s="176"/>
      <c r="D115" s="181" t="s">
        <v>378</v>
      </c>
      <c r="E115" s="182"/>
      <c r="F115" s="182"/>
      <c r="G115" s="166"/>
      <c r="H115" s="179"/>
    </row>
    <row r="116" spans="2:8">
      <c r="B116" s="183" t="s">
        <v>233</v>
      </c>
      <c r="C116" s="183">
        <v>3.2</v>
      </c>
      <c r="D116" s="184" t="s">
        <v>234</v>
      </c>
      <c r="E116" s="176"/>
      <c r="F116" s="185"/>
      <c r="G116" s="166"/>
      <c r="H116" s="179"/>
    </row>
    <row r="117" spans="2:8">
      <c r="B117" s="176" t="s">
        <v>379</v>
      </c>
      <c r="C117" s="176" t="s">
        <v>28</v>
      </c>
      <c r="D117" s="184" t="s">
        <v>381</v>
      </c>
      <c r="E117" s="176" t="s">
        <v>75</v>
      </c>
      <c r="F117" s="176">
        <v>10</v>
      </c>
      <c r="G117" s="166"/>
      <c r="H117" s="179"/>
    </row>
    <row r="118" spans="2:8">
      <c r="B118" s="176"/>
      <c r="C118" s="176" t="s">
        <v>35</v>
      </c>
      <c r="D118" s="184" t="s">
        <v>169</v>
      </c>
      <c r="E118" s="176" t="s">
        <v>75</v>
      </c>
      <c r="F118" s="176">
        <v>2</v>
      </c>
      <c r="G118" s="166"/>
      <c r="H118" s="179"/>
    </row>
    <row r="119" spans="2:8">
      <c r="B119" s="176"/>
      <c r="C119" s="176" t="s">
        <v>39</v>
      </c>
      <c r="D119" s="184" t="s">
        <v>383</v>
      </c>
      <c r="E119" s="176" t="s">
        <v>75</v>
      </c>
      <c r="F119" s="176">
        <v>1</v>
      </c>
      <c r="G119" s="166"/>
      <c r="H119" s="179"/>
    </row>
    <row r="120" spans="2:8">
      <c r="B120" s="183" t="s">
        <v>247</v>
      </c>
      <c r="C120" s="183">
        <v>3.3</v>
      </c>
      <c r="D120" s="181" t="s">
        <v>248</v>
      </c>
      <c r="E120" s="176"/>
      <c r="F120" s="176"/>
      <c r="G120" s="166"/>
      <c r="H120" s="179"/>
    </row>
    <row r="121" spans="2:8">
      <c r="B121" s="176" t="s">
        <v>249</v>
      </c>
      <c r="C121" s="176" t="s">
        <v>555</v>
      </c>
      <c r="D121" s="184" t="s">
        <v>250</v>
      </c>
      <c r="E121" s="176" t="s">
        <v>75</v>
      </c>
      <c r="F121" s="176">
        <v>2</v>
      </c>
      <c r="G121" s="166"/>
      <c r="H121" s="179"/>
    </row>
    <row r="122" spans="2:8">
      <c r="B122" s="187" t="s">
        <v>389</v>
      </c>
      <c r="C122" s="183">
        <v>3.4</v>
      </c>
      <c r="D122" s="188" t="s">
        <v>390</v>
      </c>
      <c r="E122" s="187"/>
      <c r="F122" s="189"/>
      <c r="G122" s="166"/>
      <c r="H122" s="179"/>
    </row>
    <row r="123" spans="2:8">
      <c r="B123" s="182" t="s">
        <v>284</v>
      </c>
      <c r="C123" s="176" t="s">
        <v>556</v>
      </c>
      <c r="D123" s="186" t="s">
        <v>393</v>
      </c>
      <c r="E123" s="182" t="s">
        <v>75</v>
      </c>
      <c r="F123" s="182">
        <v>4</v>
      </c>
      <c r="G123" s="166"/>
      <c r="H123" s="179"/>
    </row>
    <row r="124" spans="2:8">
      <c r="B124" s="182" t="s">
        <v>286</v>
      </c>
      <c r="C124" s="176" t="s">
        <v>557</v>
      </c>
      <c r="D124" s="186" t="s">
        <v>558</v>
      </c>
      <c r="E124" s="182" t="s">
        <v>75</v>
      </c>
      <c r="F124" s="182">
        <v>7</v>
      </c>
      <c r="G124" s="166"/>
      <c r="H124" s="179"/>
    </row>
    <row r="125" spans="2:8">
      <c r="B125" s="182" t="s">
        <v>559</v>
      </c>
      <c r="C125" s="176" t="s">
        <v>560</v>
      </c>
      <c r="D125" s="186" t="s">
        <v>561</v>
      </c>
      <c r="E125" s="182" t="s">
        <v>75</v>
      </c>
      <c r="F125" s="182">
        <v>6</v>
      </c>
      <c r="G125" s="166"/>
      <c r="H125" s="179"/>
    </row>
    <row r="126" spans="2:8">
      <c r="B126" s="182"/>
      <c r="C126" s="176" t="s">
        <v>562</v>
      </c>
      <c r="D126" s="186" t="s">
        <v>563</v>
      </c>
      <c r="E126" s="182" t="s">
        <v>75</v>
      </c>
      <c r="F126" s="182">
        <v>2</v>
      </c>
      <c r="G126" s="166"/>
      <c r="H126" s="179"/>
    </row>
    <row r="127" spans="2:8">
      <c r="B127" s="187" t="s">
        <v>400</v>
      </c>
      <c r="C127" s="183">
        <v>3.5</v>
      </c>
      <c r="D127" s="188" t="s">
        <v>401</v>
      </c>
      <c r="E127" s="182"/>
      <c r="F127" s="182"/>
      <c r="G127" s="166"/>
      <c r="H127" s="179"/>
    </row>
    <row r="128" spans="2:8">
      <c r="B128" s="180"/>
      <c r="C128" s="176" t="s">
        <v>92</v>
      </c>
      <c r="D128" s="186" t="s">
        <v>564</v>
      </c>
      <c r="E128" s="182" t="s">
        <v>75</v>
      </c>
      <c r="F128" s="182">
        <v>12</v>
      </c>
      <c r="G128" s="166"/>
      <c r="H128" s="179"/>
    </row>
    <row r="129" spans="2:8">
      <c r="B129" s="180"/>
      <c r="C129" s="176" t="s">
        <v>565</v>
      </c>
      <c r="D129" s="186" t="s">
        <v>566</v>
      </c>
      <c r="E129" s="182" t="s">
        <v>75</v>
      </c>
      <c r="F129" s="182">
        <v>1</v>
      </c>
      <c r="G129" s="166"/>
      <c r="H129" s="179"/>
    </row>
    <row r="130" spans="2:8">
      <c r="B130" s="180"/>
      <c r="C130" s="176" t="s">
        <v>567</v>
      </c>
      <c r="D130" s="186" t="s">
        <v>568</v>
      </c>
      <c r="E130" s="182" t="s">
        <v>75</v>
      </c>
      <c r="F130" s="182">
        <v>2</v>
      </c>
      <c r="G130" s="166"/>
      <c r="H130" s="179"/>
    </row>
    <row r="131" spans="2:8">
      <c r="B131" s="187" t="s">
        <v>334</v>
      </c>
      <c r="C131" s="183">
        <v>3.6</v>
      </c>
      <c r="D131" s="188" t="s">
        <v>409</v>
      </c>
      <c r="E131" s="182"/>
      <c r="F131" s="182"/>
      <c r="G131" s="166"/>
      <c r="H131" s="179"/>
    </row>
    <row r="132" spans="2:8">
      <c r="B132" s="180" t="s">
        <v>569</v>
      </c>
      <c r="C132" s="176" t="s">
        <v>570</v>
      </c>
      <c r="D132" s="186" t="s">
        <v>571</v>
      </c>
      <c r="E132" s="182" t="s">
        <v>75</v>
      </c>
      <c r="F132" s="182">
        <v>3</v>
      </c>
      <c r="G132" s="166"/>
      <c r="H132" s="179"/>
    </row>
    <row r="133" spans="2:8">
      <c r="B133" s="180" t="s">
        <v>572</v>
      </c>
      <c r="C133" s="176" t="s">
        <v>573</v>
      </c>
      <c r="D133" s="186" t="s">
        <v>574</v>
      </c>
      <c r="E133" s="182" t="s">
        <v>75</v>
      </c>
      <c r="F133" s="182">
        <v>21</v>
      </c>
      <c r="G133" s="166"/>
      <c r="H133" s="179"/>
    </row>
    <row r="134" spans="2:8">
      <c r="B134" s="180"/>
      <c r="C134" s="176" t="s">
        <v>106</v>
      </c>
      <c r="D134" s="186" t="s">
        <v>575</v>
      </c>
      <c r="E134" s="182" t="s">
        <v>75</v>
      </c>
      <c r="F134" s="182">
        <v>6</v>
      </c>
      <c r="G134" s="166"/>
      <c r="H134" s="179"/>
    </row>
    <row r="135" spans="2:8">
      <c r="B135" s="180"/>
      <c r="C135" s="176" t="s">
        <v>576</v>
      </c>
      <c r="D135" s="186" t="s">
        <v>577</v>
      </c>
      <c r="E135" s="182" t="s">
        <v>75</v>
      </c>
      <c r="F135" s="182">
        <v>2</v>
      </c>
      <c r="G135" s="166"/>
      <c r="H135" s="179"/>
    </row>
    <row r="136" spans="2:8">
      <c r="B136" s="180"/>
      <c r="C136" s="176" t="s">
        <v>114</v>
      </c>
      <c r="D136" s="186" t="s">
        <v>578</v>
      </c>
      <c r="E136" s="182" t="s">
        <v>75</v>
      </c>
      <c r="F136" s="182">
        <v>2</v>
      </c>
      <c r="G136" s="166"/>
      <c r="H136" s="179"/>
    </row>
    <row r="137" spans="2:8">
      <c r="B137" s="180"/>
      <c r="C137" s="176" t="s">
        <v>579</v>
      </c>
      <c r="D137" s="186" t="s">
        <v>580</v>
      </c>
      <c r="E137" s="182" t="s">
        <v>75</v>
      </c>
      <c r="F137" s="182">
        <v>1</v>
      </c>
      <c r="G137" s="166"/>
      <c r="H137" s="179"/>
    </row>
    <row r="138" spans="2:8">
      <c r="B138" s="180"/>
      <c r="C138" s="176" t="s">
        <v>581</v>
      </c>
      <c r="D138" s="186" t="s">
        <v>582</v>
      </c>
      <c r="E138" s="182" t="s">
        <v>75</v>
      </c>
      <c r="F138" s="182">
        <v>1</v>
      </c>
      <c r="G138" s="166"/>
      <c r="H138" s="179"/>
    </row>
    <row r="139" spans="2:8">
      <c r="B139" s="180"/>
      <c r="C139" s="176" t="s">
        <v>583</v>
      </c>
      <c r="D139" s="186" t="s">
        <v>584</v>
      </c>
      <c r="E139" s="182" t="s">
        <v>75</v>
      </c>
      <c r="F139" s="182">
        <v>6</v>
      </c>
      <c r="G139" s="166"/>
      <c r="H139" s="179"/>
    </row>
    <row r="140" spans="2:8">
      <c r="B140" s="180"/>
      <c r="C140" s="176" t="s">
        <v>585</v>
      </c>
      <c r="D140" s="186" t="s">
        <v>586</v>
      </c>
      <c r="E140" s="182" t="s">
        <v>75</v>
      </c>
      <c r="F140" s="182">
        <v>3</v>
      </c>
      <c r="G140" s="166"/>
      <c r="H140" s="179"/>
    </row>
    <row r="141" spans="2:8" ht="25.5">
      <c r="B141" s="180"/>
      <c r="C141" s="176" t="s">
        <v>587</v>
      </c>
      <c r="D141" s="186" t="s">
        <v>588</v>
      </c>
      <c r="E141" s="182" t="s">
        <v>75</v>
      </c>
      <c r="F141" s="182">
        <v>2</v>
      </c>
      <c r="G141" s="166"/>
      <c r="H141" s="179"/>
    </row>
    <row r="142" spans="2:8">
      <c r="B142" s="180"/>
      <c r="C142" s="176"/>
      <c r="D142" s="186"/>
      <c r="E142" s="182"/>
      <c r="F142" s="182"/>
      <c r="G142" s="166"/>
      <c r="H142" s="179"/>
    </row>
    <row r="143" spans="2:8">
      <c r="B143" s="237" t="s">
        <v>338</v>
      </c>
      <c r="C143" s="183">
        <v>3.7</v>
      </c>
      <c r="D143" s="190" t="s">
        <v>589</v>
      </c>
      <c r="E143" s="182"/>
      <c r="F143" s="182"/>
      <c r="G143" s="166"/>
      <c r="H143" s="179"/>
    </row>
    <row r="144" spans="2:8">
      <c r="B144" s="237"/>
      <c r="C144" s="176" t="s">
        <v>590</v>
      </c>
      <c r="D144" s="186" t="s">
        <v>591</v>
      </c>
      <c r="E144" s="182" t="s">
        <v>370</v>
      </c>
      <c r="F144" s="182">
        <v>85</v>
      </c>
      <c r="G144" s="166"/>
      <c r="H144" s="179"/>
    </row>
    <row r="145" spans="2:8">
      <c r="B145" s="237"/>
      <c r="C145" s="176" t="s">
        <v>592</v>
      </c>
      <c r="D145" s="186" t="s">
        <v>593</v>
      </c>
      <c r="E145" s="182" t="s">
        <v>370</v>
      </c>
      <c r="F145" s="182">
        <v>85</v>
      </c>
      <c r="G145" s="166"/>
      <c r="H145" s="179"/>
    </row>
    <row r="146" spans="2:8">
      <c r="B146" s="237"/>
      <c r="C146" s="176" t="s">
        <v>594</v>
      </c>
      <c r="D146" s="186" t="s">
        <v>595</v>
      </c>
      <c r="E146" s="182" t="s">
        <v>548</v>
      </c>
      <c r="F146" s="182">
        <v>680</v>
      </c>
      <c r="G146" s="166"/>
      <c r="H146" s="179"/>
    </row>
    <row r="147" spans="2:8">
      <c r="B147" s="237"/>
      <c r="C147" s="176" t="s">
        <v>596</v>
      </c>
      <c r="D147" s="186" t="s">
        <v>597</v>
      </c>
      <c r="E147" s="182" t="s">
        <v>598</v>
      </c>
      <c r="F147" s="182">
        <v>85</v>
      </c>
      <c r="G147" s="166"/>
      <c r="H147" s="179"/>
    </row>
    <row r="148" spans="2:8">
      <c r="B148" s="237"/>
      <c r="C148" s="176" t="s">
        <v>599</v>
      </c>
      <c r="D148" s="186" t="s">
        <v>600</v>
      </c>
      <c r="E148" s="182" t="s">
        <v>206</v>
      </c>
      <c r="F148" s="182">
        <v>85</v>
      </c>
      <c r="G148" s="166"/>
      <c r="H148" s="179"/>
    </row>
    <row r="149" spans="2:8">
      <c r="B149" s="237"/>
      <c r="C149" s="176" t="s">
        <v>601</v>
      </c>
      <c r="D149" s="186" t="s">
        <v>602</v>
      </c>
      <c r="E149" s="182" t="s">
        <v>206</v>
      </c>
      <c r="F149" s="182">
        <v>85</v>
      </c>
      <c r="G149" s="166"/>
      <c r="H149" s="179"/>
    </row>
    <row r="150" spans="2:8">
      <c r="B150" s="237"/>
      <c r="C150" s="176" t="s">
        <v>603</v>
      </c>
      <c r="D150" s="186" t="s">
        <v>604</v>
      </c>
      <c r="E150" s="182" t="s">
        <v>206</v>
      </c>
      <c r="F150" s="182">
        <v>85</v>
      </c>
      <c r="G150" s="166"/>
      <c r="H150" s="179"/>
    </row>
    <row r="151" spans="2:8" ht="51">
      <c r="B151" s="180" t="s">
        <v>605</v>
      </c>
      <c r="C151" s="176" t="s">
        <v>132</v>
      </c>
      <c r="D151" s="186" t="s">
        <v>606</v>
      </c>
      <c r="E151" s="182" t="s">
        <v>75</v>
      </c>
      <c r="F151" s="182">
        <v>85</v>
      </c>
      <c r="G151" s="166"/>
      <c r="H151" s="179"/>
    </row>
    <row r="152" spans="2:8" ht="39">
      <c r="B152" s="180" t="s">
        <v>607</v>
      </c>
      <c r="C152" s="176" t="s">
        <v>608</v>
      </c>
      <c r="D152" s="238" t="s">
        <v>341</v>
      </c>
      <c r="E152" s="182" t="s">
        <v>75</v>
      </c>
      <c r="F152" s="182">
        <v>85</v>
      </c>
      <c r="G152" s="166"/>
      <c r="H152" s="179"/>
    </row>
    <row r="153" spans="2:8">
      <c r="B153" s="180"/>
      <c r="C153" s="176"/>
      <c r="D153" s="238"/>
      <c r="E153" s="182"/>
      <c r="F153" s="182"/>
      <c r="G153" s="166"/>
      <c r="H153" s="179"/>
    </row>
    <row r="154" spans="2:8">
      <c r="B154" s="180"/>
      <c r="C154" s="176"/>
      <c r="D154" s="239" t="s">
        <v>609</v>
      </c>
      <c r="E154" s="182"/>
      <c r="F154" s="182"/>
      <c r="G154" s="166"/>
      <c r="H154" s="179"/>
    </row>
    <row r="155" spans="2:8" ht="26.25">
      <c r="B155" s="180"/>
      <c r="C155" s="176"/>
      <c r="D155" s="238" t="s">
        <v>610</v>
      </c>
      <c r="E155" s="182" t="s">
        <v>206</v>
      </c>
      <c r="F155" s="182">
        <v>1</v>
      </c>
      <c r="G155" s="166"/>
      <c r="H155" s="179"/>
    </row>
    <row r="156" spans="2:8">
      <c r="B156" s="180"/>
      <c r="C156" s="176"/>
      <c r="D156" s="238"/>
      <c r="E156" s="182"/>
      <c r="F156" s="182"/>
      <c r="G156" s="166"/>
      <c r="H156" s="179"/>
    </row>
    <row r="157" spans="2:8">
      <c r="B157" s="201"/>
      <c r="C157" s="202"/>
      <c r="D157" s="203" t="s">
        <v>611</v>
      </c>
      <c r="E157" s="203"/>
      <c r="F157" s="204"/>
      <c r="G157" s="203"/>
      <c r="H157" s="240"/>
    </row>
    <row r="158" spans="2:8">
      <c r="B158" s="122"/>
      <c r="C158" s="122"/>
      <c r="D158" s="123"/>
      <c r="E158" s="124"/>
      <c r="F158" s="125"/>
      <c r="G158" s="123"/>
      <c r="H158" s="126"/>
    </row>
    <row r="159" spans="2:8">
      <c r="B159" s="122"/>
      <c r="C159" s="122"/>
      <c r="D159" s="123"/>
      <c r="E159" s="124"/>
      <c r="F159" s="125"/>
      <c r="G159" s="123"/>
      <c r="H159" s="126"/>
    </row>
    <row r="160" spans="2:8">
      <c r="B160" s="384" t="s">
        <v>612</v>
      </c>
      <c r="C160" s="385"/>
      <c r="D160" s="385"/>
      <c r="E160" s="385"/>
      <c r="F160" s="385"/>
      <c r="G160" s="385"/>
      <c r="H160" s="386"/>
    </row>
    <row r="161" spans="2:8" ht="20.25" customHeight="1">
      <c r="B161" s="117"/>
      <c r="C161" s="117"/>
      <c r="D161" s="118"/>
      <c r="E161" s="119"/>
      <c r="F161" s="120"/>
      <c r="G161" s="118"/>
      <c r="H161" s="121"/>
    </row>
    <row r="162" spans="2:8" ht="20.25" customHeight="1">
      <c r="B162" s="170" t="s">
        <v>368</v>
      </c>
      <c r="C162" s="171" t="s">
        <v>0</v>
      </c>
      <c r="D162" s="199" t="s">
        <v>369</v>
      </c>
      <c r="E162" s="199" t="s">
        <v>370</v>
      </c>
      <c r="F162" s="200" t="s">
        <v>371</v>
      </c>
      <c r="G162" s="199" t="s">
        <v>372</v>
      </c>
      <c r="H162" s="199" t="s">
        <v>24</v>
      </c>
    </row>
    <row r="163" spans="2:8" ht="20.25" customHeight="1">
      <c r="B163" s="201"/>
      <c r="C163" s="202"/>
      <c r="D163" s="203" t="s">
        <v>613</v>
      </c>
      <c r="E163" s="203"/>
      <c r="F163" s="204"/>
      <c r="G163" s="203"/>
      <c r="H163" s="203"/>
    </row>
    <row r="164" spans="2:8" ht="20.25" customHeight="1">
      <c r="B164" s="205"/>
      <c r="C164" s="205">
        <v>4.0999999999999996</v>
      </c>
      <c r="D164" s="206" t="s">
        <v>487</v>
      </c>
      <c r="E164" s="207"/>
      <c r="F164" s="208"/>
      <c r="G164" s="151"/>
      <c r="H164" s="179"/>
    </row>
    <row r="165" spans="2:8">
      <c r="B165" s="205"/>
      <c r="C165" s="207" t="s">
        <v>614</v>
      </c>
      <c r="D165" s="209" t="s">
        <v>489</v>
      </c>
      <c r="E165" s="207" t="s">
        <v>490</v>
      </c>
      <c r="F165" s="208">
        <v>1380</v>
      </c>
      <c r="G165" s="166"/>
      <c r="H165" s="179"/>
    </row>
    <row r="166" spans="2:8" ht="20.25" customHeight="1">
      <c r="B166" s="205" t="s">
        <v>39</v>
      </c>
      <c r="C166" s="205">
        <v>4.2</v>
      </c>
      <c r="D166" s="206" t="s">
        <v>615</v>
      </c>
      <c r="E166" s="207"/>
      <c r="F166" s="208"/>
      <c r="G166" s="166"/>
      <c r="H166" s="179"/>
    </row>
    <row r="167" spans="2:8">
      <c r="B167" s="205"/>
      <c r="C167" s="207" t="s">
        <v>616</v>
      </c>
      <c r="D167" s="209" t="s">
        <v>38</v>
      </c>
      <c r="E167" s="207" t="s">
        <v>43</v>
      </c>
      <c r="F167" s="208">
        <v>120</v>
      </c>
      <c r="G167" s="166"/>
      <c r="H167" s="179"/>
    </row>
    <row r="168" spans="2:8">
      <c r="B168" s="207" t="s">
        <v>41</v>
      </c>
      <c r="C168" s="207" t="s">
        <v>617</v>
      </c>
      <c r="D168" s="209" t="s">
        <v>42</v>
      </c>
      <c r="E168" s="207" t="s">
        <v>43</v>
      </c>
      <c r="F168" s="208">
        <v>120</v>
      </c>
      <c r="G168" s="166"/>
      <c r="H168" s="179"/>
    </row>
    <row r="169" spans="2:8" ht="25.5">
      <c r="B169" s="205" t="s">
        <v>53</v>
      </c>
      <c r="C169" s="205">
        <v>4.3</v>
      </c>
      <c r="D169" s="206" t="s">
        <v>54</v>
      </c>
      <c r="E169" s="207"/>
      <c r="F169" s="208"/>
      <c r="G169" s="166"/>
      <c r="H169" s="179"/>
    </row>
    <row r="170" spans="2:8" ht="38.25">
      <c r="B170" s="207" t="s">
        <v>493</v>
      </c>
      <c r="C170" s="207" t="s">
        <v>618</v>
      </c>
      <c r="D170" s="209" t="s">
        <v>495</v>
      </c>
      <c r="E170" s="210" t="s">
        <v>496</v>
      </c>
      <c r="F170" s="208">
        <v>800</v>
      </c>
      <c r="G170" s="166"/>
      <c r="H170" s="179"/>
    </row>
    <row r="171" spans="2:8" ht="20.25" customHeight="1">
      <c r="B171" s="207" t="s">
        <v>619</v>
      </c>
      <c r="C171" s="205">
        <v>4.4000000000000004</v>
      </c>
      <c r="D171" s="241" t="s">
        <v>620</v>
      </c>
      <c r="E171" s="210"/>
      <c r="F171" s="208"/>
      <c r="G171" s="166"/>
      <c r="H171" s="179"/>
    </row>
    <row r="172" spans="2:8" ht="38.25">
      <c r="B172" s="207"/>
      <c r="C172" s="207" t="s">
        <v>621</v>
      </c>
      <c r="D172" s="209" t="s">
        <v>622</v>
      </c>
      <c r="E172" s="210" t="s">
        <v>623</v>
      </c>
      <c r="F172" s="208">
        <v>8</v>
      </c>
      <c r="G172" s="166"/>
      <c r="H172" s="179"/>
    </row>
    <row r="173" spans="2:8" ht="38.25">
      <c r="B173" s="207"/>
      <c r="C173" s="207" t="s">
        <v>624</v>
      </c>
      <c r="D173" s="209" t="s">
        <v>625</v>
      </c>
      <c r="E173" s="210" t="s">
        <v>623</v>
      </c>
      <c r="F173" s="208">
        <v>77</v>
      </c>
      <c r="G173" s="166"/>
      <c r="H173" s="179"/>
    </row>
    <row r="174" spans="2:8" ht="20.25" customHeight="1">
      <c r="B174" s="205" t="s">
        <v>78</v>
      </c>
      <c r="C174" s="205"/>
      <c r="D174" s="206" t="s">
        <v>497</v>
      </c>
      <c r="E174" s="207"/>
      <c r="F174" s="208"/>
      <c r="G174" s="166"/>
      <c r="H174" s="179"/>
    </row>
    <row r="175" spans="2:8" ht="40.5" customHeight="1">
      <c r="B175" s="207"/>
      <c r="C175" s="207">
        <v>4.5</v>
      </c>
      <c r="D175" s="212" t="s">
        <v>502</v>
      </c>
      <c r="E175" s="114"/>
      <c r="F175" s="115"/>
      <c r="G175" s="166"/>
      <c r="H175" s="179"/>
    </row>
    <row r="176" spans="2:8" ht="20.25" customHeight="1">
      <c r="B176" s="207"/>
      <c r="C176" s="207" t="s">
        <v>626</v>
      </c>
      <c r="D176" s="177" t="s">
        <v>504</v>
      </c>
      <c r="E176" s="175" t="s">
        <v>43</v>
      </c>
      <c r="F176" s="178">
        <v>60</v>
      </c>
      <c r="G176" s="166"/>
      <c r="H176" s="179"/>
    </row>
    <row r="177" spans="2:8" ht="20.25" customHeight="1">
      <c r="B177" s="207"/>
      <c r="C177" s="207" t="s">
        <v>627</v>
      </c>
      <c r="D177" s="177" t="s">
        <v>628</v>
      </c>
      <c r="E177" s="175" t="s">
        <v>43</v>
      </c>
      <c r="F177" s="178">
        <v>1320</v>
      </c>
      <c r="G177" s="166"/>
      <c r="H177" s="179"/>
    </row>
    <row r="178" spans="2:8" ht="20.25" customHeight="1">
      <c r="B178" s="213" t="s">
        <v>92</v>
      </c>
      <c r="C178" s="213">
        <v>4.5999999999999996</v>
      </c>
      <c r="D178" s="206" t="s">
        <v>93</v>
      </c>
      <c r="E178" s="207"/>
      <c r="F178" s="208"/>
      <c r="G178" s="166"/>
      <c r="H178" s="179"/>
    </row>
    <row r="179" spans="2:8" ht="34.5" customHeight="1">
      <c r="B179" s="213"/>
      <c r="C179" s="214" t="s">
        <v>629</v>
      </c>
      <c r="D179" s="209" t="s">
        <v>506</v>
      </c>
      <c r="E179" s="207" t="s">
        <v>48</v>
      </c>
      <c r="F179" s="208">
        <v>257</v>
      </c>
      <c r="G179" s="166"/>
      <c r="H179" s="179"/>
    </row>
    <row r="180" spans="2:8" ht="33" customHeight="1">
      <c r="B180" s="207" t="s">
        <v>96</v>
      </c>
      <c r="C180" s="214" t="s">
        <v>630</v>
      </c>
      <c r="D180" s="209" t="s">
        <v>97</v>
      </c>
      <c r="E180" s="207" t="s">
        <v>48</v>
      </c>
      <c r="F180" s="208">
        <v>435</v>
      </c>
      <c r="G180" s="166"/>
      <c r="H180" s="179"/>
    </row>
    <row r="181" spans="2:8" ht="34.5" customHeight="1">
      <c r="B181" s="207" t="s">
        <v>508</v>
      </c>
      <c r="C181" s="214" t="s">
        <v>631</v>
      </c>
      <c r="D181" s="209" t="s">
        <v>510</v>
      </c>
      <c r="E181" s="207" t="s">
        <v>48</v>
      </c>
      <c r="F181" s="208">
        <v>96</v>
      </c>
      <c r="G181" s="166"/>
      <c r="H181" s="179"/>
    </row>
    <row r="182" spans="2:8" ht="20.25" customHeight="1">
      <c r="B182" s="213" t="s">
        <v>120</v>
      </c>
      <c r="C182" s="213">
        <v>4.7</v>
      </c>
      <c r="D182" s="206" t="s">
        <v>632</v>
      </c>
      <c r="E182" s="207" t="s">
        <v>633</v>
      </c>
      <c r="F182" s="208"/>
      <c r="G182" s="166"/>
      <c r="H182" s="179"/>
    </row>
    <row r="183" spans="2:8" ht="37.5" customHeight="1">
      <c r="B183" s="213"/>
      <c r="C183" s="213" t="s">
        <v>634</v>
      </c>
      <c r="D183" s="209" t="s">
        <v>635</v>
      </c>
      <c r="E183" s="207" t="s">
        <v>636</v>
      </c>
      <c r="F183" s="208">
        <v>120</v>
      </c>
      <c r="G183" s="166"/>
      <c r="H183" s="179"/>
    </row>
    <row r="184" spans="2:8" ht="20.25" customHeight="1">
      <c r="B184" s="213"/>
      <c r="C184" s="213">
        <v>4.8</v>
      </c>
      <c r="D184" s="206" t="s">
        <v>637</v>
      </c>
      <c r="E184" s="207"/>
      <c r="F184" s="208"/>
      <c r="G184" s="166"/>
      <c r="H184" s="179"/>
    </row>
    <row r="185" spans="2:8" ht="35.25" customHeight="1">
      <c r="B185" s="214" t="s">
        <v>122</v>
      </c>
      <c r="C185" s="214" t="s">
        <v>638</v>
      </c>
      <c r="D185" s="209" t="s">
        <v>123</v>
      </c>
      <c r="E185" s="207"/>
      <c r="F185" s="208"/>
      <c r="G185" s="166"/>
      <c r="H185" s="179"/>
    </row>
    <row r="186" spans="2:8" ht="20.25" customHeight="1">
      <c r="B186" s="214" t="s">
        <v>124</v>
      </c>
      <c r="C186" s="214" t="s">
        <v>639</v>
      </c>
      <c r="D186" s="209" t="s">
        <v>125</v>
      </c>
      <c r="E186" s="207" t="s">
        <v>43</v>
      </c>
      <c r="F186" s="208">
        <v>120</v>
      </c>
      <c r="G186" s="166"/>
      <c r="H186" s="179"/>
    </row>
    <row r="187" spans="2:8" ht="20.25" customHeight="1">
      <c r="B187" s="215" t="s">
        <v>511</v>
      </c>
      <c r="C187" s="223" t="s">
        <v>640</v>
      </c>
      <c r="D187" s="217" t="s">
        <v>512</v>
      </c>
      <c r="E187" s="218"/>
      <c r="F187" s="219"/>
      <c r="G187" s="166"/>
      <c r="H187" s="179"/>
    </row>
    <row r="188" spans="2:8" ht="20.25" customHeight="1">
      <c r="B188" s="220" t="s">
        <v>513</v>
      </c>
      <c r="C188" s="220" t="s">
        <v>641</v>
      </c>
      <c r="D188" s="209" t="s">
        <v>515</v>
      </c>
      <c r="E188" s="218" t="s">
        <v>516</v>
      </c>
      <c r="F188" s="219">
        <v>100</v>
      </c>
      <c r="G188" s="166"/>
      <c r="H188" s="179"/>
    </row>
    <row r="189" spans="2:8" ht="27" customHeight="1">
      <c r="B189" s="213" t="s">
        <v>144</v>
      </c>
      <c r="C189" s="227">
        <v>4.0999999999999996</v>
      </c>
      <c r="D189" s="221" t="s">
        <v>145</v>
      </c>
      <c r="E189" s="207"/>
      <c r="F189" s="208"/>
      <c r="G189" s="166"/>
      <c r="H189" s="179"/>
    </row>
    <row r="190" spans="2:8" ht="27" customHeight="1">
      <c r="B190" s="214" t="s">
        <v>146</v>
      </c>
      <c r="C190" s="214" t="s">
        <v>642</v>
      </c>
      <c r="D190" s="211" t="s">
        <v>518</v>
      </c>
      <c r="E190" s="207" t="s">
        <v>206</v>
      </c>
      <c r="F190" s="208">
        <v>13</v>
      </c>
      <c r="G190" s="166"/>
      <c r="H190" s="179"/>
    </row>
    <row r="191" spans="2:8" ht="20.25" customHeight="1">
      <c r="B191" s="213" t="s">
        <v>136</v>
      </c>
      <c r="C191" s="213">
        <v>4.1100000000000003</v>
      </c>
      <c r="D191" s="221" t="s">
        <v>519</v>
      </c>
      <c r="E191" s="207"/>
      <c r="F191" s="208"/>
      <c r="G191" s="166"/>
      <c r="H191" s="179"/>
    </row>
    <row r="192" spans="2:8" ht="20.25" customHeight="1">
      <c r="B192" s="214" t="s">
        <v>520</v>
      </c>
      <c r="C192" s="214" t="s">
        <v>643</v>
      </c>
      <c r="D192" s="211" t="s">
        <v>522</v>
      </c>
      <c r="E192" s="207" t="s">
        <v>75</v>
      </c>
      <c r="F192" s="208">
        <v>13</v>
      </c>
      <c r="G192" s="166"/>
      <c r="H192" s="179"/>
    </row>
    <row r="193" spans="2:8" ht="20.25" customHeight="1">
      <c r="B193" s="213" t="s">
        <v>148</v>
      </c>
      <c r="C193" s="213">
        <v>4.12</v>
      </c>
      <c r="D193" s="206" t="s">
        <v>149</v>
      </c>
      <c r="E193" s="207"/>
      <c r="F193" s="208"/>
      <c r="G193" s="166"/>
      <c r="H193" s="179"/>
    </row>
    <row r="194" spans="2:8" ht="29.25" customHeight="1">
      <c r="B194" s="214" t="s">
        <v>150</v>
      </c>
      <c r="C194" s="214" t="s">
        <v>644</v>
      </c>
      <c r="D194" s="209" t="s">
        <v>151</v>
      </c>
      <c r="E194" s="207" t="s">
        <v>48</v>
      </c>
      <c r="F194" s="208">
        <v>34</v>
      </c>
      <c r="G194" s="166"/>
      <c r="H194" s="179"/>
    </row>
    <row r="195" spans="2:8" ht="38.25">
      <c r="B195" s="215" t="s">
        <v>166</v>
      </c>
      <c r="C195" s="215">
        <v>4.13</v>
      </c>
      <c r="D195" s="217" t="s">
        <v>524</v>
      </c>
      <c r="E195" s="218"/>
      <c r="F195" s="219"/>
      <c r="G195" s="166"/>
      <c r="H195" s="179"/>
    </row>
    <row r="196" spans="2:8">
      <c r="B196" s="220" t="s">
        <v>168</v>
      </c>
      <c r="C196" s="220" t="s">
        <v>645</v>
      </c>
      <c r="D196" s="184" t="s">
        <v>381</v>
      </c>
      <c r="E196" s="176" t="s">
        <v>75</v>
      </c>
      <c r="F196" s="219">
        <v>10</v>
      </c>
      <c r="G196" s="166"/>
      <c r="H196" s="179"/>
    </row>
    <row r="197" spans="2:8">
      <c r="B197" s="220"/>
      <c r="C197" s="220" t="s">
        <v>646</v>
      </c>
      <c r="D197" s="184" t="s">
        <v>169</v>
      </c>
      <c r="E197" s="176" t="s">
        <v>75</v>
      </c>
      <c r="F197" s="219">
        <v>2</v>
      </c>
      <c r="G197" s="166"/>
      <c r="H197" s="179"/>
    </row>
    <row r="198" spans="2:8">
      <c r="B198" s="220" t="s">
        <v>170</v>
      </c>
      <c r="C198" s="220" t="s">
        <v>647</v>
      </c>
      <c r="D198" s="224" t="s">
        <v>171</v>
      </c>
      <c r="E198" s="176" t="s">
        <v>75</v>
      </c>
      <c r="F198" s="219">
        <v>1</v>
      </c>
      <c r="G198" s="166"/>
      <c r="H198" s="179"/>
    </row>
    <row r="199" spans="2:8" ht="38.25">
      <c r="B199" s="213" t="s">
        <v>181</v>
      </c>
      <c r="C199" s="213">
        <v>4.1399999999999997</v>
      </c>
      <c r="D199" s="206" t="s">
        <v>648</v>
      </c>
      <c r="E199" s="218"/>
      <c r="F199" s="208"/>
      <c r="G199" s="166"/>
      <c r="H199" s="179"/>
    </row>
    <row r="200" spans="2:8" ht="20.25" customHeight="1">
      <c r="B200" s="220" t="s">
        <v>183</v>
      </c>
      <c r="C200" s="220" t="s">
        <v>649</v>
      </c>
      <c r="D200" s="224" t="s">
        <v>169</v>
      </c>
      <c r="E200" s="218" t="s">
        <v>75</v>
      </c>
      <c r="F200" s="208">
        <v>2</v>
      </c>
      <c r="G200" s="166"/>
      <c r="H200" s="179"/>
    </row>
    <row r="201" spans="2:8" ht="20.25" customHeight="1">
      <c r="B201" s="214"/>
      <c r="C201" s="227"/>
      <c r="D201" s="188"/>
      <c r="E201" s="182"/>
      <c r="F201" s="182"/>
      <c r="G201" s="166"/>
      <c r="H201" s="179"/>
    </row>
    <row r="202" spans="2:8" ht="20.25" customHeight="1">
      <c r="B202" s="112" t="s">
        <v>192</v>
      </c>
      <c r="C202" s="112">
        <v>4.1500000000000004</v>
      </c>
      <c r="D202" s="113" t="s">
        <v>193</v>
      </c>
      <c r="E202" s="114"/>
      <c r="F202" s="115"/>
      <c r="G202" s="166"/>
      <c r="H202" s="179"/>
    </row>
    <row r="203" spans="2:8" ht="63.75">
      <c r="B203" s="214" t="s">
        <v>194</v>
      </c>
      <c r="C203" s="214" t="s">
        <v>650</v>
      </c>
      <c r="D203" s="211" t="s">
        <v>195</v>
      </c>
      <c r="E203" s="207" t="s">
        <v>75</v>
      </c>
      <c r="F203" s="208">
        <v>85</v>
      </c>
      <c r="G203" s="166"/>
      <c r="H203" s="179"/>
    </row>
    <row r="204" spans="2:8">
      <c r="B204" s="214"/>
      <c r="C204" s="214"/>
      <c r="D204" s="211"/>
      <c r="E204" s="207"/>
      <c r="F204" s="208"/>
      <c r="G204" s="166"/>
      <c r="H204" s="179"/>
    </row>
    <row r="205" spans="2:8" ht="32.25" customHeight="1">
      <c r="B205" s="214"/>
      <c r="C205" s="213">
        <v>4.16</v>
      </c>
      <c r="D205" s="206" t="s">
        <v>651</v>
      </c>
      <c r="E205" s="207"/>
      <c r="F205" s="208"/>
      <c r="G205" s="166"/>
      <c r="H205" s="179"/>
    </row>
    <row r="206" spans="2:8">
      <c r="B206" s="214"/>
      <c r="C206" s="214" t="s">
        <v>652</v>
      </c>
      <c r="D206" s="211" t="s">
        <v>653</v>
      </c>
      <c r="E206" s="207" t="s">
        <v>75</v>
      </c>
      <c r="F206" s="208">
        <v>1</v>
      </c>
      <c r="G206" s="166"/>
      <c r="H206" s="179"/>
    </row>
    <row r="207" spans="2:8">
      <c r="B207" s="214"/>
      <c r="C207" s="214"/>
      <c r="D207" s="211"/>
      <c r="E207" s="207"/>
      <c r="F207" s="208"/>
      <c r="G207" s="166"/>
      <c r="H207" s="179"/>
    </row>
    <row r="208" spans="2:8">
      <c r="B208" s="230"/>
      <c r="C208" s="230"/>
      <c r="D208" s="211"/>
      <c r="E208" s="207"/>
      <c r="F208" s="208"/>
      <c r="G208" s="151"/>
      <c r="H208" s="179"/>
    </row>
    <row r="209" spans="2:8" ht="26.25">
      <c r="B209" s="231"/>
      <c r="C209" s="231"/>
      <c r="D209" s="232" t="s">
        <v>654</v>
      </c>
      <c r="E209" s="233"/>
      <c r="F209" s="234"/>
      <c r="G209" s="232"/>
      <c r="H209" s="235"/>
    </row>
    <row r="210" spans="2:8">
      <c r="B210" s="81"/>
      <c r="C210" s="81"/>
      <c r="D210" s="81"/>
      <c r="E210" s="81"/>
      <c r="F210" s="81"/>
      <c r="G210" s="81"/>
      <c r="H210" s="81"/>
    </row>
    <row r="211" spans="2:8">
      <c r="B211" s="81"/>
      <c r="C211" s="81"/>
      <c r="D211" s="81"/>
      <c r="E211" s="81"/>
      <c r="F211" s="81"/>
      <c r="G211" s="81"/>
      <c r="H211" s="81"/>
    </row>
    <row r="212" spans="2:8">
      <c r="B212" s="384" t="s">
        <v>930</v>
      </c>
      <c r="C212" s="385"/>
      <c r="D212" s="385"/>
      <c r="E212" s="385"/>
      <c r="F212" s="385"/>
      <c r="G212" s="385"/>
      <c r="H212" s="386"/>
    </row>
    <row r="213" spans="2:8">
      <c r="B213" s="81"/>
      <c r="C213" s="81"/>
      <c r="D213" s="81"/>
      <c r="E213" s="81"/>
      <c r="F213" s="81"/>
      <c r="G213" s="81"/>
      <c r="H213" s="81"/>
    </row>
    <row r="214" spans="2:8">
      <c r="B214" s="171" t="s">
        <v>0</v>
      </c>
      <c r="C214" s="171"/>
      <c r="D214" s="171" t="s">
        <v>369</v>
      </c>
      <c r="E214" s="171" t="s">
        <v>21</v>
      </c>
      <c r="F214" s="171" t="s">
        <v>357</v>
      </c>
      <c r="G214" s="171" t="s">
        <v>23</v>
      </c>
      <c r="H214" s="171" t="s">
        <v>1</v>
      </c>
    </row>
    <row r="215" spans="2:8">
      <c r="B215" s="242"/>
      <c r="C215" s="242">
        <v>5.0999999999999996</v>
      </c>
      <c r="D215" s="243" t="s">
        <v>655</v>
      </c>
      <c r="E215" s="244"/>
      <c r="F215" s="244"/>
      <c r="G215" s="244"/>
      <c r="H215" s="244"/>
    </row>
    <row r="216" spans="2:8">
      <c r="B216" s="242"/>
      <c r="C216" s="242" t="s">
        <v>656</v>
      </c>
      <c r="D216" s="245" t="s">
        <v>657</v>
      </c>
      <c r="E216" s="246"/>
      <c r="F216" s="246"/>
      <c r="G216" s="246"/>
      <c r="H216" s="246"/>
    </row>
    <row r="217" spans="2:8">
      <c r="B217" s="247"/>
      <c r="C217" s="247" t="s">
        <v>658</v>
      </c>
      <c r="D217" s="248" t="s">
        <v>659</v>
      </c>
      <c r="E217" s="247" t="s">
        <v>206</v>
      </c>
      <c r="F217" s="208">
        <v>1</v>
      </c>
      <c r="G217" s="166"/>
      <c r="H217" s="249"/>
    </row>
    <row r="218" spans="2:8">
      <c r="B218" s="247"/>
      <c r="C218" s="242" t="s">
        <v>660</v>
      </c>
      <c r="D218" s="245" t="s">
        <v>661</v>
      </c>
      <c r="E218" s="247"/>
      <c r="F218" s="208"/>
      <c r="G218" s="166"/>
      <c r="H218" s="249"/>
    </row>
    <row r="219" spans="2:8">
      <c r="B219" s="247"/>
      <c r="C219" s="247" t="s">
        <v>662</v>
      </c>
      <c r="D219" s="248" t="s">
        <v>663</v>
      </c>
      <c r="E219" s="247" t="s">
        <v>206</v>
      </c>
      <c r="F219" s="208">
        <v>1</v>
      </c>
      <c r="G219" s="166"/>
      <c r="H219" s="249"/>
    </row>
    <row r="220" spans="2:8">
      <c r="B220" s="247"/>
      <c r="C220" s="242" t="s">
        <v>664</v>
      </c>
      <c r="D220" s="250" t="s">
        <v>665</v>
      </c>
      <c r="E220" s="251"/>
      <c r="F220" s="208"/>
      <c r="G220" s="166"/>
      <c r="H220" s="249"/>
    </row>
    <row r="221" spans="2:8">
      <c r="B221" s="247"/>
      <c r="C221" s="247" t="s">
        <v>666</v>
      </c>
      <c r="D221" s="252" t="s">
        <v>667</v>
      </c>
      <c r="E221" s="253" t="s">
        <v>43</v>
      </c>
      <c r="F221" s="208">
        <v>18</v>
      </c>
      <c r="G221" s="166"/>
      <c r="H221" s="249"/>
    </row>
    <row r="222" spans="2:8">
      <c r="B222" s="247"/>
      <c r="C222" s="242" t="s">
        <v>668</v>
      </c>
      <c r="D222" s="254" t="s">
        <v>669</v>
      </c>
      <c r="E222" s="255"/>
      <c r="F222" s="208"/>
      <c r="G222" s="166"/>
      <c r="H222" s="249"/>
    </row>
    <row r="223" spans="2:8">
      <c r="B223" s="247"/>
      <c r="C223" s="247" t="s">
        <v>670</v>
      </c>
      <c r="D223" s="252" t="s">
        <v>671</v>
      </c>
      <c r="E223" s="255" t="s">
        <v>206</v>
      </c>
      <c r="F223" s="208">
        <v>2</v>
      </c>
      <c r="G223" s="166"/>
      <c r="H223" s="249"/>
    </row>
    <row r="224" spans="2:8">
      <c r="B224" s="247"/>
      <c r="C224" s="242" t="s">
        <v>672</v>
      </c>
      <c r="D224" s="245" t="s">
        <v>673</v>
      </c>
      <c r="E224" s="251"/>
      <c r="F224" s="208"/>
      <c r="G224" s="166"/>
      <c r="H224" s="249"/>
    </row>
    <row r="225" spans="2:8">
      <c r="B225" s="247"/>
      <c r="C225" s="247" t="s">
        <v>674</v>
      </c>
      <c r="D225" s="252" t="s">
        <v>675</v>
      </c>
      <c r="E225" s="247" t="s">
        <v>206</v>
      </c>
      <c r="F225" s="208">
        <v>2</v>
      </c>
      <c r="G225" s="166"/>
      <c r="H225" s="249"/>
    </row>
    <row r="226" spans="2:8">
      <c r="B226" s="247"/>
      <c r="C226" s="242" t="s">
        <v>676</v>
      </c>
      <c r="D226" s="250" t="s">
        <v>677</v>
      </c>
      <c r="E226" s="251"/>
      <c r="F226" s="208"/>
      <c r="G226" s="166"/>
      <c r="H226" s="249"/>
    </row>
    <row r="227" spans="2:8">
      <c r="B227" s="247"/>
      <c r="C227" s="247" t="s">
        <v>678</v>
      </c>
      <c r="D227" s="252" t="s">
        <v>679</v>
      </c>
      <c r="E227" s="251" t="s">
        <v>206</v>
      </c>
      <c r="F227" s="208">
        <v>2</v>
      </c>
      <c r="G227" s="166"/>
      <c r="H227" s="249"/>
    </row>
    <row r="228" spans="2:8">
      <c r="B228" s="247"/>
      <c r="C228" s="247"/>
      <c r="D228" s="252"/>
      <c r="E228" s="247"/>
      <c r="F228" s="208"/>
      <c r="G228" s="166"/>
      <c r="H228" s="256"/>
    </row>
    <row r="229" spans="2:8">
      <c r="B229" s="247"/>
      <c r="C229" s="242">
        <v>5.2</v>
      </c>
      <c r="D229" s="243" t="s">
        <v>680</v>
      </c>
      <c r="E229" s="244"/>
      <c r="F229" s="208"/>
      <c r="G229" s="166"/>
      <c r="H229" s="244"/>
    </row>
    <row r="230" spans="2:8">
      <c r="B230" s="247"/>
      <c r="C230" s="242" t="s">
        <v>681</v>
      </c>
      <c r="D230" s="245" t="s">
        <v>657</v>
      </c>
      <c r="E230" s="246"/>
      <c r="F230" s="208"/>
      <c r="G230" s="166"/>
      <c r="H230" s="246"/>
    </row>
    <row r="231" spans="2:8">
      <c r="B231" s="247"/>
      <c r="C231" s="247" t="s">
        <v>682</v>
      </c>
      <c r="D231" s="248" t="s">
        <v>659</v>
      </c>
      <c r="E231" s="247" t="s">
        <v>206</v>
      </c>
      <c r="F231" s="208">
        <v>1</v>
      </c>
      <c r="G231" s="166"/>
      <c r="H231" s="249"/>
    </row>
    <row r="232" spans="2:8">
      <c r="B232" s="247"/>
      <c r="C232" s="242" t="s">
        <v>683</v>
      </c>
      <c r="D232" s="250" t="s">
        <v>665</v>
      </c>
      <c r="E232" s="251"/>
      <c r="F232" s="208"/>
      <c r="G232" s="166"/>
      <c r="H232" s="249"/>
    </row>
    <row r="233" spans="2:8">
      <c r="B233" s="247"/>
      <c r="C233" s="247" t="s">
        <v>684</v>
      </c>
      <c r="D233" s="252" t="s">
        <v>667</v>
      </c>
      <c r="E233" s="253" t="s">
        <v>43</v>
      </c>
      <c r="F233" s="208">
        <v>18</v>
      </c>
      <c r="G233" s="166"/>
      <c r="H233" s="249"/>
    </row>
    <row r="234" spans="2:8">
      <c r="B234" s="247"/>
      <c r="C234" s="242" t="s">
        <v>685</v>
      </c>
      <c r="D234" s="254" t="s">
        <v>669</v>
      </c>
      <c r="E234" s="255"/>
      <c r="F234" s="208"/>
      <c r="G234" s="166"/>
      <c r="H234" s="249"/>
    </row>
    <row r="235" spans="2:8">
      <c r="B235" s="247"/>
      <c r="C235" s="247" t="s">
        <v>686</v>
      </c>
      <c r="D235" s="252" t="s">
        <v>671</v>
      </c>
      <c r="E235" s="255" t="s">
        <v>206</v>
      </c>
      <c r="F235" s="208">
        <v>5</v>
      </c>
      <c r="G235" s="166"/>
      <c r="H235" s="249"/>
    </row>
    <row r="236" spans="2:8">
      <c r="B236" s="247"/>
      <c r="C236" s="242" t="s">
        <v>687</v>
      </c>
      <c r="D236" s="245" t="s">
        <v>673</v>
      </c>
      <c r="E236" s="251"/>
      <c r="F236" s="208"/>
      <c r="G236" s="166"/>
      <c r="H236" s="249"/>
    </row>
    <row r="237" spans="2:8">
      <c r="B237" s="247"/>
      <c r="C237" s="247" t="s">
        <v>688</v>
      </c>
      <c r="D237" s="252" t="s">
        <v>675</v>
      </c>
      <c r="E237" s="247" t="s">
        <v>206</v>
      </c>
      <c r="F237" s="208">
        <v>2</v>
      </c>
      <c r="G237" s="166"/>
      <c r="H237" s="249"/>
    </row>
    <row r="238" spans="2:8">
      <c r="B238" s="247"/>
      <c r="C238" s="242" t="s">
        <v>689</v>
      </c>
      <c r="D238" s="250" t="s">
        <v>665</v>
      </c>
      <c r="E238" s="251"/>
      <c r="F238" s="208"/>
      <c r="G238" s="166"/>
      <c r="H238" s="249"/>
    </row>
    <row r="239" spans="2:8">
      <c r="B239" s="247"/>
      <c r="C239" s="247" t="s">
        <v>690</v>
      </c>
      <c r="D239" s="252" t="s">
        <v>667</v>
      </c>
      <c r="E239" s="253" t="s">
        <v>43</v>
      </c>
      <c r="F239" s="208">
        <v>18</v>
      </c>
      <c r="G239" s="166"/>
      <c r="H239" s="249"/>
    </row>
    <row r="240" spans="2:8">
      <c r="B240" s="247"/>
      <c r="C240" s="247"/>
      <c r="D240" s="252"/>
      <c r="E240" s="247"/>
      <c r="F240" s="208"/>
      <c r="G240" s="166"/>
      <c r="H240" s="249"/>
    </row>
    <row r="241" spans="2:8">
      <c r="B241" s="247"/>
      <c r="C241" s="247">
        <v>5.3</v>
      </c>
      <c r="D241" s="243" t="s">
        <v>691</v>
      </c>
      <c r="E241" s="244"/>
      <c r="F241" s="208"/>
      <c r="G241" s="166"/>
      <c r="H241" s="257"/>
    </row>
    <row r="242" spans="2:8">
      <c r="B242" s="247"/>
      <c r="C242" s="242" t="s">
        <v>692</v>
      </c>
      <c r="D242" s="245" t="s">
        <v>657</v>
      </c>
      <c r="E242" s="246"/>
      <c r="F242" s="208"/>
      <c r="G242" s="166"/>
      <c r="H242" s="258"/>
    </row>
    <row r="243" spans="2:8">
      <c r="B243" s="247"/>
      <c r="C243" s="247" t="s">
        <v>693</v>
      </c>
      <c r="D243" s="248" t="s">
        <v>694</v>
      </c>
      <c r="E243" s="247" t="s">
        <v>206</v>
      </c>
      <c r="F243" s="208">
        <v>1</v>
      </c>
      <c r="G243" s="166"/>
      <c r="H243" s="249"/>
    </row>
    <row r="244" spans="2:8">
      <c r="B244" s="247"/>
      <c r="C244" s="242" t="s">
        <v>695</v>
      </c>
      <c r="D244" s="250" t="s">
        <v>665</v>
      </c>
      <c r="E244" s="251"/>
      <c r="F244" s="208"/>
      <c r="G244" s="166"/>
      <c r="H244" s="249"/>
    </row>
    <row r="245" spans="2:8">
      <c r="B245" s="247"/>
      <c r="C245" s="247" t="s">
        <v>696</v>
      </c>
      <c r="D245" s="252" t="s">
        <v>697</v>
      </c>
      <c r="E245" s="253" t="s">
        <v>43</v>
      </c>
      <c r="F245" s="208">
        <v>16</v>
      </c>
      <c r="G245" s="166"/>
      <c r="H245" s="249"/>
    </row>
    <row r="246" spans="2:8">
      <c r="B246" s="247"/>
      <c r="C246" s="242" t="s">
        <v>698</v>
      </c>
      <c r="D246" s="254" t="s">
        <v>669</v>
      </c>
      <c r="E246" s="255"/>
      <c r="F246" s="208"/>
      <c r="G246" s="166"/>
      <c r="H246" s="249"/>
    </row>
    <row r="247" spans="2:8">
      <c r="B247" s="247"/>
      <c r="C247" s="247" t="s">
        <v>699</v>
      </c>
      <c r="D247" s="252" t="s">
        <v>700</v>
      </c>
      <c r="E247" s="255" t="s">
        <v>206</v>
      </c>
      <c r="F247" s="208">
        <v>4</v>
      </c>
      <c r="G247" s="166"/>
      <c r="H247" s="249"/>
    </row>
    <row r="248" spans="2:8">
      <c r="B248" s="247"/>
      <c r="C248" s="242" t="s">
        <v>701</v>
      </c>
      <c r="D248" s="245" t="s">
        <v>673</v>
      </c>
      <c r="E248" s="251"/>
      <c r="F248" s="208"/>
      <c r="G248" s="166"/>
      <c r="H248" s="249"/>
    </row>
    <row r="249" spans="2:8">
      <c r="B249" s="247"/>
      <c r="C249" s="247" t="s">
        <v>702</v>
      </c>
      <c r="D249" s="252" t="s">
        <v>703</v>
      </c>
      <c r="E249" s="247" t="s">
        <v>206</v>
      </c>
      <c r="F249" s="208">
        <v>2</v>
      </c>
      <c r="G249" s="166"/>
      <c r="H249" s="249"/>
    </row>
    <row r="250" spans="2:8">
      <c r="B250" s="247"/>
      <c r="C250" s="247"/>
      <c r="D250" s="252"/>
      <c r="E250" s="247"/>
      <c r="F250" s="208"/>
      <c r="G250" s="166"/>
      <c r="H250" s="249"/>
    </row>
    <row r="251" spans="2:8">
      <c r="B251" s="247"/>
      <c r="C251" s="242">
        <v>5.4</v>
      </c>
      <c r="D251" s="243" t="s">
        <v>704</v>
      </c>
      <c r="E251" s="244"/>
      <c r="F251" s="208"/>
      <c r="G251" s="166"/>
      <c r="H251" s="244"/>
    </row>
    <row r="252" spans="2:8">
      <c r="B252" s="247"/>
      <c r="C252" s="242" t="s">
        <v>705</v>
      </c>
      <c r="D252" s="245" t="s">
        <v>657</v>
      </c>
      <c r="E252" s="246"/>
      <c r="F252" s="208"/>
      <c r="G252" s="166"/>
      <c r="H252" s="246"/>
    </row>
    <row r="253" spans="2:8">
      <c r="B253" s="247"/>
      <c r="C253" s="247" t="s">
        <v>706</v>
      </c>
      <c r="D253" s="248" t="s">
        <v>659</v>
      </c>
      <c r="E253" s="247" t="s">
        <v>206</v>
      </c>
      <c r="F253" s="208">
        <v>1</v>
      </c>
      <c r="G253" s="166"/>
      <c r="H253" s="249"/>
    </row>
    <row r="254" spans="2:8">
      <c r="B254" s="247"/>
      <c r="C254" s="242" t="s">
        <v>707</v>
      </c>
      <c r="D254" s="250" t="s">
        <v>665</v>
      </c>
      <c r="E254" s="251"/>
      <c r="F254" s="208"/>
      <c r="G254" s="166"/>
      <c r="H254" s="249"/>
    </row>
    <row r="255" spans="2:8">
      <c r="B255" s="247"/>
      <c r="C255" s="247" t="s">
        <v>708</v>
      </c>
      <c r="D255" s="252" t="s">
        <v>667</v>
      </c>
      <c r="E255" s="253" t="s">
        <v>43</v>
      </c>
      <c r="F255" s="208">
        <v>18</v>
      </c>
      <c r="G255" s="166"/>
      <c r="H255" s="249"/>
    </row>
    <row r="256" spans="2:8">
      <c r="B256" s="247"/>
      <c r="C256" s="242" t="s">
        <v>709</v>
      </c>
      <c r="D256" s="254" t="s">
        <v>669</v>
      </c>
      <c r="E256" s="255"/>
      <c r="F256" s="208"/>
      <c r="G256" s="166"/>
      <c r="H256" s="249"/>
    </row>
    <row r="257" spans="2:8">
      <c r="B257" s="247"/>
      <c r="C257" s="247" t="s">
        <v>710</v>
      </c>
      <c r="D257" s="252" t="s">
        <v>671</v>
      </c>
      <c r="E257" s="255" t="s">
        <v>206</v>
      </c>
      <c r="F257" s="208">
        <v>4</v>
      </c>
      <c r="G257" s="166"/>
      <c r="H257" s="249"/>
    </row>
    <row r="258" spans="2:8">
      <c r="B258" s="247"/>
      <c r="C258" s="242" t="s">
        <v>711</v>
      </c>
      <c r="D258" s="245" t="s">
        <v>673</v>
      </c>
      <c r="E258" s="251"/>
      <c r="F258" s="208"/>
      <c r="G258" s="166"/>
      <c r="H258" s="249"/>
    </row>
    <row r="259" spans="2:8">
      <c r="B259" s="247"/>
      <c r="C259" s="247" t="s">
        <v>712</v>
      </c>
      <c r="D259" s="252" t="s">
        <v>675</v>
      </c>
      <c r="E259" s="247" t="s">
        <v>206</v>
      </c>
      <c r="F259" s="208">
        <v>2</v>
      </c>
      <c r="G259" s="166"/>
      <c r="H259" s="249"/>
    </row>
    <row r="260" spans="2:8">
      <c r="B260" s="247"/>
      <c r="C260" s="247" t="s">
        <v>713</v>
      </c>
      <c r="D260" s="250" t="s">
        <v>665</v>
      </c>
      <c r="E260" s="251"/>
      <c r="F260" s="208"/>
      <c r="G260" s="166"/>
      <c r="H260" s="249"/>
    </row>
    <row r="261" spans="2:8">
      <c r="B261" s="247"/>
      <c r="C261" s="247" t="s">
        <v>714</v>
      </c>
      <c r="D261" s="252" t="s">
        <v>667</v>
      </c>
      <c r="E261" s="253" t="s">
        <v>43</v>
      </c>
      <c r="F261" s="208">
        <v>16</v>
      </c>
      <c r="G261" s="166"/>
      <c r="H261" s="249"/>
    </row>
    <row r="262" spans="2:8">
      <c r="B262" s="247"/>
      <c r="C262" s="247" t="s">
        <v>715</v>
      </c>
      <c r="D262" s="254" t="s">
        <v>716</v>
      </c>
      <c r="E262" s="255"/>
      <c r="F262" s="208"/>
      <c r="G262" s="166"/>
      <c r="H262" s="249"/>
    </row>
    <row r="263" spans="2:8">
      <c r="B263" s="247"/>
      <c r="C263" s="247" t="s">
        <v>717</v>
      </c>
      <c r="D263" s="252" t="s">
        <v>671</v>
      </c>
      <c r="E263" s="255" t="s">
        <v>206</v>
      </c>
      <c r="F263" s="208">
        <v>1</v>
      </c>
      <c r="G263" s="166"/>
      <c r="H263" s="249"/>
    </row>
    <row r="264" spans="2:8">
      <c r="B264" s="247"/>
      <c r="C264" s="247" t="s">
        <v>718</v>
      </c>
      <c r="D264" s="184" t="s">
        <v>234</v>
      </c>
      <c r="E264" s="176"/>
      <c r="F264" s="185"/>
      <c r="G264" s="166"/>
      <c r="H264" s="259"/>
    </row>
    <row r="265" spans="2:8">
      <c r="B265" s="247"/>
      <c r="C265" s="247" t="s">
        <v>719</v>
      </c>
      <c r="D265" s="184" t="s">
        <v>383</v>
      </c>
      <c r="E265" s="176" t="s">
        <v>75</v>
      </c>
      <c r="F265" s="176">
        <v>1</v>
      </c>
      <c r="G265" s="166"/>
      <c r="H265" s="259"/>
    </row>
    <row r="266" spans="2:8">
      <c r="B266" s="247"/>
      <c r="C266" s="247"/>
      <c r="D266" s="252"/>
      <c r="E266" s="247"/>
      <c r="F266" s="247"/>
      <c r="G266" s="166"/>
      <c r="H266" s="256"/>
    </row>
    <row r="267" spans="2:8">
      <c r="B267" s="247" t="s">
        <v>720</v>
      </c>
      <c r="C267" s="260">
        <v>5.5</v>
      </c>
      <c r="D267" s="261" t="s">
        <v>721</v>
      </c>
      <c r="E267" s="262"/>
      <c r="F267" s="263"/>
      <c r="G267" s="166"/>
      <c r="H267" s="263"/>
    </row>
    <row r="268" spans="2:8" ht="25.5">
      <c r="B268" s="264"/>
      <c r="C268" s="247" t="s">
        <v>722</v>
      </c>
      <c r="D268" s="265" t="s">
        <v>723</v>
      </c>
      <c r="E268" s="266" t="s">
        <v>206</v>
      </c>
      <c r="F268" s="267">
        <v>1</v>
      </c>
      <c r="G268" s="166"/>
      <c r="H268" s="249"/>
    </row>
    <row r="269" spans="2:8">
      <c r="B269" s="264"/>
      <c r="C269" s="264"/>
      <c r="D269" s="265"/>
      <c r="E269" s="266"/>
      <c r="F269" s="267"/>
      <c r="G269" s="268"/>
      <c r="H269" s="256"/>
    </row>
    <row r="270" spans="2:8">
      <c r="B270" s="247"/>
      <c r="C270" s="247"/>
      <c r="D270" s="269" t="s">
        <v>724</v>
      </c>
      <c r="E270" s="269"/>
      <c r="F270" s="269"/>
      <c r="G270" s="269"/>
      <c r="H270" s="270"/>
    </row>
    <row r="271" spans="2:8">
      <c r="B271" s="251"/>
      <c r="C271" s="251"/>
      <c r="D271" s="269"/>
      <c r="E271" s="269"/>
      <c r="F271" s="269"/>
      <c r="G271" s="269"/>
      <c r="H271" s="271"/>
    </row>
    <row r="273" spans="2:8">
      <c r="B273" s="384" t="s">
        <v>725</v>
      </c>
      <c r="C273" s="385"/>
      <c r="D273" s="385"/>
      <c r="E273" s="385"/>
      <c r="F273" s="385"/>
      <c r="G273" s="385"/>
      <c r="H273" s="386"/>
    </row>
    <row r="274" spans="2:8">
      <c r="B274" s="81"/>
      <c r="C274" s="81"/>
      <c r="D274" s="81"/>
      <c r="E274" s="81"/>
      <c r="F274" s="104"/>
      <c r="G274" s="104"/>
      <c r="H274" s="81"/>
    </row>
    <row r="275" spans="2:8" ht="40.5" customHeight="1">
      <c r="B275" s="170" t="s">
        <v>368</v>
      </c>
      <c r="C275" s="171" t="s">
        <v>0</v>
      </c>
      <c r="D275" s="171" t="s">
        <v>369</v>
      </c>
      <c r="E275" s="171" t="s">
        <v>21</v>
      </c>
      <c r="F275" s="272" t="s">
        <v>357</v>
      </c>
      <c r="G275" s="272" t="s">
        <v>23</v>
      </c>
      <c r="H275" s="171" t="s">
        <v>1</v>
      </c>
    </row>
    <row r="276" spans="2:8" ht="18" customHeight="1">
      <c r="B276" s="246"/>
      <c r="C276" s="246"/>
      <c r="D276" s="246"/>
      <c r="E276" s="246"/>
      <c r="F276" s="273"/>
      <c r="G276" s="273"/>
      <c r="H276" s="246"/>
    </row>
    <row r="277" spans="2:8">
      <c r="B277" s="274" t="s">
        <v>726</v>
      </c>
      <c r="C277" s="274">
        <v>6.1</v>
      </c>
      <c r="D277" s="275" t="s">
        <v>727</v>
      </c>
      <c r="E277" s="274"/>
      <c r="F277" s="273"/>
      <c r="G277" s="273"/>
      <c r="H277" s="246"/>
    </row>
    <row r="278" spans="2:8" ht="38.25">
      <c r="B278" s="276" t="s">
        <v>493</v>
      </c>
      <c r="C278" s="276" t="s">
        <v>728</v>
      </c>
      <c r="D278" s="277" t="s">
        <v>729</v>
      </c>
      <c r="E278" s="278" t="s">
        <v>48</v>
      </c>
      <c r="F278" s="279">
        <v>206</v>
      </c>
      <c r="G278" s="166"/>
      <c r="H278" s="249"/>
    </row>
    <row r="279" spans="2:8">
      <c r="B279" s="274" t="s">
        <v>92</v>
      </c>
      <c r="C279" s="274">
        <v>6.2</v>
      </c>
      <c r="D279" s="275" t="s">
        <v>730</v>
      </c>
      <c r="E279" s="274"/>
      <c r="F279" s="279"/>
      <c r="G279" s="166"/>
      <c r="H279" s="280"/>
    </row>
    <row r="280" spans="2:8" ht="25.5">
      <c r="B280" s="281" t="s">
        <v>96</v>
      </c>
      <c r="C280" s="276" t="s">
        <v>731</v>
      </c>
      <c r="D280" s="149" t="s">
        <v>732</v>
      </c>
      <c r="E280" s="282" t="s">
        <v>48</v>
      </c>
      <c r="F280" s="283">
        <v>144</v>
      </c>
      <c r="G280" s="166"/>
      <c r="H280" s="249"/>
    </row>
    <row r="281" spans="2:8" ht="38.25">
      <c r="B281" s="276" t="s">
        <v>733</v>
      </c>
      <c r="C281" s="274">
        <v>6.3</v>
      </c>
      <c r="D281" s="275" t="s">
        <v>734</v>
      </c>
      <c r="E281" s="278"/>
      <c r="F281" s="273"/>
      <c r="G281" s="273"/>
      <c r="H281" s="246"/>
    </row>
    <row r="282" spans="2:8">
      <c r="B282" s="284" t="s">
        <v>735</v>
      </c>
      <c r="C282" s="284" t="s">
        <v>736</v>
      </c>
      <c r="D282" s="285" t="s">
        <v>737</v>
      </c>
      <c r="E282" s="278" t="s">
        <v>34</v>
      </c>
      <c r="F282" s="279">
        <v>100</v>
      </c>
      <c r="G282" s="166"/>
      <c r="H282" s="249"/>
    </row>
    <row r="283" spans="2:8" ht="25.5" customHeight="1">
      <c r="B283" s="108" t="s">
        <v>738</v>
      </c>
      <c r="C283" s="284" t="s">
        <v>739</v>
      </c>
      <c r="D283" s="103" t="s">
        <v>740</v>
      </c>
      <c r="E283" s="278" t="s">
        <v>48</v>
      </c>
      <c r="F283" s="279">
        <v>59.6</v>
      </c>
      <c r="G283" s="166"/>
      <c r="H283" s="249"/>
    </row>
    <row r="284" spans="2:8" ht="25.5">
      <c r="B284" s="108"/>
      <c r="C284" s="284" t="s">
        <v>741</v>
      </c>
      <c r="D284" s="103" t="s">
        <v>742</v>
      </c>
      <c r="E284" s="278" t="s">
        <v>48</v>
      </c>
      <c r="F284" s="279">
        <v>4.07</v>
      </c>
      <c r="G284" s="166"/>
      <c r="H284" s="249"/>
    </row>
    <row r="285" spans="2:8" ht="25.5">
      <c r="B285" s="108" t="s">
        <v>743</v>
      </c>
      <c r="C285" s="284" t="s">
        <v>744</v>
      </c>
      <c r="D285" s="103" t="s">
        <v>745</v>
      </c>
      <c r="E285" s="278" t="s">
        <v>48</v>
      </c>
      <c r="F285" s="279">
        <v>7.51</v>
      </c>
      <c r="G285" s="166"/>
      <c r="H285" s="249"/>
    </row>
    <row r="286" spans="2:8" ht="25.5">
      <c r="B286" s="108" t="s">
        <v>746</v>
      </c>
      <c r="C286" s="284" t="s">
        <v>747</v>
      </c>
      <c r="D286" s="103" t="s">
        <v>748</v>
      </c>
      <c r="E286" s="278" t="s">
        <v>48</v>
      </c>
      <c r="F286" s="279">
        <v>16.95</v>
      </c>
      <c r="G286" s="166"/>
      <c r="H286" s="249"/>
    </row>
    <row r="287" spans="2:8">
      <c r="B287" s="109" t="s">
        <v>749</v>
      </c>
      <c r="C287" s="284" t="s">
        <v>750</v>
      </c>
      <c r="D287" s="105" t="s">
        <v>751</v>
      </c>
      <c r="E287" s="282" t="s">
        <v>48</v>
      </c>
      <c r="F287" s="283">
        <v>16.47</v>
      </c>
      <c r="G287" s="166"/>
      <c r="H287" s="249"/>
    </row>
    <row r="288" spans="2:8" ht="38.25">
      <c r="B288" s="286"/>
      <c r="C288" s="284" t="s">
        <v>752</v>
      </c>
      <c r="D288" s="287" t="s">
        <v>753</v>
      </c>
      <c r="E288" s="278" t="s">
        <v>34</v>
      </c>
      <c r="F288" s="279">
        <v>75.150000000000006</v>
      </c>
      <c r="G288" s="166"/>
      <c r="H288" s="249"/>
    </row>
    <row r="289" spans="2:8">
      <c r="B289" s="274" t="s">
        <v>754</v>
      </c>
      <c r="C289" s="274">
        <v>6.4</v>
      </c>
      <c r="D289" s="288" t="s">
        <v>755</v>
      </c>
      <c r="E289" s="278"/>
      <c r="F289" s="279"/>
      <c r="G289" s="273"/>
      <c r="H289" s="258"/>
    </row>
    <row r="290" spans="2:8">
      <c r="B290" s="286" t="s">
        <v>756</v>
      </c>
      <c r="C290" s="286" t="s">
        <v>757</v>
      </c>
      <c r="D290" s="287" t="s">
        <v>758</v>
      </c>
      <c r="E290" s="278" t="s">
        <v>496</v>
      </c>
      <c r="F290" s="279">
        <v>15.72</v>
      </c>
      <c r="G290" s="166"/>
      <c r="H290" s="289"/>
    </row>
    <row r="291" spans="2:8">
      <c r="B291" s="286" t="s">
        <v>759</v>
      </c>
      <c r="C291" s="286" t="s">
        <v>760</v>
      </c>
      <c r="D291" s="287" t="s">
        <v>761</v>
      </c>
      <c r="E291" s="278" t="s">
        <v>496</v>
      </c>
      <c r="F291" s="279">
        <v>24.3</v>
      </c>
      <c r="G291" s="166"/>
      <c r="H291" s="289"/>
    </row>
    <row r="292" spans="2:8">
      <c r="B292" s="274" t="s">
        <v>511</v>
      </c>
      <c r="C292" s="274">
        <v>6.5</v>
      </c>
      <c r="D292" s="275" t="s">
        <v>512</v>
      </c>
      <c r="E292" s="278"/>
      <c r="F292" s="279"/>
      <c r="G292" s="166"/>
      <c r="H292" s="258"/>
    </row>
    <row r="293" spans="2:8">
      <c r="B293" s="276" t="s">
        <v>513</v>
      </c>
      <c r="C293" s="276" t="s">
        <v>762</v>
      </c>
      <c r="D293" s="277" t="s">
        <v>763</v>
      </c>
      <c r="E293" s="278" t="s">
        <v>516</v>
      </c>
      <c r="F293" s="279">
        <v>23262</v>
      </c>
      <c r="G293" s="166"/>
      <c r="H293" s="289"/>
    </row>
    <row r="294" spans="2:8">
      <c r="B294" s="290" t="s">
        <v>764</v>
      </c>
      <c r="C294" s="290">
        <v>6.6</v>
      </c>
      <c r="D294" s="291" t="s">
        <v>765</v>
      </c>
      <c r="E294" s="292"/>
      <c r="F294" s="293"/>
      <c r="G294" s="166"/>
      <c r="H294" s="294"/>
    </row>
    <row r="295" spans="2:8" ht="38.25">
      <c r="B295" s="295" t="s">
        <v>766</v>
      </c>
      <c r="C295" s="295" t="s">
        <v>767</v>
      </c>
      <c r="D295" s="296" t="s">
        <v>768</v>
      </c>
      <c r="E295" s="295" t="s">
        <v>43</v>
      </c>
      <c r="F295" s="297">
        <v>18</v>
      </c>
      <c r="G295" s="166"/>
      <c r="H295" s="289"/>
    </row>
    <row r="296" spans="2:8" ht="38.25">
      <c r="B296" s="298" t="s">
        <v>769</v>
      </c>
      <c r="C296" s="295" t="s">
        <v>770</v>
      </c>
      <c r="D296" s="299" t="s">
        <v>771</v>
      </c>
      <c r="E296" s="298" t="s">
        <v>43</v>
      </c>
      <c r="F296" s="300">
        <v>18</v>
      </c>
      <c r="G296" s="166"/>
      <c r="H296" s="289"/>
    </row>
    <row r="297" spans="2:8">
      <c r="B297" s="298"/>
      <c r="C297" s="298"/>
      <c r="D297" s="299"/>
      <c r="E297" s="298"/>
      <c r="F297" s="300"/>
      <c r="G297" s="301"/>
      <c r="H297" s="289"/>
    </row>
    <row r="298" spans="2:8">
      <c r="B298" s="246"/>
      <c r="C298" s="246">
        <v>6.7</v>
      </c>
      <c r="D298" s="261" t="s">
        <v>772</v>
      </c>
      <c r="E298" s="262"/>
      <c r="F298" s="263"/>
      <c r="G298" s="262"/>
      <c r="H298" s="302"/>
    </row>
    <row r="299" spans="2:8" ht="38.25">
      <c r="B299" s="246"/>
      <c r="C299" s="246" t="s">
        <v>773</v>
      </c>
      <c r="D299" s="303" t="s">
        <v>774</v>
      </c>
      <c r="E299" s="246"/>
      <c r="F299" s="246"/>
      <c r="G299" s="273"/>
      <c r="H299" s="289"/>
    </row>
    <row r="300" spans="2:8">
      <c r="B300" s="246"/>
      <c r="C300" s="253" t="s">
        <v>775</v>
      </c>
      <c r="D300" s="248" t="s">
        <v>776</v>
      </c>
      <c r="E300" s="247" t="s">
        <v>206</v>
      </c>
      <c r="F300" s="279">
        <v>1</v>
      </c>
      <c r="G300" s="166"/>
      <c r="H300" s="289"/>
    </row>
    <row r="301" spans="2:8" ht="38.25">
      <c r="B301" s="246"/>
      <c r="C301" s="304" t="s">
        <v>777</v>
      </c>
      <c r="D301" s="305" t="s">
        <v>778</v>
      </c>
      <c r="E301" s="251"/>
      <c r="F301" s="279"/>
      <c r="G301" s="279"/>
      <c r="H301" s="289"/>
    </row>
    <row r="302" spans="2:8">
      <c r="B302" s="246"/>
      <c r="C302" s="253" t="s">
        <v>779</v>
      </c>
      <c r="D302" s="252" t="s">
        <v>679</v>
      </c>
      <c r="E302" s="251" t="s">
        <v>206</v>
      </c>
      <c r="F302" s="279">
        <v>1</v>
      </c>
      <c r="G302" s="166"/>
      <c r="H302" s="289"/>
    </row>
    <row r="303" spans="2:8">
      <c r="B303" s="246"/>
      <c r="C303" s="306" t="s">
        <v>780</v>
      </c>
      <c r="D303" s="305" t="s">
        <v>781</v>
      </c>
      <c r="E303" s="251"/>
      <c r="F303" s="279"/>
      <c r="G303" s="279"/>
      <c r="H303" s="258"/>
    </row>
    <row r="304" spans="2:8">
      <c r="B304" s="246"/>
      <c r="C304" s="307" t="s">
        <v>782</v>
      </c>
      <c r="D304" s="252" t="s">
        <v>783</v>
      </c>
      <c r="E304" s="253" t="s">
        <v>43</v>
      </c>
      <c r="F304" s="279">
        <v>18</v>
      </c>
      <c r="G304" s="166"/>
      <c r="H304" s="289"/>
    </row>
    <row r="305" spans="2:8" ht="38.25">
      <c r="B305" s="246"/>
      <c r="C305" s="246" t="s">
        <v>784</v>
      </c>
      <c r="D305" s="308" t="s">
        <v>785</v>
      </c>
      <c r="E305" s="253"/>
      <c r="F305" s="279"/>
      <c r="G305" s="279"/>
      <c r="H305" s="258"/>
    </row>
    <row r="306" spans="2:8">
      <c r="B306" s="246"/>
      <c r="C306" s="253" t="s">
        <v>786</v>
      </c>
      <c r="D306" s="252" t="s">
        <v>671</v>
      </c>
      <c r="E306" s="255" t="s">
        <v>206</v>
      </c>
      <c r="F306" s="279">
        <v>2</v>
      </c>
      <c r="G306" s="166"/>
      <c r="H306" s="289"/>
    </row>
    <row r="307" spans="2:8">
      <c r="B307" s="246"/>
      <c r="C307" s="253"/>
      <c r="D307" s="211"/>
      <c r="E307" s="207"/>
      <c r="F307" s="208"/>
      <c r="G307" s="151"/>
      <c r="H307" s="259"/>
    </row>
    <row r="308" spans="2:8">
      <c r="B308" s="246"/>
      <c r="C308" s="253">
        <v>6.8</v>
      </c>
      <c r="D308" s="309" t="s">
        <v>787</v>
      </c>
      <c r="E308" s="263"/>
      <c r="F308" s="310"/>
      <c r="G308" s="310"/>
      <c r="H308" s="302"/>
    </row>
    <row r="309" spans="2:8" ht="38.25">
      <c r="B309" s="246"/>
      <c r="C309" s="253" t="s">
        <v>788</v>
      </c>
      <c r="D309" s="303" t="s">
        <v>774</v>
      </c>
      <c r="E309" s="246"/>
      <c r="F309" s="246"/>
      <c r="G309" s="273"/>
      <c r="H309" s="289"/>
    </row>
    <row r="310" spans="2:8">
      <c r="B310" s="246"/>
      <c r="C310" s="253" t="s">
        <v>788</v>
      </c>
      <c r="D310" s="248" t="s">
        <v>789</v>
      </c>
      <c r="E310" s="247" t="s">
        <v>206</v>
      </c>
      <c r="F310" s="279">
        <v>1</v>
      </c>
      <c r="G310" s="166"/>
      <c r="H310" s="249"/>
    </row>
    <row r="311" spans="2:8">
      <c r="B311" s="246"/>
      <c r="C311" s="253" t="s">
        <v>790</v>
      </c>
      <c r="D311" s="305" t="s">
        <v>781</v>
      </c>
      <c r="E311" s="251"/>
      <c r="F311" s="279"/>
      <c r="G311" s="279"/>
      <c r="H311" s="258"/>
    </row>
    <row r="312" spans="2:8">
      <c r="B312" s="246"/>
      <c r="C312" s="253" t="s">
        <v>791</v>
      </c>
      <c r="D312" s="252" t="s">
        <v>697</v>
      </c>
      <c r="E312" s="253" t="s">
        <v>43</v>
      </c>
      <c r="F312" s="279">
        <v>16</v>
      </c>
      <c r="G312" s="166"/>
      <c r="H312" s="249"/>
    </row>
    <row r="313" spans="2:8" ht="38.25">
      <c r="B313" s="246"/>
      <c r="C313" s="253" t="s">
        <v>792</v>
      </c>
      <c r="D313" s="308" t="s">
        <v>785</v>
      </c>
      <c r="E313" s="253"/>
      <c r="F313" s="279"/>
      <c r="G313" s="279"/>
      <c r="H313" s="258"/>
    </row>
    <row r="314" spans="2:8">
      <c r="B314" s="246"/>
      <c r="C314" s="253" t="s">
        <v>793</v>
      </c>
      <c r="D314" s="252" t="s">
        <v>700</v>
      </c>
      <c r="E314" s="255" t="s">
        <v>206</v>
      </c>
      <c r="F314" s="279">
        <v>4</v>
      </c>
      <c r="G314" s="166"/>
      <c r="H314" s="249"/>
    </row>
    <row r="315" spans="2:8">
      <c r="B315" s="246"/>
      <c r="C315" s="253"/>
      <c r="D315" s="211"/>
      <c r="E315" s="207"/>
      <c r="F315" s="208"/>
      <c r="G315" s="151"/>
      <c r="H315" s="259"/>
    </row>
    <row r="316" spans="2:8">
      <c r="B316" s="246"/>
      <c r="C316" s="253">
        <v>6.9</v>
      </c>
      <c r="D316" s="309" t="s">
        <v>794</v>
      </c>
      <c r="E316" s="263"/>
      <c r="F316" s="310"/>
      <c r="G316" s="310"/>
      <c r="H316" s="302"/>
    </row>
    <row r="317" spans="2:8" ht="38.25">
      <c r="B317" s="246"/>
      <c r="C317" s="253" t="s">
        <v>795</v>
      </c>
      <c r="D317" s="303" t="s">
        <v>774</v>
      </c>
      <c r="E317" s="246"/>
      <c r="F317" s="246"/>
      <c r="G317" s="273"/>
      <c r="H317" s="289"/>
    </row>
    <row r="318" spans="2:8">
      <c r="B318" s="246"/>
      <c r="C318" s="253" t="s">
        <v>796</v>
      </c>
      <c r="D318" s="248" t="s">
        <v>659</v>
      </c>
      <c r="E318" s="247" t="s">
        <v>206</v>
      </c>
      <c r="F318" s="279">
        <v>1</v>
      </c>
      <c r="G318" s="311"/>
      <c r="H318" s="289"/>
    </row>
    <row r="319" spans="2:8">
      <c r="B319" s="246"/>
      <c r="C319" s="253" t="s">
        <v>797</v>
      </c>
      <c r="D319" s="305" t="s">
        <v>781</v>
      </c>
      <c r="E319" s="251"/>
      <c r="F319" s="279"/>
      <c r="G319" s="279"/>
      <c r="H319" s="258"/>
    </row>
    <row r="320" spans="2:8">
      <c r="B320" s="246"/>
      <c r="C320" s="253" t="s">
        <v>798</v>
      </c>
      <c r="D320" s="252" t="s">
        <v>783</v>
      </c>
      <c r="E320" s="253" t="s">
        <v>43</v>
      </c>
      <c r="F320" s="279">
        <v>18</v>
      </c>
      <c r="G320" s="166"/>
      <c r="H320" s="289"/>
    </row>
    <row r="321" spans="2:8" ht="38.25">
      <c r="B321" s="246"/>
      <c r="C321" s="253" t="s">
        <v>799</v>
      </c>
      <c r="D321" s="308" t="s">
        <v>785</v>
      </c>
      <c r="E321" s="253"/>
      <c r="F321" s="279"/>
      <c r="G321" s="279"/>
      <c r="H321" s="258"/>
    </row>
    <row r="322" spans="2:8">
      <c r="B322" s="246"/>
      <c r="C322" s="253" t="s">
        <v>800</v>
      </c>
      <c r="D322" s="252" t="s">
        <v>671</v>
      </c>
      <c r="E322" s="255" t="s">
        <v>206</v>
      </c>
      <c r="F322" s="279">
        <v>5</v>
      </c>
      <c r="G322" s="166"/>
      <c r="H322" s="289"/>
    </row>
    <row r="323" spans="2:8">
      <c r="B323" s="246"/>
      <c r="C323" s="253"/>
      <c r="D323" s="211"/>
      <c r="E323" s="207"/>
      <c r="F323" s="208"/>
      <c r="G323" s="151"/>
      <c r="H323" s="259"/>
    </row>
    <row r="324" spans="2:8">
      <c r="B324" s="263"/>
      <c r="C324" s="312">
        <v>6.1</v>
      </c>
      <c r="D324" s="309" t="s">
        <v>721</v>
      </c>
      <c r="E324" s="263"/>
      <c r="F324" s="310"/>
      <c r="G324" s="310"/>
      <c r="H324" s="302"/>
    </row>
    <row r="325" spans="2:8">
      <c r="B325" s="247" t="s">
        <v>801</v>
      </c>
      <c r="C325" s="247" t="s">
        <v>802</v>
      </c>
      <c r="D325" s="248" t="s">
        <v>803</v>
      </c>
      <c r="E325" s="247" t="s">
        <v>206</v>
      </c>
      <c r="F325" s="313">
        <v>1</v>
      </c>
      <c r="G325" s="166"/>
      <c r="H325" s="249"/>
    </row>
    <row r="326" spans="2:8">
      <c r="B326" s="247"/>
      <c r="C326" s="242">
        <v>6.11</v>
      </c>
      <c r="D326" s="309" t="s">
        <v>804</v>
      </c>
      <c r="E326" s="263"/>
      <c r="F326" s="263"/>
      <c r="G326" s="263"/>
      <c r="H326" s="302"/>
    </row>
    <row r="327" spans="2:8" ht="38.25">
      <c r="B327" s="242"/>
      <c r="C327" s="247" t="s">
        <v>805</v>
      </c>
      <c r="D327" s="248" t="s">
        <v>806</v>
      </c>
      <c r="E327" s="247" t="s">
        <v>206</v>
      </c>
      <c r="F327" s="313">
        <v>1</v>
      </c>
      <c r="G327" s="166"/>
      <c r="H327" s="249"/>
    </row>
    <row r="328" spans="2:8" ht="51">
      <c r="B328" s="242"/>
      <c r="C328" s="247" t="s">
        <v>807</v>
      </c>
      <c r="D328" s="248" t="s">
        <v>808</v>
      </c>
      <c r="E328" s="247" t="s">
        <v>490</v>
      </c>
      <c r="F328" s="313">
        <v>18.3</v>
      </c>
      <c r="G328" s="166"/>
      <c r="H328" s="249"/>
    </row>
    <row r="329" spans="2:8" ht="51">
      <c r="B329" s="247" t="s">
        <v>809</v>
      </c>
      <c r="C329" s="247" t="s">
        <v>810</v>
      </c>
      <c r="D329" s="248" t="s">
        <v>811</v>
      </c>
      <c r="E329" s="247" t="s">
        <v>490</v>
      </c>
      <c r="F329" s="313">
        <v>5.5</v>
      </c>
      <c r="G329" s="166"/>
      <c r="H329" s="249"/>
    </row>
    <row r="330" spans="2:8" ht="46.5" customHeight="1">
      <c r="B330" s="253" t="s">
        <v>812</v>
      </c>
      <c r="C330" s="247" t="s">
        <v>813</v>
      </c>
      <c r="D330" s="314" t="s">
        <v>814</v>
      </c>
      <c r="E330" s="253" t="s">
        <v>43</v>
      </c>
      <c r="F330" s="279">
        <v>76.5</v>
      </c>
      <c r="G330" s="166"/>
      <c r="H330" s="280"/>
    </row>
    <row r="331" spans="2:8">
      <c r="B331" s="253"/>
      <c r="C331" s="247" t="s">
        <v>815</v>
      </c>
      <c r="D331" s="314" t="s">
        <v>816</v>
      </c>
      <c r="E331" s="253" t="s">
        <v>206</v>
      </c>
      <c r="F331" s="279">
        <v>12</v>
      </c>
      <c r="G331" s="166"/>
      <c r="H331" s="280"/>
    </row>
    <row r="332" spans="2:8">
      <c r="B332" s="253"/>
      <c r="C332" s="247"/>
      <c r="D332" s="314"/>
      <c r="E332" s="253"/>
      <c r="F332" s="279"/>
      <c r="G332" s="311"/>
      <c r="H332" s="280"/>
    </row>
    <row r="333" spans="2:8">
      <c r="B333" s="253"/>
      <c r="C333" s="247">
        <v>6.12</v>
      </c>
      <c r="D333" s="221" t="s">
        <v>542</v>
      </c>
      <c r="E333" s="207"/>
      <c r="F333" s="208"/>
      <c r="G333" s="151"/>
      <c r="H333" s="259"/>
    </row>
    <row r="334" spans="2:8">
      <c r="B334" s="253"/>
      <c r="C334" s="247" t="s">
        <v>817</v>
      </c>
      <c r="D334" s="211" t="s">
        <v>818</v>
      </c>
      <c r="E334" s="207" t="s">
        <v>75</v>
      </c>
      <c r="F334" s="208">
        <v>1</v>
      </c>
      <c r="G334" s="151"/>
      <c r="H334" s="259"/>
    </row>
    <row r="335" spans="2:8">
      <c r="B335" s="253"/>
      <c r="C335" s="247"/>
      <c r="D335" s="211"/>
      <c r="E335" s="207"/>
      <c r="F335" s="208"/>
      <c r="G335" s="151"/>
      <c r="H335" s="259"/>
    </row>
    <row r="336" spans="2:8">
      <c r="B336" s="253"/>
      <c r="C336" s="253">
        <v>6.13</v>
      </c>
      <c r="D336" s="309" t="s">
        <v>819</v>
      </c>
      <c r="E336" s="263"/>
      <c r="F336" s="310"/>
      <c r="G336" s="310"/>
      <c r="H336" s="302"/>
    </row>
    <row r="337" spans="2:8" ht="38.25">
      <c r="B337" s="253"/>
      <c r="C337" s="253" t="s">
        <v>820</v>
      </c>
      <c r="D337" s="303" t="s">
        <v>774</v>
      </c>
      <c r="E337" s="246"/>
      <c r="F337" s="246"/>
      <c r="G337" s="273"/>
      <c r="H337" s="289"/>
    </row>
    <row r="338" spans="2:8">
      <c r="B338" s="253"/>
      <c r="C338" s="253" t="s">
        <v>821</v>
      </c>
      <c r="D338" s="248" t="s">
        <v>659</v>
      </c>
      <c r="E338" s="247" t="s">
        <v>206</v>
      </c>
      <c r="F338" s="279">
        <v>1</v>
      </c>
      <c r="G338" s="311"/>
      <c r="H338" s="289"/>
    </row>
    <row r="339" spans="2:8">
      <c r="B339" s="253"/>
      <c r="C339" s="253" t="s">
        <v>822</v>
      </c>
      <c r="D339" s="305" t="s">
        <v>781</v>
      </c>
      <c r="E339" s="251"/>
      <c r="F339" s="279"/>
      <c r="G339" s="279"/>
      <c r="H339" s="258"/>
    </row>
    <row r="340" spans="2:8">
      <c r="B340" s="253"/>
      <c r="C340" s="253" t="s">
        <v>823</v>
      </c>
      <c r="D340" s="252" t="s">
        <v>783</v>
      </c>
      <c r="E340" s="253" t="s">
        <v>43</v>
      </c>
      <c r="F340" s="279">
        <v>18</v>
      </c>
      <c r="G340" s="166"/>
      <c r="H340" s="289"/>
    </row>
    <row r="341" spans="2:8" ht="38.25">
      <c r="B341" s="253"/>
      <c r="C341" s="253" t="s">
        <v>824</v>
      </c>
      <c r="D341" s="308" t="s">
        <v>785</v>
      </c>
      <c r="E341" s="253"/>
      <c r="F341" s="279"/>
      <c r="G341" s="279"/>
      <c r="H341" s="258"/>
    </row>
    <row r="342" spans="2:8">
      <c r="B342" s="253"/>
      <c r="C342" s="253" t="s">
        <v>825</v>
      </c>
      <c r="D342" s="252" t="s">
        <v>671</v>
      </c>
      <c r="E342" s="255" t="s">
        <v>206</v>
      </c>
      <c r="F342" s="279">
        <v>4</v>
      </c>
      <c r="G342" s="166"/>
      <c r="H342" s="289"/>
    </row>
    <row r="343" spans="2:8">
      <c r="B343" s="253"/>
      <c r="C343" s="247" t="s">
        <v>826</v>
      </c>
      <c r="D343" s="254" t="s">
        <v>827</v>
      </c>
      <c r="E343" s="255"/>
      <c r="F343" s="208"/>
      <c r="G343" s="166"/>
      <c r="H343" s="249"/>
    </row>
    <row r="344" spans="2:8">
      <c r="B344" s="253"/>
      <c r="C344" s="247" t="s">
        <v>828</v>
      </c>
      <c r="D344" s="252" t="s">
        <v>671</v>
      </c>
      <c r="E344" s="255" t="s">
        <v>206</v>
      </c>
      <c r="F344" s="208">
        <v>1</v>
      </c>
      <c r="G344" s="166"/>
      <c r="H344" s="249"/>
    </row>
    <row r="345" spans="2:8" ht="38.25">
      <c r="B345" s="253"/>
      <c r="C345" s="247" t="s">
        <v>829</v>
      </c>
      <c r="D345" s="217" t="s">
        <v>524</v>
      </c>
      <c r="E345" s="255"/>
      <c r="F345" s="208"/>
      <c r="G345" s="166"/>
      <c r="H345" s="249"/>
    </row>
    <row r="346" spans="2:8">
      <c r="B346" s="253"/>
      <c r="C346" s="247" t="s">
        <v>830</v>
      </c>
      <c r="D346" s="224" t="s">
        <v>171</v>
      </c>
      <c r="E346" s="176" t="s">
        <v>75</v>
      </c>
      <c r="F346" s="219">
        <v>1</v>
      </c>
      <c r="G346" s="166"/>
      <c r="H346" s="259"/>
    </row>
    <row r="347" spans="2:8">
      <c r="B347" s="247"/>
      <c r="C347" s="247"/>
      <c r="D347" s="248"/>
      <c r="E347" s="247"/>
      <c r="F347" s="313"/>
      <c r="G347" s="315"/>
      <c r="H347" s="249"/>
    </row>
    <row r="348" spans="2:8">
      <c r="B348" s="251"/>
      <c r="C348" s="251"/>
      <c r="D348" s="392" t="s">
        <v>831</v>
      </c>
      <c r="E348" s="392"/>
      <c r="F348" s="392"/>
      <c r="G348" s="392"/>
      <c r="H348" s="270"/>
    </row>
    <row r="349" spans="2:8">
      <c r="B349" s="251"/>
      <c r="C349" s="251"/>
      <c r="D349" s="316"/>
      <c r="E349" s="317"/>
      <c r="F349" s="318"/>
      <c r="G349" s="318"/>
      <c r="H349" s="319"/>
    </row>
    <row r="353" spans="2:8" ht="15" customHeight="1">
      <c r="B353" s="384" t="s">
        <v>832</v>
      </c>
      <c r="C353" s="385"/>
      <c r="D353" s="385"/>
      <c r="E353" s="385"/>
      <c r="F353" s="385"/>
      <c r="G353" s="385"/>
      <c r="H353" s="386"/>
    </row>
    <row r="354" spans="2:8">
      <c r="B354" s="107"/>
      <c r="C354" s="107"/>
      <c r="D354" s="107"/>
      <c r="E354" s="107"/>
      <c r="F354" s="107"/>
      <c r="G354" s="107"/>
      <c r="H354" s="107"/>
    </row>
    <row r="355" spans="2:8">
      <c r="B355" s="171" t="s">
        <v>833</v>
      </c>
      <c r="C355" s="171" t="s">
        <v>0</v>
      </c>
      <c r="D355" s="171" t="s">
        <v>369</v>
      </c>
      <c r="E355" s="171" t="s">
        <v>834</v>
      </c>
      <c r="F355" s="171" t="s">
        <v>835</v>
      </c>
      <c r="G355" s="171" t="s">
        <v>836</v>
      </c>
      <c r="H355" s="171" t="s">
        <v>837</v>
      </c>
    </row>
    <row r="356" spans="2:8">
      <c r="B356" s="274" t="s">
        <v>726</v>
      </c>
      <c r="C356" s="274">
        <v>7.1</v>
      </c>
      <c r="D356" s="275" t="s">
        <v>727</v>
      </c>
      <c r="E356" s="274"/>
      <c r="F356" s="273"/>
      <c r="G356" s="273"/>
      <c r="H356" s="246"/>
    </row>
    <row r="357" spans="2:8" ht="38.25">
      <c r="B357" s="276" t="s">
        <v>493</v>
      </c>
      <c r="C357" s="276" t="s">
        <v>838</v>
      </c>
      <c r="D357" s="277" t="s">
        <v>729</v>
      </c>
      <c r="E357" s="278" t="s">
        <v>48</v>
      </c>
      <c r="F357" s="279">
        <v>32</v>
      </c>
      <c r="G357" s="320"/>
      <c r="H357" s="249"/>
    </row>
    <row r="358" spans="2:8">
      <c r="B358" s="274" t="s">
        <v>92</v>
      </c>
      <c r="C358" s="274">
        <v>7.2</v>
      </c>
      <c r="D358" s="275" t="s">
        <v>730</v>
      </c>
      <c r="E358" s="274"/>
      <c r="F358" s="279"/>
      <c r="G358" s="279"/>
      <c r="H358" s="280"/>
    </row>
    <row r="359" spans="2:8" ht="25.5">
      <c r="B359" s="281" t="s">
        <v>96</v>
      </c>
      <c r="C359" s="276" t="s">
        <v>839</v>
      </c>
      <c r="D359" s="149" t="s">
        <v>732</v>
      </c>
      <c r="E359" s="282" t="s">
        <v>48</v>
      </c>
      <c r="F359" s="283">
        <v>20</v>
      </c>
      <c r="G359" s="320"/>
      <c r="H359" s="249"/>
    </row>
    <row r="360" spans="2:8">
      <c r="B360" s="321" t="s">
        <v>592</v>
      </c>
      <c r="C360" s="321">
        <v>7.3</v>
      </c>
      <c r="D360" s="322" t="s">
        <v>840</v>
      </c>
      <c r="E360" s="323"/>
      <c r="F360" s="323"/>
      <c r="G360" s="320"/>
      <c r="H360" s="324"/>
    </row>
    <row r="361" spans="2:8" ht="25.5">
      <c r="B361" s="323" t="s">
        <v>841</v>
      </c>
      <c r="C361" s="323" t="s">
        <v>842</v>
      </c>
      <c r="D361" s="325" t="s">
        <v>843</v>
      </c>
      <c r="E361" s="278" t="s">
        <v>34</v>
      </c>
      <c r="F361" s="326">
        <v>39.617587999999998</v>
      </c>
      <c r="G361" s="320"/>
      <c r="H361" s="324"/>
    </row>
    <row r="362" spans="2:8" ht="26.25" customHeight="1">
      <c r="B362" s="321" t="s">
        <v>754</v>
      </c>
      <c r="C362" s="321">
        <v>7.4</v>
      </c>
      <c r="D362" s="322" t="s">
        <v>844</v>
      </c>
      <c r="E362" s="323"/>
      <c r="F362" s="326"/>
      <c r="G362" s="320"/>
      <c r="H362" s="324"/>
    </row>
    <row r="363" spans="2:8">
      <c r="B363" s="284" t="s">
        <v>735</v>
      </c>
      <c r="C363" s="284" t="s">
        <v>845</v>
      </c>
      <c r="D363" s="285" t="s">
        <v>737</v>
      </c>
      <c r="E363" s="278" t="s">
        <v>34</v>
      </c>
      <c r="F363" s="279">
        <v>45</v>
      </c>
      <c r="G363" s="166"/>
      <c r="H363" s="256"/>
    </row>
    <row r="364" spans="2:8">
      <c r="B364" s="323" t="s">
        <v>846</v>
      </c>
      <c r="C364" s="284" t="s">
        <v>847</v>
      </c>
      <c r="D364" s="327" t="s">
        <v>848</v>
      </c>
      <c r="E364" s="323" t="s">
        <v>48</v>
      </c>
      <c r="F364" s="326">
        <v>2.81</v>
      </c>
      <c r="G364" s="166"/>
      <c r="H364" s="324"/>
    </row>
    <row r="365" spans="2:8">
      <c r="B365" s="323" t="s">
        <v>849</v>
      </c>
      <c r="C365" s="284" t="s">
        <v>850</v>
      </c>
      <c r="D365" s="327" t="s">
        <v>851</v>
      </c>
      <c r="E365" s="323" t="s">
        <v>48</v>
      </c>
      <c r="F365" s="326">
        <v>7.8</v>
      </c>
      <c r="G365" s="166"/>
      <c r="H365" s="324"/>
    </row>
    <row r="366" spans="2:8">
      <c r="B366" s="323" t="s">
        <v>852</v>
      </c>
      <c r="C366" s="284" t="s">
        <v>853</v>
      </c>
      <c r="D366" s="327" t="s">
        <v>854</v>
      </c>
      <c r="E366" s="323" t="s">
        <v>48</v>
      </c>
      <c r="F366" s="326">
        <v>4.74</v>
      </c>
      <c r="G366" s="166"/>
      <c r="H366" s="324"/>
    </row>
    <row r="367" spans="2:8">
      <c r="B367" s="323"/>
      <c r="C367" s="284" t="s">
        <v>855</v>
      </c>
      <c r="D367" s="327" t="s">
        <v>856</v>
      </c>
      <c r="E367" s="323" t="s">
        <v>490</v>
      </c>
      <c r="F367" s="326">
        <v>82.5</v>
      </c>
      <c r="G367" s="166"/>
      <c r="H367" s="324"/>
    </row>
    <row r="368" spans="2:8">
      <c r="B368" s="321" t="s">
        <v>511</v>
      </c>
      <c r="C368" s="321">
        <v>7.5</v>
      </c>
      <c r="D368" s="322" t="s">
        <v>857</v>
      </c>
      <c r="E368" s="323"/>
      <c r="F368" s="326"/>
      <c r="G368" s="320"/>
      <c r="H368" s="324"/>
    </row>
    <row r="369" spans="2:8">
      <c r="B369" s="323" t="s">
        <v>513</v>
      </c>
      <c r="C369" s="116" t="s">
        <v>858</v>
      </c>
      <c r="D369" s="100" t="s">
        <v>515</v>
      </c>
      <c r="E369" s="323" t="s">
        <v>516</v>
      </c>
      <c r="F369" s="326">
        <v>1025</v>
      </c>
      <c r="G369" s="328"/>
      <c r="H369" s="324"/>
    </row>
    <row r="370" spans="2:8">
      <c r="B370" s="321" t="s">
        <v>859</v>
      </c>
      <c r="C370" s="321">
        <v>7.6</v>
      </c>
      <c r="D370" s="322" t="s">
        <v>860</v>
      </c>
      <c r="E370" s="321"/>
      <c r="F370" s="329"/>
      <c r="G370" s="320"/>
      <c r="H370" s="324"/>
    </row>
    <row r="371" spans="2:8" ht="102">
      <c r="B371" s="323" t="s">
        <v>861</v>
      </c>
      <c r="C371" s="323" t="s">
        <v>862</v>
      </c>
      <c r="D371" s="325" t="s">
        <v>863</v>
      </c>
      <c r="E371" s="323" t="s">
        <v>206</v>
      </c>
      <c r="F371" s="326">
        <v>1</v>
      </c>
      <c r="G371" s="166"/>
      <c r="H371" s="324"/>
    </row>
    <row r="372" spans="2:8" ht="38.25">
      <c r="B372" s="323"/>
      <c r="C372" s="323" t="s">
        <v>864</v>
      </c>
      <c r="D372" s="325" t="s">
        <v>865</v>
      </c>
      <c r="E372" s="323" t="s">
        <v>490</v>
      </c>
      <c r="F372" s="326">
        <v>79</v>
      </c>
      <c r="G372" s="166"/>
      <c r="H372" s="324"/>
    </row>
    <row r="373" spans="2:8" ht="25.5">
      <c r="B373" s="323"/>
      <c r="C373" s="323" t="s">
        <v>866</v>
      </c>
      <c r="D373" s="325" t="s">
        <v>867</v>
      </c>
      <c r="E373" s="323" t="s">
        <v>34</v>
      </c>
      <c r="F373" s="326">
        <v>158</v>
      </c>
      <c r="G373" s="166"/>
      <c r="H373" s="324"/>
    </row>
    <row r="374" spans="2:8">
      <c r="B374" s="330"/>
      <c r="C374" s="331"/>
      <c r="D374" s="389" t="s">
        <v>868</v>
      </c>
      <c r="E374" s="390"/>
      <c r="F374" s="391"/>
      <c r="G374" s="332"/>
      <c r="H374" s="333"/>
    </row>
    <row r="376" spans="2:8">
      <c r="C376" s="382" t="s">
        <v>869</v>
      </c>
      <c r="D376" s="382"/>
      <c r="E376" s="382"/>
      <c r="F376" s="382"/>
      <c r="G376" s="383"/>
      <c r="H376" s="382"/>
    </row>
    <row r="377" spans="2:8">
      <c r="C377" s="334" t="s">
        <v>870</v>
      </c>
      <c r="D377" s="334" t="s">
        <v>369</v>
      </c>
      <c r="E377" s="334" t="s">
        <v>21</v>
      </c>
      <c r="F377" s="334" t="s">
        <v>357</v>
      </c>
      <c r="G377" s="335" t="s">
        <v>24</v>
      </c>
      <c r="H377" s="335" t="s">
        <v>871</v>
      </c>
    </row>
    <row r="378" spans="2:8">
      <c r="C378" s="334">
        <v>8.1</v>
      </c>
      <c r="D378" s="336" t="s">
        <v>872</v>
      </c>
      <c r="E378" s="337"/>
      <c r="F378" s="338"/>
      <c r="G378" s="339"/>
      <c r="H378" s="340"/>
    </row>
    <row r="379" spans="2:8" ht="25.5">
      <c r="C379" s="337" t="s">
        <v>873</v>
      </c>
      <c r="D379" s="341" t="s">
        <v>874</v>
      </c>
      <c r="E379" s="342" t="s">
        <v>75</v>
      </c>
      <c r="F379" s="343">
        <v>6</v>
      </c>
      <c r="G379" s="344"/>
      <c r="H379" s="345"/>
    </row>
    <row r="380" spans="2:8" ht="38.25">
      <c r="C380" s="337" t="s">
        <v>875</v>
      </c>
      <c r="D380" s="341" t="s">
        <v>876</v>
      </c>
      <c r="E380" s="346" t="s">
        <v>206</v>
      </c>
      <c r="F380" s="346">
        <v>11</v>
      </c>
      <c r="G380" s="344"/>
      <c r="H380" s="345"/>
    </row>
    <row r="381" spans="2:8">
      <c r="C381" s="337"/>
      <c r="D381" s="347"/>
      <c r="E381" s="346"/>
      <c r="F381" s="346"/>
      <c r="G381" s="344"/>
      <c r="H381" s="345"/>
    </row>
    <row r="382" spans="2:8">
      <c r="C382" s="348">
        <v>8.1999999999999993</v>
      </c>
      <c r="D382" s="336" t="s">
        <v>877</v>
      </c>
      <c r="E382" s="346"/>
      <c r="F382" s="346"/>
      <c r="G382" s="349"/>
      <c r="H382" s="345"/>
    </row>
    <row r="383" spans="2:8" ht="114.75">
      <c r="C383" s="350" t="s">
        <v>878</v>
      </c>
      <c r="D383" s="351" t="s">
        <v>879</v>
      </c>
      <c r="E383" s="346" t="s">
        <v>75</v>
      </c>
      <c r="F383" s="346">
        <v>1</v>
      </c>
      <c r="G383" s="344"/>
      <c r="H383" s="345"/>
    </row>
    <row r="384" spans="2:8" ht="51">
      <c r="C384" s="350" t="s">
        <v>880</v>
      </c>
      <c r="D384" s="347" t="s">
        <v>881</v>
      </c>
      <c r="E384" s="352" t="s">
        <v>75</v>
      </c>
      <c r="F384" s="353">
        <v>2</v>
      </c>
      <c r="G384" s="344"/>
      <c r="H384" s="345"/>
    </row>
    <row r="385" spans="3:8">
      <c r="C385" s="354"/>
      <c r="D385" s="355" t="s">
        <v>882</v>
      </c>
      <c r="E385" s="354"/>
      <c r="F385" s="354"/>
      <c r="G385" s="356"/>
      <c r="H385" s="357"/>
    </row>
    <row r="388" spans="3:8">
      <c r="C388" s="382" t="s">
        <v>10</v>
      </c>
      <c r="D388" s="382"/>
      <c r="E388" s="382"/>
      <c r="F388" s="382"/>
      <c r="G388" s="383"/>
      <c r="H388" s="382"/>
    </row>
    <row r="389" spans="3:8">
      <c r="C389" s="334" t="s">
        <v>870</v>
      </c>
      <c r="D389" s="334" t="s">
        <v>369</v>
      </c>
      <c r="E389" s="334" t="s">
        <v>21</v>
      </c>
      <c r="F389" s="334" t="s">
        <v>357</v>
      </c>
      <c r="G389" s="335" t="s">
        <v>24</v>
      </c>
      <c r="H389" s="335" t="s">
        <v>871</v>
      </c>
    </row>
    <row r="390" spans="3:8">
      <c r="C390" s="334">
        <v>9.1</v>
      </c>
      <c r="D390" s="336" t="s">
        <v>883</v>
      </c>
      <c r="E390" s="337"/>
      <c r="F390" s="338"/>
      <c r="G390" s="339"/>
      <c r="H390" s="340"/>
    </row>
    <row r="391" spans="3:8" ht="25.5">
      <c r="C391" s="337" t="s">
        <v>884</v>
      </c>
      <c r="D391" s="341" t="s">
        <v>885</v>
      </c>
      <c r="E391" s="342" t="s">
        <v>75</v>
      </c>
      <c r="F391" s="343">
        <v>1</v>
      </c>
      <c r="G391" s="344"/>
      <c r="H391" s="345"/>
    </row>
    <row r="392" spans="3:8">
      <c r="C392" s="337"/>
      <c r="D392" s="355" t="s">
        <v>882</v>
      </c>
      <c r="E392" s="354"/>
      <c r="F392" s="354"/>
      <c r="G392" s="356"/>
      <c r="H392" s="357"/>
    </row>
    <row r="394" spans="3:8">
      <c r="G394" s="370"/>
      <c r="H394" s="371"/>
    </row>
    <row r="395" spans="3:8">
      <c r="G395" s="369"/>
      <c r="H395" s="369"/>
    </row>
    <row r="397" spans="3:8" ht="27" customHeight="1">
      <c r="C397" s="377"/>
      <c r="D397" s="375" t="s">
        <v>2</v>
      </c>
      <c r="E397" s="376"/>
      <c r="F397" s="375" t="s">
        <v>3</v>
      </c>
      <c r="G397" s="375"/>
      <c r="H397" s="375" t="s">
        <v>4</v>
      </c>
    </row>
    <row r="398" spans="3:8">
      <c r="C398" s="373"/>
      <c r="D398" s="372" t="s">
        <v>5</v>
      </c>
      <c r="E398" s="372"/>
      <c r="F398" s="372"/>
      <c r="G398" s="372"/>
      <c r="H398" s="372"/>
    </row>
    <row r="399" spans="3:8">
      <c r="C399" s="373"/>
      <c r="D399" s="372" t="s">
        <v>6</v>
      </c>
      <c r="E399" s="372"/>
      <c r="F399" s="372"/>
      <c r="G399" s="372"/>
      <c r="H399" s="372"/>
    </row>
    <row r="400" spans="3:8">
      <c r="C400" s="373"/>
      <c r="D400" s="372" t="s">
        <v>7</v>
      </c>
      <c r="E400" s="372"/>
      <c r="F400" s="372"/>
      <c r="G400" s="372"/>
      <c r="H400" s="372"/>
    </row>
    <row r="401" spans="3:8">
      <c r="C401" s="373"/>
      <c r="D401" s="372" t="s">
        <v>8</v>
      </c>
      <c r="E401" s="372"/>
      <c r="F401" s="372"/>
      <c r="G401" s="372"/>
      <c r="H401" s="372"/>
    </row>
    <row r="402" spans="3:8">
      <c r="C402" s="373"/>
      <c r="D402" s="372" t="s">
        <v>9</v>
      </c>
      <c r="E402" s="372"/>
      <c r="F402" s="372"/>
      <c r="G402" s="372"/>
      <c r="H402" s="372"/>
    </row>
    <row r="403" spans="3:8">
      <c r="C403" s="373"/>
      <c r="D403" s="372" t="s">
        <v>10</v>
      </c>
      <c r="E403" s="372"/>
      <c r="F403" s="372"/>
      <c r="G403" s="372"/>
      <c r="H403" s="372"/>
    </row>
    <row r="404" spans="3:8">
      <c r="C404" s="373"/>
      <c r="D404" s="372"/>
      <c r="E404" s="372"/>
      <c r="F404" s="372"/>
      <c r="G404" s="372"/>
      <c r="H404" s="372"/>
    </row>
    <row r="405" spans="3:8">
      <c r="C405" s="373"/>
      <c r="D405" s="374" t="s">
        <v>11</v>
      </c>
      <c r="E405" s="374"/>
      <c r="F405" s="374"/>
      <c r="G405" s="374"/>
      <c r="H405" s="374"/>
    </row>
    <row r="406" spans="3:8">
      <c r="C406" s="373"/>
      <c r="D406" s="372" t="s">
        <v>12</v>
      </c>
      <c r="E406" s="372"/>
      <c r="F406" s="372"/>
      <c r="G406" s="372"/>
      <c r="H406" s="372"/>
    </row>
    <row r="407" spans="3:8">
      <c r="C407" s="373"/>
      <c r="D407" s="372" t="s">
        <v>13</v>
      </c>
      <c r="E407" s="372"/>
      <c r="F407" s="372"/>
      <c r="G407" s="372"/>
      <c r="H407" s="372"/>
    </row>
    <row r="408" spans="3:8">
      <c r="C408" s="373"/>
      <c r="D408" s="372" t="s">
        <v>14</v>
      </c>
      <c r="E408" s="372"/>
      <c r="F408" s="372"/>
      <c r="G408" s="372"/>
      <c r="H408" s="372"/>
    </row>
    <row r="409" spans="3:8">
      <c r="C409" s="373"/>
      <c r="D409" s="374" t="s">
        <v>15</v>
      </c>
      <c r="E409" s="374"/>
      <c r="F409" s="374"/>
      <c r="G409" s="374"/>
      <c r="H409" s="374"/>
    </row>
    <row r="410" spans="3:8">
      <c r="C410" s="373"/>
      <c r="D410" s="372"/>
      <c r="E410" s="372"/>
      <c r="F410" s="372"/>
      <c r="G410" s="372"/>
      <c r="H410" s="372"/>
    </row>
    <row r="411" spans="3:8" ht="15.75">
      <c r="C411" s="378"/>
      <c r="D411" s="379" t="s">
        <v>16</v>
      </c>
      <c r="E411" s="379"/>
      <c r="F411" s="379"/>
      <c r="G411" s="379"/>
      <c r="H411" s="379"/>
    </row>
    <row r="626" spans="2:3" s="128" customFormat="1">
      <c r="B626" s="127"/>
      <c r="C626" s="127"/>
    </row>
    <row r="630" spans="2:3" ht="30.75" customHeight="1"/>
    <row r="651" spans="2:8" ht="33" customHeight="1"/>
    <row r="653" spans="2:8">
      <c r="B653" s="98"/>
      <c r="C653" s="98"/>
      <c r="D653" s="97"/>
      <c r="E653" s="98"/>
      <c r="F653" s="99"/>
      <c r="G653" s="97"/>
      <c r="H653" s="97"/>
    </row>
    <row r="675" ht="42" customHeight="1"/>
  </sheetData>
  <mergeCells count="13">
    <mergeCell ref="C388:H388"/>
    <mergeCell ref="B160:H160"/>
    <mergeCell ref="B212:H212"/>
    <mergeCell ref="C376:H376"/>
    <mergeCell ref="B2:H2"/>
    <mergeCell ref="B4:H4"/>
    <mergeCell ref="B6:H6"/>
    <mergeCell ref="B353:H353"/>
    <mergeCell ref="D374:F374"/>
    <mergeCell ref="B63:H63"/>
    <mergeCell ref="D348:G348"/>
    <mergeCell ref="B273:H273"/>
    <mergeCell ref="B110:H110"/>
  </mergeCells>
  <pageMargins left="0.70866141732283472" right="0.70866141732283472" top="0.74803149606299213" bottom="0.74803149606299213" header="0.31496062992125984" footer="0.31496062992125984"/>
  <pageSetup scale="53" orientation="portrait" r:id="rId1"/>
  <rowBreaks count="6" manualBreakCount="6">
    <brk id="62" max="8" man="1"/>
    <brk id="109" max="8" man="1"/>
    <brk id="159" max="8" man="1"/>
    <brk id="211" max="8" man="1"/>
    <brk id="272" max="8" man="1"/>
    <brk id="349" max="8" man="1"/>
  </rowBreaks>
  <drawing r:id="rId2"/>
  <legacyDrawing r:id="rId3"/>
  <oleObjects>
    <mc:AlternateContent xmlns:mc="http://schemas.openxmlformats.org/markup-compatibility/2006">
      <mc:Choice Requires="x14">
        <oleObject progId="Equation.3" shapeId="253953" r:id="rId4">
          <objectPr defaultSize="0" autoPict="0" r:id="rId5">
            <anchor moveWithCells="1">
              <from>
                <xdr:col>1</xdr:col>
                <xdr:colOff>28575</xdr:colOff>
                <xdr:row>3</xdr:row>
                <xdr:rowOff>9525</xdr:rowOff>
              </from>
              <to>
                <xdr:col>1</xdr:col>
                <xdr:colOff>28575</xdr:colOff>
                <xdr:row>3</xdr:row>
                <xdr:rowOff>9525</xdr:rowOff>
              </to>
            </anchor>
          </objectPr>
        </oleObject>
      </mc:Choice>
      <mc:Fallback>
        <oleObject progId="Equation.3" shapeId="253953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A2:J37"/>
  <sheetViews>
    <sheetView topLeftCell="A13" workbookViewId="0">
      <selection activeCell="C29" sqref="C29:D29"/>
    </sheetView>
  </sheetViews>
  <sheetFormatPr baseColWidth="10" defaultColWidth="11.42578125" defaultRowHeight="15.75"/>
  <cols>
    <col min="1" max="1" width="3.140625" style="49" customWidth="1"/>
    <col min="2" max="2" width="2.85546875" style="49" bestFit="1" customWidth="1"/>
    <col min="3" max="3" width="2.7109375" style="52" bestFit="1" customWidth="1"/>
    <col min="4" max="4" width="61.85546875" style="49" bestFit="1" customWidth="1"/>
    <col min="5" max="5" width="16.7109375" style="53" customWidth="1"/>
    <col min="6" max="6" width="5.42578125" style="49" customWidth="1"/>
    <col min="7" max="7" width="17.42578125" style="49" bestFit="1" customWidth="1"/>
    <col min="8" max="256" width="11.42578125" style="49"/>
    <col min="257" max="257" width="3.140625" style="49" customWidth="1"/>
    <col min="258" max="258" width="2.85546875" style="49" bestFit="1" customWidth="1"/>
    <col min="259" max="259" width="2.7109375" style="49" bestFit="1" customWidth="1"/>
    <col min="260" max="260" width="61.85546875" style="49" bestFit="1" customWidth="1"/>
    <col min="261" max="261" width="16.7109375" style="49" customWidth="1"/>
    <col min="262" max="262" width="5.42578125" style="49" customWidth="1"/>
    <col min="263" max="263" width="17.42578125" style="49" bestFit="1" customWidth="1"/>
    <col min="264" max="512" width="11.42578125" style="49"/>
    <col min="513" max="513" width="3.140625" style="49" customWidth="1"/>
    <col min="514" max="514" width="2.85546875" style="49" bestFit="1" customWidth="1"/>
    <col min="515" max="515" width="2.7109375" style="49" bestFit="1" customWidth="1"/>
    <col min="516" max="516" width="61.85546875" style="49" bestFit="1" customWidth="1"/>
    <col min="517" max="517" width="16.7109375" style="49" customWidth="1"/>
    <col min="518" max="518" width="5.42578125" style="49" customWidth="1"/>
    <col min="519" max="519" width="17.42578125" style="49" bestFit="1" customWidth="1"/>
    <col min="520" max="768" width="11.42578125" style="49"/>
    <col min="769" max="769" width="3.140625" style="49" customWidth="1"/>
    <col min="770" max="770" width="2.85546875" style="49" bestFit="1" customWidth="1"/>
    <col min="771" max="771" width="2.7109375" style="49" bestFit="1" customWidth="1"/>
    <col min="772" max="772" width="61.85546875" style="49" bestFit="1" customWidth="1"/>
    <col min="773" max="773" width="16.7109375" style="49" customWidth="1"/>
    <col min="774" max="774" width="5.42578125" style="49" customWidth="1"/>
    <col min="775" max="775" width="17.42578125" style="49" bestFit="1" customWidth="1"/>
    <col min="776" max="1024" width="11.42578125" style="49"/>
    <col min="1025" max="1025" width="3.140625" style="49" customWidth="1"/>
    <col min="1026" max="1026" width="2.85546875" style="49" bestFit="1" customWidth="1"/>
    <col min="1027" max="1027" width="2.7109375" style="49" bestFit="1" customWidth="1"/>
    <col min="1028" max="1028" width="61.85546875" style="49" bestFit="1" customWidth="1"/>
    <col min="1029" max="1029" width="16.7109375" style="49" customWidth="1"/>
    <col min="1030" max="1030" width="5.42578125" style="49" customWidth="1"/>
    <col min="1031" max="1031" width="17.42578125" style="49" bestFit="1" customWidth="1"/>
    <col min="1032" max="1280" width="11.42578125" style="49"/>
    <col min="1281" max="1281" width="3.140625" style="49" customWidth="1"/>
    <col min="1282" max="1282" width="2.85546875" style="49" bestFit="1" customWidth="1"/>
    <col min="1283" max="1283" width="2.7109375" style="49" bestFit="1" customWidth="1"/>
    <col min="1284" max="1284" width="61.85546875" style="49" bestFit="1" customWidth="1"/>
    <col min="1285" max="1285" width="16.7109375" style="49" customWidth="1"/>
    <col min="1286" max="1286" width="5.42578125" style="49" customWidth="1"/>
    <col min="1287" max="1287" width="17.42578125" style="49" bestFit="1" customWidth="1"/>
    <col min="1288" max="1536" width="11.42578125" style="49"/>
    <col min="1537" max="1537" width="3.140625" style="49" customWidth="1"/>
    <col min="1538" max="1538" width="2.85546875" style="49" bestFit="1" customWidth="1"/>
    <col min="1539" max="1539" width="2.7109375" style="49" bestFit="1" customWidth="1"/>
    <col min="1540" max="1540" width="61.85546875" style="49" bestFit="1" customWidth="1"/>
    <col min="1541" max="1541" width="16.7109375" style="49" customWidth="1"/>
    <col min="1542" max="1542" width="5.42578125" style="49" customWidth="1"/>
    <col min="1543" max="1543" width="17.42578125" style="49" bestFit="1" customWidth="1"/>
    <col min="1544" max="1792" width="11.42578125" style="49"/>
    <col min="1793" max="1793" width="3.140625" style="49" customWidth="1"/>
    <col min="1794" max="1794" width="2.85546875" style="49" bestFit="1" customWidth="1"/>
    <col min="1795" max="1795" width="2.7109375" style="49" bestFit="1" customWidth="1"/>
    <col min="1796" max="1796" width="61.85546875" style="49" bestFit="1" customWidth="1"/>
    <col min="1797" max="1797" width="16.7109375" style="49" customWidth="1"/>
    <col min="1798" max="1798" width="5.42578125" style="49" customWidth="1"/>
    <col min="1799" max="1799" width="17.42578125" style="49" bestFit="1" customWidth="1"/>
    <col min="1800" max="2048" width="11.42578125" style="49"/>
    <col min="2049" max="2049" width="3.140625" style="49" customWidth="1"/>
    <col min="2050" max="2050" width="2.85546875" style="49" bestFit="1" customWidth="1"/>
    <col min="2051" max="2051" width="2.7109375" style="49" bestFit="1" customWidth="1"/>
    <col min="2052" max="2052" width="61.85546875" style="49" bestFit="1" customWidth="1"/>
    <col min="2053" max="2053" width="16.7109375" style="49" customWidth="1"/>
    <col min="2054" max="2054" width="5.42578125" style="49" customWidth="1"/>
    <col min="2055" max="2055" width="17.42578125" style="49" bestFit="1" customWidth="1"/>
    <col min="2056" max="2304" width="11.42578125" style="49"/>
    <col min="2305" max="2305" width="3.140625" style="49" customWidth="1"/>
    <col min="2306" max="2306" width="2.85546875" style="49" bestFit="1" customWidth="1"/>
    <col min="2307" max="2307" width="2.7109375" style="49" bestFit="1" customWidth="1"/>
    <col min="2308" max="2308" width="61.85546875" style="49" bestFit="1" customWidth="1"/>
    <col min="2309" max="2309" width="16.7109375" style="49" customWidth="1"/>
    <col min="2310" max="2310" width="5.42578125" style="49" customWidth="1"/>
    <col min="2311" max="2311" width="17.42578125" style="49" bestFit="1" customWidth="1"/>
    <col min="2312" max="2560" width="11.42578125" style="49"/>
    <col min="2561" max="2561" width="3.140625" style="49" customWidth="1"/>
    <col min="2562" max="2562" width="2.85546875" style="49" bestFit="1" customWidth="1"/>
    <col min="2563" max="2563" width="2.7109375" style="49" bestFit="1" customWidth="1"/>
    <col min="2564" max="2564" width="61.85546875" style="49" bestFit="1" customWidth="1"/>
    <col min="2565" max="2565" width="16.7109375" style="49" customWidth="1"/>
    <col min="2566" max="2566" width="5.42578125" style="49" customWidth="1"/>
    <col min="2567" max="2567" width="17.42578125" style="49" bestFit="1" customWidth="1"/>
    <col min="2568" max="2816" width="11.42578125" style="49"/>
    <col min="2817" max="2817" width="3.140625" style="49" customWidth="1"/>
    <col min="2818" max="2818" width="2.85546875" style="49" bestFit="1" customWidth="1"/>
    <col min="2819" max="2819" width="2.7109375" style="49" bestFit="1" customWidth="1"/>
    <col min="2820" max="2820" width="61.85546875" style="49" bestFit="1" customWidth="1"/>
    <col min="2821" max="2821" width="16.7109375" style="49" customWidth="1"/>
    <col min="2822" max="2822" width="5.42578125" style="49" customWidth="1"/>
    <col min="2823" max="2823" width="17.42578125" style="49" bestFit="1" customWidth="1"/>
    <col min="2824" max="3072" width="11.42578125" style="49"/>
    <col min="3073" max="3073" width="3.140625" style="49" customWidth="1"/>
    <col min="3074" max="3074" width="2.85546875" style="49" bestFit="1" customWidth="1"/>
    <col min="3075" max="3075" width="2.7109375" style="49" bestFit="1" customWidth="1"/>
    <col min="3076" max="3076" width="61.85546875" style="49" bestFit="1" customWidth="1"/>
    <col min="3077" max="3077" width="16.7109375" style="49" customWidth="1"/>
    <col min="3078" max="3078" width="5.42578125" style="49" customWidth="1"/>
    <col min="3079" max="3079" width="17.42578125" style="49" bestFit="1" customWidth="1"/>
    <col min="3080" max="3328" width="11.42578125" style="49"/>
    <col min="3329" max="3329" width="3.140625" style="49" customWidth="1"/>
    <col min="3330" max="3330" width="2.85546875" style="49" bestFit="1" customWidth="1"/>
    <col min="3331" max="3331" width="2.7109375" style="49" bestFit="1" customWidth="1"/>
    <col min="3332" max="3332" width="61.85546875" style="49" bestFit="1" customWidth="1"/>
    <col min="3333" max="3333" width="16.7109375" style="49" customWidth="1"/>
    <col min="3334" max="3334" width="5.42578125" style="49" customWidth="1"/>
    <col min="3335" max="3335" width="17.42578125" style="49" bestFit="1" customWidth="1"/>
    <col min="3336" max="3584" width="11.42578125" style="49"/>
    <col min="3585" max="3585" width="3.140625" style="49" customWidth="1"/>
    <col min="3586" max="3586" width="2.85546875" style="49" bestFit="1" customWidth="1"/>
    <col min="3587" max="3587" width="2.7109375" style="49" bestFit="1" customWidth="1"/>
    <col min="3588" max="3588" width="61.85546875" style="49" bestFit="1" customWidth="1"/>
    <col min="3589" max="3589" width="16.7109375" style="49" customWidth="1"/>
    <col min="3590" max="3590" width="5.42578125" style="49" customWidth="1"/>
    <col min="3591" max="3591" width="17.42578125" style="49" bestFit="1" customWidth="1"/>
    <col min="3592" max="3840" width="11.42578125" style="49"/>
    <col min="3841" max="3841" width="3.140625" style="49" customWidth="1"/>
    <col min="3842" max="3842" width="2.85546875" style="49" bestFit="1" customWidth="1"/>
    <col min="3843" max="3843" width="2.7109375" style="49" bestFit="1" customWidth="1"/>
    <col min="3844" max="3844" width="61.85546875" style="49" bestFit="1" customWidth="1"/>
    <col min="3845" max="3845" width="16.7109375" style="49" customWidth="1"/>
    <col min="3846" max="3846" width="5.42578125" style="49" customWidth="1"/>
    <col min="3847" max="3847" width="17.42578125" style="49" bestFit="1" customWidth="1"/>
    <col min="3848" max="4096" width="11.42578125" style="49"/>
    <col min="4097" max="4097" width="3.140625" style="49" customWidth="1"/>
    <col min="4098" max="4098" width="2.85546875" style="49" bestFit="1" customWidth="1"/>
    <col min="4099" max="4099" width="2.7109375" style="49" bestFit="1" customWidth="1"/>
    <col min="4100" max="4100" width="61.85546875" style="49" bestFit="1" customWidth="1"/>
    <col min="4101" max="4101" width="16.7109375" style="49" customWidth="1"/>
    <col min="4102" max="4102" width="5.42578125" style="49" customWidth="1"/>
    <col min="4103" max="4103" width="17.42578125" style="49" bestFit="1" customWidth="1"/>
    <col min="4104" max="4352" width="11.42578125" style="49"/>
    <col min="4353" max="4353" width="3.140625" style="49" customWidth="1"/>
    <col min="4354" max="4354" width="2.85546875" style="49" bestFit="1" customWidth="1"/>
    <col min="4355" max="4355" width="2.7109375" style="49" bestFit="1" customWidth="1"/>
    <col min="4356" max="4356" width="61.85546875" style="49" bestFit="1" customWidth="1"/>
    <col min="4357" max="4357" width="16.7109375" style="49" customWidth="1"/>
    <col min="4358" max="4358" width="5.42578125" style="49" customWidth="1"/>
    <col min="4359" max="4359" width="17.42578125" style="49" bestFit="1" customWidth="1"/>
    <col min="4360" max="4608" width="11.42578125" style="49"/>
    <col min="4609" max="4609" width="3.140625" style="49" customWidth="1"/>
    <col min="4610" max="4610" width="2.85546875" style="49" bestFit="1" customWidth="1"/>
    <col min="4611" max="4611" width="2.7109375" style="49" bestFit="1" customWidth="1"/>
    <col min="4612" max="4612" width="61.85546875" style="49" bestFit="1" customWidth="1"/>
    <col min="4613" max="4613" width="16.7109375" style="49" customWidth="1"/>
    <col min="4614" max="4614" width="5.42578125" style="49" customWidth="1"/>
    <col min="4615" max="4615" width="17.42578125" style="49" bestFit="1" customWidth="1"/>
    <col min="4616" max="4864" width="11.42578125" style="49"/>
    <col min="4865" max="4865" width="3.140625" style="49" customWidth="1"/>
    <col min="4866" max="4866" width="2.85546875" style="49" bestFit="1" customWidth="1"/>
    <col min="4867" max="4867" width="2.7109375" style="49" bestFit="1" customWidth="1"/>
    <col min="4868" max="4868" width="61.85546875" style="49" bestFit="1" customWidth="1"/>
    <col min="4869" max="4869" width="16.7109375" style="49" customWidth="1"/>
    <col min="4870" max="4870" width="5.42578125" style="49" customWidth="1"/>
    <col min="4871" max="4871" width="17.42578125" style="49" bestFit="1" customWidth="1"/>
    <col min="4872" max="5120" width="11.42578125" style="49"/>
    <col min="5121" max="5121" width="3.140625" style="49" customWidth="1"/>
    <col min="5122" max="5122" width="2.85546875" style="49" bestFit="1" customWidth="1"/>
    <col min="5123" max="5123" width="2.7109375" style="49" bestFit="1" customWidth="1"/>
    <col min="5124" max="5124" width="61.85546875" style="49" bestFit="1" customWidth="1"/>
    <col min="5125" max="5125" width="16.7109375" style="49" customWidth="1"/>
    <col min="5126" max="5126" width="5.42578125" style="49" customWidth="1"/>
    <col min="5127" max="5127" width="17.42578125" style="49" bestFit="1" customWidth="1"/>
    <col min="5128" max="5376" width="11.42578125" style="49"/>
    <col min="5377" max="5377" width="3.140625" style="49" customWidth="1"/>
    <col min="5378" max="5378" width="2.85546875" style="49" bestFit="1" customWidth="1"/>
    <col min="5379" max="5379" width="2.7109375" style="49" bestFit="1" customWidth="1"/>
    <col min="5380" max="5380" width="61.85546875" style="49" bestFit="1" customWidth="1"/>
    <col min="5381" max="5381" width="16.7109375" style="49" customWidth="1"/>
    <col min="5382" max="5382" width="5.42578125" style="49" customWidth="1"/>
    <col min="5383" max="5383" width="17.42578125" style="49" bestFit="1" customWidth="1"/>
    <col min="5384" max="5632" width="11.42578125" style="49"/>
    <col min="5633" max="5633" width="3.140625" style="49" customWidth="1"/>
    <col min="5634" max="5634" width="2.85546875" style="49" bestFit="1" customWidth="1"/>
    <col min="5635" max="5635" width="2.7109375" style="49" bestFit="1" customWidth="1"/>
    <col min="5636" max="5636" width="61.85546875" style="49" bestFit="1" customWidth="1"/>
    <col min="5637" max="5637" width="16.7109375" style="49" customWidth="1"/>
    <col min="5638" max="5638" width="5.42578125" style="49" customWidth="1"/>
    <col min="5639" max="5639" width="17.42578125" style="49" bestFit="1" customWidth="1"/>
    <col min="5640" max="5888" width="11.42578125" style="49"/>
    <col min="5889" max="5889" width="3.140625" style="49" customWidth="1"/>
    <col min="5890" max="5890" width="2.85546875" style="49" bestFit="1" customWidth="1"/>
    <col min="5891" max="5891" width="2.7109375" style="49" bestFit="1" customWidth="1"/>
    <col min="5892" max="5892" width="61.85546875" style="49" bestFit="1" customWidth="1"/>
    <col min="5893" max="5893" width="16.7109375" style="49" customWidth="1"/>
    <col min="5894" max="5894" width="5.42578125" style="49" customWidth="1"/>
    <col min="5895" max="5895" width="17.42578125" style="49" bestFit="1" customWidth="1"/>
    <col min="5896" max="6144" width="11.42578125" style="49"/>
    <col min="6145" max="6145" width="3.140625" style="49" customWidth="1"/>
    <col min="6146" max="6146" width="2.85546875" style="49" bestFit="1" customWidth="1"/>
    <col min="6147" max="6147" width="2.7109375" style="49" bestFit="1" customWidth="1"/>
    <col min="6148" max="6148" width="61.85546875" style="49" bestFit="1" customWidth="1"/>
    <col min="6149" max="6149" width="16.7109375" style="49" customWidth="1"/>
    <col min="6150" max="6150" width="5.42578125" style="49" customWidth="1"/>
    <col min="6151" max="6151" width="17.42578125" style="49" bestFit="1" customWidth="1"/>
    <col min="6152" max="6400" width="11.42578125" style="49"/>
    <col min="6401" max="6401" width="3.140625" style="49" customWidth="1"/>
    <col min="6402" max="6402" width="2.85546875" style="49" bestFit="1" customWidth="1"/>
    <col min="6403" max="6403" width="2.7109375" style="49" bestFit="1" customWidth="1"/>
    <col min="6404" max="6404" width="61.85546875" style="49" bestFit="1" customWidth="1"/>
    <col min="6405" max="6405" width="16.7109375" style="49" customWidth="1"/>
    <col min="6406" max="6406" width="5.42578125" style="49" customWidth="1"/>
    <col min="6407" max="6407" width="17.42578125" style="49" bestFit="1" customWidth="1"/>
    <col min="6408" max="6656" width="11.42578125" style="49"/>
    <col min="6657" max="6657" width="3.140625" style="49" customWidth="1"/>
    <col min="6658" max="6658" width="2.85546875" style="49" bestFit="1" customWidth="1"/>
    <col min="6659" max="6659" width="2.7109375" style="49" bestFit="1" customWidth="1"/>
    <col min="6660" max="6660" width="61.85546875" style="49" bestFit="1" customWidth="1"/>
    <col min="6661" max="6661" width="16.7109375" style="49" customWidth="1"/>
    <col min="6662" max="6662" width="5.42578125" style="49" customWidth="1"/>
    <col min="6663" max="6663" width="17.42578125" style="49" bestFit="1" customWidth="1"/>
    <col min="6664" max="6912" width="11.42578125" style="49"/>
    <col min="6913" max="6913" width="3.140625" style="49" customWidth="1"/>
    <col min="6914" max="6914" width="2.85546875" style="49" bestFit="1" customWidth="1"/>
    <col min="6915" max="6915" width="2.7109375" style="49" bestFit="1" customWidth="1"/>
    <col min="6916" max="6916" width="61.85546875" style="49" bestFit="1" customWidth="1"/>
    <col min="6917" max="6917" width="16.7109375" style="49" customWidth="1"/>
    <col min="6918" max="6918" width="5.42578125" style="49" customWidth="1"/>
    <col min="6919" max="6919" width="17.42578125" style="49" bestFit="1" customWidth="1"/>
    <col min="6920" max="7168" width="11.42578125" style="49"/>
    <col min="7169" max="7169" width="3.140625" style="49" customWidth="1"/>
    <col min="7170" max="7170" width="2.85546875" style="49" bestFit="1" customWidth="1"/>
    <col min="7171" max="7171" width="2.7109375" style="49" bestFit="1" customWidth="1"/>
    <col min="7172" max="7172" width="61.85546875" style="49" bestFit="1" customWidth="1"/>
    <col min="7173" max="7173" width="16.7109375" style="49" customWidth="1"/>
    <col min="7174" max="7174" width="5.42578125" style="49" customWidth="1"/>
    <col min="7175" max="7175" width="17.42578125" style="49" bestFit="1" customWidth="1"/>
    <col min="7176" max="7424" width="11.42578125" style="49"/>
    <col min="7425" max="7425" width="3.140625" style="49" customWidth="1"/>
    <col min="7426" max="7426" width="2.85546875" style="49" bestFit="1" customWidth="1"/>
    <col min="7427" max="7427" width="2.7109375" style="49" bestFit="1" customWidth="1"/>
    <col min="7428" max="7428" width="61.85546875" style="49" bestFit="1" customWidth="1"/>
    <col min="7429" max="7429" width="16.7109375" style="49" customWidth="1"/>
    <col min="7430" max="7430" width="5.42578125" style="49" customWidth="1"/>
    <col min="7431" max="7431" width="17.42578125" style="49" bestFit="1" customWidth="1"/>
    <col min="7432" max="7680" width="11.42578125" style="49"/>
    <col min="7681" max="7681" width="3.140625" style="49" customWidth="1"/>
    <col min="7682" max="7682" width="2.85546875" style="49" bestFit="1" customWidth="1"/>
    <col min="7683" max="7683" width="2.7109375" style="49" bestFit="1" customWidth="1"/>
    <col min="7684" max="7684" width="61.85546875" style="49" bestFit="1" customWidth="1"/>
    <col min="7685" max="7685" width="16.7109375" style="49" customWidth="1"/>
    <col min="7686" max="7686" width="5.42578125" style="49" customWidth="1"/>
    <col min="7687" max="7687" width="17.42578125" style="49" bestFit="1" customWidth="1"/>
    <col min="7688" max="7936" width="11.42578125" style="49"/>
    <col min="7937" max="7937" width="3.140625" style="49" customWidth="1"/>
    <col min="7938" max="7938" width="2.85546875" style="49" bestFit="1" customWidth="1"/>
    <col min="7939" max="7939" width="2.7109375" style="49" bestFit="1" customWidth="1"/>
    <col min="7940" max="7940" width="61.85546875" style="49" bestFit="1" customWidth="1"/>
    <col min="7941" max="7941" width="16.7109375" style="49" customWidth="1"/>
    <col min="7942" max="7942" width="5.42578125" style="49" customWidth="1"/>
    <col min="7943" max="7943" width="17.42578125" style="49" bestFit="1" customWidth="1"/>
    <col min="7944" max="8192" width="11.42578125" style="49"/>
    <col min="8193" max="8193" width="3.140625" style="49" customWidth="1"/>
    <col min="8194" max="8194" width="2.85546875" style="49" bestFit="1" customWidth="1"/>
    <col min="8195" max="8195" width="2.7109375" style="49" bestFit="1" customWidth="1"/>
    <col min="8196" max="8196" width="61.85546875" style="49" bestFit="1" customWidth="1"/>
    <col min="8197" max="8197" width="16.7109375" style="49" customWidth="1"/>
    <col min="8198" max="8198" width="5.42578125" style="49" customWidth="1"/>
    <col min="8199" max="8199" width="17.42578125" style="49" bestFit="1" customWidth="1"/>
    <col min="8200" max="8448" width="11.42578125" style="49"/>
    <col min="8449" max="8449" width="3.140625" style="49" customWidth="1"/>
    <col min="8450" max="8450" width="2.85546875" style="49" bestFit="1" customWidth="1"/>
    <col min="8451" max="8451" width="2.7109375" style="49" bestFit="1" customWidth="1"/>
    <col min="8452" max="8452" width="61.85546875" style="49" bestFit="1" customWidth="1"/>
    <col min="8453" max="8453" width="16.7109375" style="49" customWidth="1"/>
    <col min="8454" max="8454" width="5.42578125" style="49" customWidth="1"/>
    <col min="8455" max="8455" width="17.42578125" style="49" bestFit="1" customWidth="1"/>
    <col min="8456" max="8704" width="11.42578125" style="49"/>
    <col min="8705" max="8705" width="3.140625" style="49" customWidth="1"/>
    <col min="8706" max="8706" width="2.85546875" style="49" bestFit="1" customWidth="1"/>
    <col min="8707" max="8707" width="2.7109375" style="49" bestFit="1" customWidth="1"/>
    <col min="8708" max="8708" width="61.85546875" style="49" bestFit="1" customWidth="1"/>
    <col min="8709" max="8709" width="16.7109375" style="49" customWidth="1"/>
    <col min="8710" max="8710" width="5.42578125" style="49" customWidth="1"/>
    <col min="8711" max="8711" width="17.42578125" style="49" bestFit="1" customWidth="1"/>
    <col min="8712" max="8960" width="11.42578125" style="49"/>
    <col min="8961" max="8961" width="3.140625" style="49" customWidth="1"/>
    <col min="8962" max="8962" width="2.85546875" style="49" bestFit="1" customWidth="1"/>
    <col min="8963" max="8963" width="2.7109375" style="49" bestFit="1" customWidth="1"/>
    <col min="8964" max="8964" width="61.85546875" style="49" bestFit="1" customWidth="1"/>
    <col min="8965" max="8965" width="16.7109375" style="49" customWidth="1"/>
    <col min="8966" max="8966" width="5.42578125" style="49" customWidth="1"/>
    <col min="8967" max="8967" width="17.42578125" style="49" bestFit="1" customWidth="1"/>
    <col min="8968" max="9216" width="11.42578125" style="49"/>
    <col min="9217" max="9217" width="3.140625" style="49" customWidth="1"/>
    <col min="9218" max="9218" width="2.85546875" style="49" bestFit="1" customWidth="1"/>
    <col min="9219" max="9219" width="2.7109375" style="49" bestFit="1" customWidth="1"/>
    <col min="9220" max="9220" width="61.85546875" style="49" bestFit="1" customWidth="1"/>
    <col min="9221" max="9221" width="16.7109375" style="49" customWidth="1"/>
    <col min="9222" max="9222" width="5.42578125" style="49" customWidth="1"/>
    <col min="9223" max="9223" width="17.42578125" style="49" bestFit="1" customWidth="1"/>
    <col min="9224" max="9472" width="11.42578125" style="49"/>
    <col min="9473" max="9473" width="3.140625" style="49" customWidth="1"/>
    <col min="9474" max="9474" width="2.85546875" style="49" bestFit="1" customWidth="1"/>
    <col min="9475" max="9475" width="2.7109375" style="49" bestFit="1" customWidth="1"/>
    <col min="9476" max="9476" width="61.85546875" style="49" bestFit="1" customWidth="1"/>
    <col min="9477" max="9477" width="16.7109375" style="49" customWidth="1"/>
    <col min="9478" max="9478" width="5.42578125" style="49" customWidth="1"/>
    <col min="9479" max="9479" width="17.42578125" style="49" bestFit="1" customWidth="1"/>
    <col min="9480" max="9728" width="11.42578125" style="49"/>
    <col min="9729" max="9729" width="3.140625" style="49" customWidth="1"/>
    <col min="9730" max="9730" width="2.85546875" style="49" bestFit="1" customWidth="1"/>
    <col min="9731" max="9731" width="2.7109375" style="49" bestFit="1" customWidth="1"/>
    <col min="9732" max="9732" width="61.85546875" style="49" bestFit="1" customWidth="1"/>
    <col min="9733" max="9733" width="16.7109375" style="49" customWidth="1"/>
    <col min="9734" max="9734" width="5.42578125" style="49" customWidth="1"/>
    <col min="9735" max="9735" width="17.42578125" style="49" bestFit="1" customWidth="1"/>
    <col min="9736" max="9984" width="11.42578125" style="49"/>
    <col min="9985" max="9985" width="3.140625" style="49" customWidth="1"/>
    <col min="9986" max="9986" width="2.85546875" style="49" bestFit="1" customWidth="1"/>
    <col min="9987" max="9987" width="2.7109375" style="49" bestFit="1" customWidth="1"/>
    <col min="9988" max="9988" width="61.85546875" style="49" bestFit="1" customWidth="1"/>
    <col min="9989" max="9989" width="16.7109375" style="49" customWidth="1"/>
    <col min="9990" max="9990" width="5.42578125" style="49" customWidth="1"/>
    <col min="9991" max="9991" width="17.42578125" style="49" bestFit="1" customWidth="1"/>
    <col min="9992" max="10240" width="11.42578125" style="49"/>
    <col min="10241" max="10241" width="3.140625" style="49" customWidth="1"/>
    <col min="10242" max="10242" width="2.85546875" style="49" bestFit="1" customWidth="1"/>
    <col min="10243" max="10243" width="2.7109375" style="49" bestFit="1" customWidth="1"/>
    <col min="10244" max="10244" width="61.85546875" style="49" bestFit="1" customWidth="1"/>
    <col min="10245" max="10245" width="16.7109375" style="49" customWidth="1"/>
    <col min="10246" max="10246" width="5.42578125" style="49" customWidth="1"/>
    <col min="10247" max="10247" width="17.42578125" style="49" bestFit="1" customWidth="1"/>
    <col min="10248" max="10496" width="11.42578125" style="49"/>
    <col min="10497" max="10497" width="3.140625" style="49" customWidth="1"/>
    <col min="10498" max="10498" width="2.85546875" style="49" bestFit="1" customWidth="1"/>
    <col min="10499" max="10499" width="2.7109375" style="49" bestFit="1" customWidth="1"/>
    <col min="10500" max="10500" width="61.85546875" style="49" bestFit="1" customWidth="1"/>
    <col min="10501" max="10501" width="16.7109375" style="49" customWidth="1"/>
    <col min="10502" max="10502" width="5.42578125" style="49" customWidth="1"/>
    <col min="10503" max="10503" width="17.42578125" style="49" bestFit="1" customWidth="1"/>
    <col min="10504" max="10752" width="11.42578125" style="49"/>
    <col min="10753" max="10753" width="3.140625" style="49" customWidth="1"/>
    <col min="10754" max="10754" width="2.85546875" style="49" bestFit="1" customWidth="1"/>
    <col min="10755" max="10755" width="2.7109375" style="49" bestFit="1" customWidth="1"/>
    <col min="10756" max="10756" width="61.85546875" style="49" bestFit="1" customWidth="1"/>
    <col min="10757" max="10757" width="16.7109375" style="49" customWidth="1"/>
    <col min="10758" max="10758" width="5.42578125" style="49" customWidth="1"/>
    <col min="10759" max="10759" width="17.42578125" style="49" bestFit="1" customWidth="1"/>
    <col min="10760" max="11008" width="11.42578125" style="49"/>
    <col min="11009" max="11009" width="3.140625" style="49" customWidth="1"/>
    <col min="11010" max="11010" width="2.85546875" style="49" bestFit="1" customWidth="1"/>
    <col min="11011" max="11011" width="2.7109375" style="49" bestFit="1" customWidth="1"/>
    <col min="11012" max="11012" width="61.85546875" style="49" bestFit="1" customWidth="1"/>
    <col min="11013" max="11013" width="16.7109375" style="49" customWidth="1"/>
    <col min="11014" max="11014" width="5.42578125" style="49" customWidth="1"/>
    <col min="11015" max="11015" width="17.42578125" style="49" bestFit="1" customWidth="1"/>
    <col min="11016" max="11264" width="11.42578125" style="49"/>
    <col min="11265" max="11265" width="3.140625" style="49" customWidth="1"/>
    <col min="11266" max="11266" width="2.85546875" style="49" bestFit="1" customWidth="1"/>
    <col min="11267" max="11267" width="2.7109375" style="49" bestFit="1" customWidth="1"/>
    <col min="11268" max="11268" width="61.85546875" style="49" bestFit="1" customWidth="1"/>
    <col min="11269" max="11269" width="16.7109375" style="49" customWidth="1"/>
    <col min="11270" max="11270" width="5.42578125" style="49" customWidth="1"/>
    <col min="11271" max="11271" width="17.42578125" style="49" bestFit="1" customWidth="1"/>
    <col min="11272" max="11520" width="11.42578125" style="49"/>
    <col min="11521" max="11521" width="3.140625" style="49" customWidth="1"/>
    <col min="11522" max="11522" width="2.85546875" style="49" bestFit="1" customWidth="1"/>
    <col min="11523" max="11523" width="2.7109375" style="49" bestFit="1" customWidth="1"/>
    <col min="11524" max="11524" width="61.85546875" style="49" bestFit="1" customWidth="1"/>
    <col min="11525" max="11525" width="16.7109375" style="49" customWidth="1"/>
    <col min="11526" max="11526" width="5.42578125" style="49" customWidth="1"/>
    <col min="11527" max="11527" width="17.42578125" style="49" bestFit="1" customWidth="1"/>
    <col min="11528" max="11776" width="11.42578125" style="49"/>
    <col min="11777" max="11777" width="3.140625" style="49" customWidth="1"/>
    <col min="11778" max="11778" width="2.85546875" style="49" bestFit="1" customWidth="1"/>
    <col min="11779" max="11779" width="2.7109375" style="49" bestFit="1" customWidth="1"/>
    <col min="11780" max="11780" width="61.85546875" style="49" bestFit="1" customWidth="1"/>
    <col min="11781" max="11781" width="16.7109375" style="49" customWidth="1"/>
    <col min="11782" max="11782" width="5.42578125" style="49" customWidth="1"/>
    <col min="11783" max="11783" width="17.42578125" style="49" bestFit="1" customWidth="1"/>
    <col min="11784" max="12032" width="11.42578125" style="49"/>
    <col min="12033" max="12033" width="3.140625" style="49" customWidth="1"/>
    <col min="12034" max="12034" width="2.85546875" style="49" bestFit="1" customWidth="1"/>
    <col min="12035" max="12035" width="2.7109375" style="49" bestFit="1" customWidth="1"/>
    <col min="12036" max="12036" width="61.85546875" style="49" bestFit="1" customWidth="1"/>
    <col min="12037" max="12037" width="16.7109375" style="49" customWidth="1"/>
    <col min="12038" max="12038" width="5.42578125" style="49" customWidth="1"/>
    <col min="12039" max="12039" width="17.42578125" style="49" bestFit="1" customWidth="1"/>
    <col min="12040" max="12288" width="11.42578125" style="49"/>
    <col min="12289" max="12289" width="3.140625" style="49" customWidth="1"/>
    <col min="12290" max="12290" width="2.85546875" style="49" bestFit="1" customWidth="1"/>
    <col min="12291" max="12291" width="2.7109375" style="49" bestFit="1" customWidth="1"/>
    <col min="12292" max="12292" width="61.85546875" style="49" bestFit="1" customWidth="1"/>
    <col min="12293" max="12293" width="16.7109375" style="49" customWidth="1"/>
    <col min="12294" max="12294" width="5.42578125" style="49" customWidth="1"/>
    <col min="12295" max="12295" width="17.42578125" style="49" bestFit="1" customWidth="1"/>
    <col min="12296" max="12544" width="11.42578125" style="49"/>
    <col min="12545" max="12545" width="3.140625" style="49" customWidth="1"/>
    <col min="12546" max="12546" width="2.85546875" style="49" bestFit="1" customWidth="1"/>
    <col min="12547" max="12547" width="2.7109375" style="49" bestFit="1" customWidth="1"/>
    <col min="12548" max="12548" width="61.85546875" style="49" bestFit="1" customWidth="1"/>
    <col min="12549" max="12549" width="16.7109375" style="49" customWidth="1"/>
    <col min="12550" max="12550" width="5.42578125" style="49" customWidth="1"/>
    <col min="12551" max="12551" width="17.42578125" style="49" bestFit="1" customWidth="1"/>
    <col min="12552" max="12800" width="11.42578125" style="49"/>
    <col min="12801" max="12801" width="3.140625" style="49" customWidth="1"/>
    <col min="12802" max="12802" width="2.85546875" style="49" bestFit="1" customWidth="1"/>
    <col min="12803" max="12803" width="2.7109375" style="49" bestFit="1" customWidth="1"/>
    <col min="12804" max="12804" width="61.85546875" style="49" bestFit="1" customWidth="1"/>
    <col min="12805" max="12805" width="16.7109375" style="49" customWidth="1"/>
    <col min="12806" max="12806" width="5.42578125" style="49" customWidth="1"/>
    <col min="12807" max="12807" width="17.42578125" style="49" bestFit="1" customWidth="1"/>
    <col min="12808" max="13056" width="11.42578125" style="49"/>
    <col min="13057" max="13057" width="3.140625" style="49" customWidth="1"/>
    <col min="13058" max="13058" width="2.85546875" style="49" bestFit="1" customWidth="1"/>
    <col min="13059" max="13059" width="2.7109375" style="49" bestFit="1" customWidth="1"/>
    <col min="13060" max="13060" width="61.85546875" style="49" bestFit="1" customWidth="1"/>
    <col min="13061" max="13061" width="16.7109375" style="49" customWidth="1"/>
    <col min="13062" max="13062" width="5.42578125" style="49" customWidth="1"/>
    <col min="13063" max="13063" width="17.42578125" style="49" bestFit="1" customWidth="1"/>
    <col min="13064" max="13312" width="11.42578125" style="49"/>
    <col min="13313" max="13313" width="3.140625" style="49" customWidth="1"/>
    <col min="13314" max="13314" width="2.85546875" style="49" bestFit="1" customWidth="1"/>
    <col min="13315" max="13315" width="2.7109375" style="49" bestFit="1" customWidth="1"/>
    <col min="13316" max="13316" width="61.85546875" style="49" bestFit="1" customWidth="1"/>
    <col min="13317" max="13317" width="16.7109375" style="49" customWidth="1"/>
    <col min="13318" max="13318" width="5.42578125" style="49" customWidth="1"/>
    <col min="13319" max="13319" width="17.42578125" style="49" bestFit="1" customWidth="1"/>
    <col min="13320" max="13568" width="11.42578125" style="49"/>
    <col min="13569" max="13569" width="3.140625" style="49" customWidth="1"/>
    <col min="13570" max="13570" width="2.85546875" style="49" bestFit="1" customWidth="1"/>
    <col min="13571" max="13571" width="2.7109375" style="49" bestFit="1" customWidth="1"/>
    <col min="13572" max="13572" width="61.85546875" style="49" bestFit="1" customWidth="1"/>
    <col min="13573" max="13573" width="16.7109375" style="49" customWidth="1"/>
    <col min="13574" max="13574" width="5.42578125" style="49" customWidth="1"/>
    <col min="13575" max="13575" width="17.42578125" style="49" bestFit="1" customWidth="1"/>
    <col min="13576" max="13824" width="11.42578125" style="49"/>
    <col min="13825" max="13825" width="3.140625" style="49" customWidth="1"/>
    <col min="13826" max="13826" width="2.85546875" style="49" bestFit="1" customWidth="1"/>
    <col min="13827" max="13827" width="2.7109375" style="49" bestFit="1" customWidth="1"/>
    <col min="13828" max="13828" width="61.85546875" style="49" bestFit="1" customWidth="1"/>
    <col min="13829" max="13829" width="16.7109375" style="49" customWidth="1"/>
    <col min="13830" max="13830" width="5.42578125" style="49" customWidth="1"/>
    <col min="13831" max="13831" width="17.42578125" style="49" bestFit="1" customWidth="1"/>
    <col min="13832" max="14080" width="11.42578125" style="49"/>
    <col min="14081" max="14081" width="3.140625" style="49" customWidth="1"/>
    <col min="14082" max="14082" width="2.85546875" style="49" bestFit="1" customWidth="1"/>
    <col min="14083" max="14083" width="2.7109375" style="49" bestFit="1" customWidth="1"/>
    <col min="14084" max="14084" width="61.85546875" style="49" bestFit="1" customWidth="1"/>
    <col min="14085" max="14085" width="16.7109375" style="49" customWidth="1"/>
    <col min="14086" max="14086" width="5.42578125" style="49" customWidth="1"/>
    <col min="14087" max="14087" width="17.42578125" style="49" bestFit="1" customWidth="1"/>
    <col min="14088" max="14336" width="11.42578125" style="49"/>
    <col min="14337" max="14337" width="3.140625" style="49" customWidth="1"/>
    <col min="14338" max="14338" width="2.85546875" style="49" bestFit="1" customWidth="1"/>
    <col min="14339" max="14339" width="2.7109375" style="49" bestFit="1" customWidth="1"/>
    <col min="14340" max="14340" width="61.85546875" style="49" bestFit="1" customWidth="1"/>
    <col min="14341" max="14341" width="16.7109375" style="49" customWidth="1"/>
    <col min="14342" max="14342" width="5.42578125" style="49" customWidth="1"/>
    <col min="14343" max="14343" width="17.42578125" style="49" bestFit="1" customWidth="1"/>
    <col min="14344" max="14592" width="11.42578125" style="49"/>
    <col min="14593" max="14593" width="3.140625" style="49" customWidth="1"/>
    <col min="14594" max="14594" width="2.85546875" style="49" bestFit="1" customWidth="1"/>
    <col min="14595" max="14595" width="2.7109375" style="49" bestFit="1" customWidth="1"/>
    <col min="14596" max="14596" width="61.85546875" style="49" bestFit="1" customWidth="1"/>
    <col min="14597" max="14597" width="16.7109375" style="49" customWidth="1"/>
    <col min="14598" max="14598" width="5.42578125" style="49" customWidth="1"/>
    <col min="14599" max="14599" width="17.42578125" style="49" bestFit="1" customWidth="1"/>
    <col min="14600" max="14848" width="11.42578125" style="49"/>
    <col min="14849" max="14849" width="3.140625" style="49" customWidth="1"/>
    <col min="14850" max="14850" width="2.85546875" style="49" bestFit="1" customWidth="1"/>
    <col min="14851" max="14851" width="2.7109375" style="49" bestFit="1" customWidth="1"/>
    <col min="14852" max="14852" width="61.85546875" style="49" bestFit="1" customWidth="1"/>
    <col min="14853" max="14853" width="16.7109375" style="49" customWidth="1"/>
    <col min="14854" max="14854" width="5.42578125" style="49" customWidth="1"/>
    <col min="14855" max="14855" width="17.42578125" style="49" bestFit="1" customWidth="1"/>
    <col min="14856" max="15104" width="11.42578125" style="49"/>
    <col min="15105" max="15105" width="3.140625" style="49" customWidth="1"/>
    <col min="15106" max="15106" width="2.85546875" style="49" bestFit="1" customWidth="1"/>
    <col min="15107" max="15107" width="2.7109375" style="49" bestFit="1" customWidth="1"/>
    <col min="15108" max="15108" width="61.85546875" style="49" bestFit="1" customWidth="1"/>
    <col min="15109" max="15109" width="16.7109375" style="49" customWidth="1"/>
    <col min="15110" max="15110" width="5.42578125" style="49" customWidth="1"/>
    <col min="15111" max="15111" width="17.42578125" style="49" bestFit="1" customWidth="1"/>
    <col min="15112" max="15360" width="11.42578125" style="49"/>
    <col min="15361" max="15361" width="3.140625" style="49" customWidth="1"/>
    <col min="15362" max="15362" width="2.85546875" style="49" bestFit="1" customWidth="1"/>
    <col min="15363" max="15363" width="2.7109375" style="49" bestFit="1" customWidth="1"/>
    <col min="15364" max="15364" width="61.85546875" style="49" bestFit="1" customWidth="1"/>
    <col min="15365" max="15365" width="16.7109375" style="49" customWidth="1"/>
    <col min="15366" max="15366" width="5.42578125" style="49" customWidth="1"/>
    <col min="15367" max="15367" width="17.42578125" style="49" bestFit="1" customWidth="1"/>
    <col min="15368" max="15616" width="11.42578125" style="49"/>
    <col min="15617" max="15617" width="3.140625" style="49" customWidth="1"/>
    <col min="15618" max="15618" width="2.85546875" style="49" bestFit="1" customWidth="1"/>
    <col min="15619" max="15619" width="2.7109375" style="49" bestFit="1" customWidth="1"/>
    <col min="15620" max="15620" width="61.85546875" style="49" bestFit="1" customWidth="1"/>
    <col min="15621" max="15621" width="16.7109375" style="49" customWidth="1"/>
    <col min="15622" max="15622" width="5.42578125" style="49" customWidth="1"/>
    <col min="15623" max="15623" width="17.42578125" style="49" bestFit="1" customWidth="1"/>
    <col min="15624" max="15872" width="11.42578125" style="49"/>
    <col min="15873" max="15873" width="3.140625" style="49" customWidth="1"/>
    <col min="15874" max="15874" width="2.85546875" style="49" bestFit="1" customWidth="1"/>
    <col min="15875" max="15875" width="2.7109375" style="49" bestFit="1" customWidth="1"/>
    <col min="15876" max="15876" width="61.85546875" style="49" bestFit="1" customWidth="1"/>
    <col min="15877" max="15877" width="16.7109375" style="49" customWidth="1"/>
    <col min="15878" max="15878" width="5.42578125" style="49" customWidth="1"/>
    <col min="15879" max="15879" width="17.42578125" style="49" bestFit="1" customWidth="1"/>
    <col min="15880" max="16128" width="11.42578125" style="49"/>
    <col min="16129" max="16129" width="3.140625" style="49" customWidth="1"/>
    <col min="16130" max="16130" width="2.85546875" style="49" bestFit="1" customWidth="1"/>
    <col min="16131" max="16131" width="2.7109375" style="49" bestFit="1" customWidth="1"/>
    <col min="16132" max="16132" width="61.85546875" style="49" bestFit="1" customWidth="1"/>
    <col min="16133" max="16133" width="16.7109375" style="49" customWidth="1"/>
    <col min="16134" max="16134" width="5.42578125" style="49" customWidth="1"/>
    <col min="16135" max="16135" width="17.42578125" style="49" bestFit="1" customWidth="1"/>
    <col min="16136" max="16384" width="11.42578125" style="49"/>
  </cols>
  <sheetData>
    <row r="2" spans="2:6">
      <c r="B2" s="395" t="s">
        <v>886</v>
      </c>
      <c r="C2" s="395"/>
      <c r="D2" s="395"/>
      <c r="E2" s="395" t="s">
        <v>887</v>
      </c>
      <c r="F2" s="50"/>
    </row>
    <row r="3" spans="2:6">
      <c r="B3" s="395"/>
      <c r="C3" s="395"/>
      <c r="D3" s="395"/>
      <c r="E3" s="395"/>
      <c r="F3" s="50"/>
    </row>
    <row r="4" spans="2:6" ht="15.75" customHeight="1">
      <c r="B4" s="358" t="s">
        <v>888</v>
      </c>
      <c r="C4" s="393" t="s">
        <v>889</v>
      </c>
      <c r="D4" s="393"/>
      <c r="E4" s="359">
        <v>100</v>
      </c>
      <c r="F4" s="50"/>
    </row>
    <row r="5" spans="2:6" ht="15.75" customHeight="1">
      <c r="B5" s="358" t="s">
        <v>890</v>
      </c>
      <c r="C5" s="393" t="s">
        <v>891</v>
      </c>
      <c r="D5" s="393"/>
      <c r="E5" s="359">
        <f>SUM(E6:E16)</f>
        <v>59.296666666666674</v>
      </c>
      <c r="F5" s="50"/>
    </row>
    <row r="6" spans="2:6">
      <c r="B6" s="358"/>
      <c r="C6" s="360" t="s">
        <v>892</v>
      </c>
      <c r="D6" s="361" t="s">
        <v>893</v>
      </c>
      <c r="E6" s="362">
        <f>(E4/12)</f>
        <v>8.3333333333333339</v>
      </c>
      <c r="F6" s="50"/>
    </row>
    <row r="7" spans="2:6">
      <c r="B7" s="358"/>
      <c r="C7" s="360" t="s">
        <v>894</v>
      </c>
      <c r="D7" s="361" t="s">
        <v>895</v>
      </c>
      <c r="E7" s="362">
        <v>1</v>
      </c>
      <c r="F7" s="50"/>
    </row>
    <row r="8" spans="2:6">
      <c r="B8" s="358"/>
      <c r="C8" s="360" t="s">
        <v>896</v>
      </c>
      <c r="D8" s="361" t="s">
        <v>897</v>
      </c>
      <c r="E8" s="362">
        <f>(E4/12)</f>
        <v>8.3333333333333339</v>
      </c>
      <c r="F8" s="50"/>
    </row>
    <row r="9" spans="2:6">
      <c r="B9" s="358"/>
      <c r="C9" s="360" t="s">
        <v>898</v>
      </c>
      <c r="D9" s="361" t="s">
        <v>899</v>
      </c>
      <c r="E9" s="362">
        <v>1</v>
      </c>
      <c r="F9" s="50"/>
    </row>
    <row r="10" spans="2:6">
      <c r="B10" s="358"/>
      <c r="C10" s="360" t="s">
        <v>900</v>
      </c>
      <c r="D10" s="361" t="s">
        <v>355</v>
      </c>
      <c r="E10" s="362">
        <v>2</v>
      </c>
      <c r="F10" s="50"/>
    </row>
    <row r="11" spans="2:6">
      <c r="B11" s="358"/>
      <c r="C11" s="360" t="s">
        <v>901</v>
      </c>
      <c r="D11" s="361" t="s">
        <v>356</v>
      </c>
      <c r="E11" s="362">
        <v>3</v>
      </c>
      <c r="F11" s="50"/>
    </row>
    <row r="12" spans="2:6">
      <c r="B12" s="358"/>
      <c r="C12" s="360" t="s">
        <v>902</v>
      </c>
      <c r="D12" s="361" t="s">
        <v>903</v>
      </c>
      <c r="E12" s="362">
        <v>20.5</v>
      </c>
      <c r="F12" s="50"/>
    </row>
    <row r="13" spans="2:6">
      <c r="B13" s="358"/>
      <c r="C13" s="360" t="s">
        <v>904</v>
      </c>
      <c r="D13" s="361" t="s">
        <v>905</v>
      </c>
      <c r="E13" s="362">
        <v>6.96</v>
      </c>
      <c r="F13" s="50"/>
    </row>
    <row r="14" spans="2:6">
      <c r="B14" s="358"/>
      <c r="C14" s="360" t="s">
        <v>906</v>
      </c>
      <c r="D14" s="361" t="s">
        <v>907</v>
      </c>
      <c r="E14" s="362">
        <v>4.17</v>
      </c>
      <c r="F14" s="50"/>
    </row>
    <row r="15" spans="2:6">
      <c r="B15" s="358"/>
      <c r="C15" s="360" t="s">
        <v>908</v>
      </c>
      <c r="D15" s="361" t="s">
        <v>909</v>
      </c>
      <c r="E15" s="362">
        <v>2</v>
      </c>
      <c r="F15" s="50"/>
    </row>
    <row r="16" spans="2:6">
      <c r="B16" s="358"/>
      <c r="C16" s="360" t="s">
        <v>910</v>
      </c>
      <c r="D16" s="361" t="s">
        <v>911</v>
      </c>
      <c r="E16" s="362">
        <v>2</v>
      </c>
      <c r="F16" s="50"/>
    </row>
    <row r="17" spans="2:10" ht="15.75" customHeight="1">
      <c r="B17" s="358" t="s">
        <v>912</v>
      </c>
      <c r="C17" s="393" t="s">
        <v>913</v>
      </c>
      <c r="D17" s="393"/>
      <c r="E17" s="359">
        <f>SUM(E18:E22)</f>
        <v>16.5</v>
      </c>
      <c r="F17" s="50"/>
    </row>
    <row r="18" spans="2:10">
      <c r="B18" s="358"/>
      <c r="C18" s="360" t="s">
        <v>892</v>
      </c>
      <c r="D18" s="361" t="s">
        <v>914</v>
      </c>
      <c r="E18" s="362">
        <v>4.5</v>
      </c>
      <c r="F18" s="50"/>
    </row>
    <row r="19" spans="2:10">
      <c r="B19" s="358"/>
      <c r="C19" s="360" t="s">
        <v>894</v>
      </c>
      <c r="D19" s="361" t="s">
        <v>915</v>
      </c>
      <c r="E19" s="362">
        <v>2</v>
      </c>
      <c r="F19" s="50"/>
    </row>
    <row r="20" spans="2:10">
      <c r="B20" s="358"/>
      <c r="C20" s="360" t="s">
        <v>896</v>
      </c>
      <c r="D20" s="361" t="s">
        <v>916</v>
      </c>
      <c r="E20" s="362">
        <v>2</v>
      </c>
      <c r="F20" s="50"/>
    </row>
    <row r="21" spans="2:10">
      <c r="B21" s="358"/>
      <c r="C21" s="360" t="s">
        <v>898</v>
      </c>
      <c r="D21" s="363" t="s">
        <v>917</v>
      </c>
      <c r="E21" s="362">
        <v>2</v>
      </c>
      <c r="F21" s="50"/>
    </row>
    <row r="22" spans="2:10">
      <c r="B22" s="358"/>
      <c r="C22" s="360" t="s">
        <v>900</v>
      </c>
      <c r="D22" s="361" t="s">
        <v>918</v>
      </c>
      <c r="E22" s="362">
        <v>6</v>
      </c>
      <c r="F22" s="50"/>
    </row>
    <row r="23" spans="2:10" ht="15.75" customHeight="1">
      <c r="B23" s="358" t="s">
        <v>919</v>
      </c>
      <c r="C23" s="393" t="s">
        <v>920</v>
      </c>
      <c r="D23" s="393"/>
      <c r="E23" s="359">
        <f>SUM(E24:E28)</f>
        <v>17.478999999999999</v>
      </c>
      <c r="F23" s="50"/>
    </row>
    <row r="24" spans="2:10">
      <c r="B24" s="358"/>
      <c r="C24" s="360" t="s">
        <v>892</v>
      </c>
      <c r="D24" s="361" t="s">
        <v>921</v>
      </c>
      <c r="E24" s="362">
        <v>0.53100000000000003</v>
      </c>
      <c r="F24" s="50"/>
      <c r="G24" s="167" t="s">
        <v>358</v>
      </c>
      <c r="H24" s="168"/>
      <c r="I24" s="169">
        <v>1.7999999999999999E-2</v>
      </c>
    </row>
    <row r="25" spans="2:10">
      <c r="B25" s="358"/>
      <c r="C25" s="360" t="s">
        <v>894</v>
      </c>
      <c r="D25" s="361" t="s">
        <v>922</v>
      </c>
      <c r="E25" s="362">
        <v>0.995</v>
      </c>
      <c r="F25" s="50"/>
      <c r="G25" s="167" t="s">
        <v>359</v>
      </c>
      <c r="H25" s="168"/>
      <c r="I25" s="169">
        <v>0.02</v>
      </c>
    </row>
    <row r="26" spans="2:10">
      <c r="B26" s="358"/>
      <c r="C26" s="360" t="s">
        <v>896</v>
      </c>
      <c r="D26" s="361" t="s">
        <v>923</v>
      </c>
      <c r="E26" s="362">
        <v>2.653</v>
      </c>
      <c r="F26" s="50"/>
      <c r="G26" s="167" t="s">
        <v>360</v>
      </c>
      <c r="H26" s="168"/>
      <c r="I26" s="169">
        <v>0.02</v>
      </c>
    </row>
    <row r="27" spans="2:10">
      <c r="B27" s="358"/>
      <c r="C27" s="360" t="s">
        <v>898</v>
      </c>
      <c r="D27" s="363" t="s">
        <v>924</v>
      </c>
      <c r="E27" s="364">
        <f>+J32</f>
        <v>13.3</v>
      </c>
      <c r="F27" s="50"/>
      <c r="G27" s="167" t="s">
        <v>361</v>
      </c>
      <c r="H27" s="168"/>
      <c r="I27" s="169">
        <v>0.02</v>
      </c>
    </row>
    <row r="28" spans="2:10">
      <c r="B28" s="358"/>
      <c r="C28" s="360"/>
      <c r="D28" s="363"/>
      <c r="E28" s="363"/>
      <c r="F28" s="50"/>
      <c r="G28" s="167" t="s">
        <v>362</v>
      </c>
      <c r="H28" s="168"/>
      <c r="I28" s="169">
        <v>1.7000000000000001E-2</v>
      </c>
    </row>
    <row r="29" spans="2:10" ht="15.75" customHeight="1">
      <c r="B29" s="358" t="s">
        <v>925</v>
      </c>
      <c r="C29" s="393" t="s">
        <v>926</v>
      </c>
      <c r="D29" s="393"/>
      <c r="E29" s="365">
        <f>+SUM(E4,E5,E17,E23)*0.03</f>
        <v>5.7982699999999996</v>
      </c>
      <c r="F29" s="51"/>
      <c r="G29" s="167" t="s">
        <v>363</v>
      </c>
      <c r="H29" s="168"/>
      <c r="I29" s="169">
        <v>0.02</v>
      </c>
    </row>
    <row r="30" spans="2:10" ht="15.75" customHeight="1">
      <c r="B30" s="358" t="s">
        <v>927</v>
      </c>
      <c r="C30" s="393" t="s">
        <v>928</v>
      </c>
      <c r="D30" s="393"/>
      <c r="E30" s="359">
        <f>+SUM(E4,E5,E17,E23)*0.12</f>
        <v>23.193079999999998</v>
      </c>
      <c r="F30" s="50"/>
      <c r="G30" s="167" t="s">
        <v>364</v>
      </c>
      <c r="H30" s="168"/>
      <c r="I30" s="169">
        <v>1.4999999999999999E-2</v>
      </c>
    </row>
    <row r="31" spans="2:10" ht="15.75" customHeight="1">
      <c r="B31" s="366"/>
      <c r="C31" s="394" t="s">
        <v>929</v>
      </c>
      <c r="D31" s="394"/>
      <c r="E31" s="367">
        <f>+ROUND((SUM(E4,E5,E17,E23,E29,E30)/100),2)</f>
        <v>2.2200000000000002</v>
      </c>
      <c r="F31" s="50"/>
      <c r="G31" s="167" t="s">
        <v>365</v>
      </c>
      <c r="H31" s="168"/>
      <c r="I31" s="169">
        <v>3.0000000000000001E-3</v>
      </c>
    </row>
    <row r="32" spans="2:10">
      <c r="I32" s="56">
        <f>SUM(I24:I31)</f>
        <v>0.13300000000000001</v>
      </c>
      <c r="J32" s="57">
        <f>+I32*100</f>
        <v>13.3</v>
      </c>
    </row>
    <row r="34" spans="1:6" s="46" customFormat="1" ht="12.75">
      <c r="A34" s="47"/>
    </row>
    <row r="35" spans="1:6" s="46" customFormat="1" ht="12.75">
      <c r="A35" s="47"/>
    </row>
    <row r="36" spans="1:6" s="46" customFormat="1" ht="12.75">
      <c r="A36" s="47"/>
      <c r="B36" s="47"/>
      <c r="C36" s="47"/>
    </row>
    <row r="37" spans="1:6">
      <c r="D37" s="54"/>
      <c r="F37" s="55"/>
    </row>
  </sheetData>
  <mergeCells count="9">
    <mergeCell ref="C29:D29"/>
    <mergeCell ref="C30:D30"/>
    <mergeCell ref="C31:D31"/>
    <mergeCell ref="B2:D3"/>
    <mergeCell ref="E2:E3"/>
    <mergeCell ref="C4:D4"/>
    <mergeCell ref="C5:D5"/>
    <mergeCell ref="C17:D17"/>
    <mergeCell ref="C23:D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Obra Civil+Suministros</vt:lpstr>
      <vt:lpstr>Formato PE</vt:lpstr>
      <vt:lpstr>F. Multiplicador</vt:lpstr>
      <vt:lpstr>'Formato PE'!Área_de_impresión</vt:lpstr>
      <vt:lpstr>'Obra Civil+Suministros'!Área_de_impresión</vt:lpstr>
      <vt:lpstr>'Obra Civil+Suministros'!Títulos_a_imprimir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María Camila Becerra Quintero</cp:lastModifiedBy>
  <cp:revision/>
  <cp:lastPrinted>2022-08-24T21:56:50Z</cp:lastPrinted>
  <dcterms:created xsi:type="dcterms:W3CDTF">2020-08-07T01:17:07Z</dcterms:created>
  <dcterms:modified xsi:type="dcterms:W3CDTF">2022-08-25T15:12:15Z</dcterms:modified>
</cp:coreProperties>
</file>