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ALCALDÍA DE CARTAGENA\2022\infraestructura\Procesos\MC\Centros de salud\"/>
    </mc:Choice>
  </mc:AlternateContent>
  <xr:revisionPtr revIDLastSave="0" documentId="13_ncr:1_{3572403A-C9ED-40B8-8C1A-0012440C7012}" xr6:coauthVersionLast="47" xr6:coauthVersionMax="47" xr10:uidLastSave="{00000000-0000-0000-0000-000000000000}"/>
  <bookViews>
    <workbookView xWindow="-120" yWindow="-120" windowWidth="20730" windowHeight="11160" tabRatio="762" xr2:uid="{00000000-000D-0000-FFFF-FFFF00000000}"/>
  </bookViews>
  <sheets>
    <sheet name="Formulario1-Ofrecimiento" sheetId="34" r:id="rId1"/>
    <sheet name="PRESUPUESTO" sheetId="1" r:id="rId2"/>
    <sheet name="APU DESMONTES" sheetId="11" r:id="rId3"/>
    <sheet name="APU OBRAS CIVILES" sheetId="33" r:id="rId4"/>
    <sheet name="A.P.U PINTURA Y CIELO RASO" sheetId="2" r:id="rId5"/>
    <sheet name="A.P.U PISOS" sheetId="29" r:id="rId6"/>
    <sheet name="APU VIGA CANAL METALICA " sheetId="26" state="hidden" r:id="rId7"/>
    <sheet name="A.P.U MAMPOSTERIA" sheetId="30" r:id="rId8"/>
    <sheet name="A.P.U CUBIERTA" sheetId="31" r:id="rId9"/>
  </sheets>
  <externalReferences>
    <externalReference r:id="rId10"/>
    <externalReference r:id="rId11"/>
    <externalReference r:id="rId12"/>
  </externalReferences>
  <definedNames>
    <definedName name="_________key2" localSheetId="3">#REF!</definedName>
    <definedName name="_________key2">#REF!</definedName>
    <definedName name="_________PJ50" localSheetId="3">#REF!</definedName>
    <definedName name="_________PJ50">#REF!</definedName>
    <definedName name="________key2" localSheetId="3">#REF!</definedName>
    <definedName name="________key2">#REF!</definedName>
    <definedName name="________key3" localSheetId="3">#REF!</definedName>
    <definedName name="________key3">#REF!</definedName>
    <definedName name="________MA2" localSheetId="3">#REF!</definedName>
    <definedName name="________MA2">#REF!</definedName>
    <definedName name="________PJ50" localSheetId="3">#REF!</definedName>
    <definedName name="________PJ50">#REF!</definedName>
    <definedName name="_______MA2" localSheetId="3">#REF!</definedName>
    <definedName name="_______MA2">#REF!</definedName>
    <definedName name="_______PJ50" localSheetId="3">#REF!</definedName>
    <definedName name="_______PJ50">#REF!</definedName>
    <definedName name="______MA2" localSheetId="3">#REF!</definedName>
    <definedName name="______MA2">#REF!</definedName>
    <definedName name="______PJ50" localSheetId="3">#REF!</definedName>
    <definedName name="______PJ50">#REF!</definedName>
    <definedName name="______pr01" localSheetId="3">#REF!</definedName>
    <definedName name="______pr01">#REF!</definedName>
    <definedName name="______pr02" localSheetId="3">#REF!</definedName>
    <definedName name="______pr02">#REF!</definedName>
    <definedName name="______pr03" localSheetId="3">#REF!</definedName>
    <definedName name="______pr03">#REF!</definedName>
    <definedName name="______pr04" localSheetId="3">#REF!</definedName>
    <definedName name="______pr04">#REF!</definedName>
    <definedName name="______pr05" localSheetId="3">#REF!</definedName>
    <definedName name="______pr05">#REF!</definedName>
    <definedName name="______pr06" localSheetId="3">#REF!</definedName>
    <definedName name="______pr06">#REF!</definedName>
    <definedName name="______pr07" localSheetId="3">#REF!</definedName>
    <definedName name="______pr07">#REF!</definedName>
    <definedName name="______pr08" localSheetId="3">#REF!</definedName>
    <definedName name="______pr08">#REF!</definedName>
    <definedName name="______pr09" localSheetId="3">#REF!</definedName>
    <definedName name="______pr09">#REF!</definedName>
    <definedName name="______pr10" localSheetId="3">#REF!</definedName>
    <definedName name="______pr10">#REF!</definedName>
    <definedName name="______pr11" localSheetId="3">#REF!</definedName>
    <definedName name="______pr11">#REF!</definedName>
    <definedName name="______pr12" localSheetId="3">#REF!</definedName>
    <definedName name="______pr12">#REF!</definedName>
    <definedName name="______pr13" localSheetId="3">#REF!</definedName>
    <definedName name="______pr13">#REF!</definedName>
    <definedName name="______pr14" localSheetId="3">#REF!</definedName>
    <definedName name="______pr14">#REF!</definedName>
    <definedName name="______pr15" localSheetId="3">#REF!</definedName>
    <definedName name="______pr15">#REF!</definedName>
    <definedName name="______pr16" localSheetId="3">#REF!</definedName>
    <definedName name="______pr16">#REF!</definedName>
    <definedName name="______pr17" localSheetId="3">#REF!</definedName>
    <definedName name="______pr17">#REF!</definedName>
    <definedName name="______pr18" localSheetId="3">#REF!</definedName>
    <definedName name="______pr18">#REF!</definedName>
    <definedName name="______pr19" localSheetId="3">#REF!</definedName>
    <definedName name="______pr19">#REF!</definedName>
    <definedName name="______pr20" localSheetId="3">#REF!</definedName>
    <definedName name="______pr20">#REF!</definedName>
    <definedName name="______pr21" localSheetId="3">#REF!</definedName>
    <definedName name="______pr21">#REF!</definedName>
    <definedName name="______pr22" localSheetId="3">#REF!</definedName>
    <definedName name="______pr22">#REF!</definedName>
    <definedName name="______pr23" localSheetId="3">#REF!</definedName>
    <definedName name="______pr23">#REF!</definedName>
    <definedName name="______pr24" localSheetId="3">#REF!</definedName>
    <definedName name="______pr24">#REF!</definedName>
    <definedName name="______pr25" localSheetId="3">#REF!</definedName>
    <definedName name="______pr25">#REF!</definedName>
    <definedName name="______pr26" localSheetId="3">#REF!</definedName>
    <definedName name="______pr26">#REF!</definedName>
    <definedName name="______pr27" localSheetId="3">#REF!</definedName>
    <definedName name="______pr27">#REF!</definedName>
    <definedName name="______pr28" localSheetId="3">#REF!</definedName>
    <definedName name="______pr28">#REF!</definedName>
    <definedName name="______pr29" localSheetId="3">#REF!</definedName>
    <definedName name="______pr29">#REF!</definedName>
    <definedName name="______pr30" localSheetId="3">#REF!</definedName>
    <definedName name="______pr30">#REF!</definedName>
    <definedName name="______pr31" localSheetId="3">#REF!</definedName>
    <definedName name="______pr31">#REF!</definedName>
    <definedName name="______pr32" localSheetId="3">#REF!</definedName>
    <definedName name="______pr32">#REF!</definedName>
    <definedName name="______pr33" localSheetId="3">#REF!</definedName>
    <definedName name="______pr33">#REF!</definedName>
    <definedName name="______pr34" localSheetId="3">#REF!</definedName>
    <definedName name="______pr34">#REF!</definedName>
    <definedName name="______pr35" localSheetId="3">#REF!</definedName>
    <definedName name="______pr35">#REF!</definedName>
    <definedName name="______pr36" localSheetId="3">#REF!</definedName>
    <definedName name="______pr36">#REF!</definedName>
    <definedName name="______pr37" localSheetId="3">#REF!</definedName>
    <definedName name="______pr37">#REF!</definedName>
    <definedName name="______pr38" localSheetId="3">#REF!</definedName>
    <definedName name="______pr38">#REF!</definedName>
    <definedName name="______pr39" localSheetId="3">#REF!</definedName>
    <definedName name="______pr39">#REF!</definedName>
    <definedName name="______pr40" localSheetId="3">#REF!</definedName>
    <definedName name="______pr40">#REF!</definedName>
    <definedName name="______pr41" localSheetId="3">#REF!</definedName>
    <definedName name="______pr41">#REF!</definedName>
    <definedName name="______pr42" localSheetId="3">#REF!</definedName>
    <definedName name="______pr42">#REF!</definedName>
    <definedName name="______pr43" localSheetId="3">#REF!</definedName>
    <definedName name="______pr43">#REF!</definedName>
    <definedName name="______pr44" localSheetId="3">#REF!</definedName>
    <definedName name="______pr44">#REF!</definedName>
    <definedName name="______pr45" localSheetId="3">#REF!</definedName>
    <definedName name="______pr45">#REF!</definedName>
    <definedName name="______pr46" localSheetId="3">#REF!</definedName>
    <definedName name="______pr46">#REF!</definedName>
    <definedName name="______pr47" localSheetId="3">#REF!</definedName>
    <definedName name="______pr47">#REF!</definedName>
    <definedName name="______pr48" localSheetId="3">#REF!</definedName>
    <definedName name="______pr48">#REF!</definedName>
    <definedName name="______pr49" localSheetId="3">#REF!</definedName>
    <definedName name="______pr49">#REF!</definedName>
    <definedName name="______pr50" localSheetId="3">#REF!</definedName>
    <definedName name="______pr50">#REF!</definedName>
    <definedName name="______pr51" localSheetId="3">#REF!</definedName>
    <definedName name="______pr51">#REF!</definedName>
    <definedName name="______pr52" localSheetId="3">#REF!</definedName>
    <definedName name="______pr52">#REF!</definedName>
    <definedName name="______pr53" localSheetId="3">#REF!</definedName>
    <definedName name="______pr53">#REF!</definedName>
    <definedName name="______pr54" localSheetId="3">#REF!</definedName>
    <definedName name="______pr54">#REF!</definedName>
    <definedName name="______pr55" localSheetId="3">#REF!</definedName>
    <definedName name="______pr55">#REF!</definedName>
    <definedName name="______pr56" localSheetId="3">#REF!</definedName>
    <definedName name="______pr56">#REF!</definedName>
    <definedName name="______pr57" localSheetId="3">#REF!</definedName>
    <definedName name="______pr57">#REF!</definedName>
    <definedName name="______pr58" localSheetId="3">#REF!</definedName>
    <definedName name="______pr58">#REF!</definedName>
    <definedName name="______pr59" localSheetId="3">#REF!</definedName>
    <definedName name="______pr59">#REF!</definedName>
    <definedName name="______pr60" localSheetId="3">#REF!</definedName>
    <definedName name="______pr60">#REF!</definedName>
    <definedName name="______pr61" localSheetId="3">#REF!</definedName>
    <definedName name="______pr61">#REF!</definedName>
    <definedName name="______pr62" localSheetId="3">#REF!</definedName>
    <definedName name="______pr62">#REF!</definedName>
    <definedName name="______pr63" localSheetId="3">#REF!</definedName>
    <definedName name="______pr63">#REF!</definedName>
    <definedName name="______pr64" localSheetId="3">#REF!</definedName>
    <definedName name="______pr64">#REF!</definedName>
    <definedName name="______pr65" localSheetId="3">#REF!</definedName>
    <definedName name="______pr65">#REF!</definedName>
    <definedName name="______pr66" localSheetId="3">#REF!</definedName>
    <definedName name="______pr66">#REF!</definedName>
    <definedName name="______pr67" localSheetId="3">#REF!</definedName>
    <definedName name="______pr67">#REF!</definedName>
    <definedName name="______pr68" localSheetId="3">#REF!</definedName>
    <definedName name="______pr68">#REF!</definedName>
    <definedName name="______pr69" localSheetId="3">#REF!</definedName>
    <definedName name="______pr69">#REF!</definedName>
    <definedName name="______pr70" localSheetId="3">#REF!</definedName>
    <definedName name="______pr70">#REF!</definedName>
    <definedName name="______pr71" localSheetId="3">#REF!</definedName>
    <definedName name="______pr71">#REF!</definedName>
    <definedName name="______pr72" localSheetId="3">#REF!</definedName>
    <definedName name="______pr72">#REF!</definedName>
    <definedName name="_____DCI1" localSheetId="3">#REF!</definedName>
    <definedName name="_____DCI1">#REF!</definedName>
    <definedName name="_____DDS1" localSheetId="3">#REF!</definedName>
    <definedName name="_____DDS1">#REF!</definedName>
    <definedName name="_____DGO1" localSheetId="3">#REF!</definedName>
    <definedName name="_____DGO1">#REF!</definedName>
    <definedName name="_____DGP1" localSheetId="3">#REF!</definedName>
    <definedName name="_____DGP1">#REF!</definedName>
    <definedName name="_____DIJ1" localSheetId="3">#REF!</definedName>
    <definedName name="_____DIJ1">#REF!</definedName>
    <definedName name="_____DPI1" localSheetId="3">#REF!</definedName>
    <definedName name="_____DPI1">#REF!</definedName>
    <definedName name="_____DPY1" localSheetId="3">#REF!</definedName>
    <definedName name="_____DPY1">#REF!</definedName>
    <definedName name="_____DRI1" localSheetId="3">#REF!</definedName>
    <definedName name="_____DRI1">#REF!</definedName>
    <definedName name="_____DRL1" localSheetId="3">#REF!</definedName>
    <definedName name="_____DRL1">#REF!</definedName>
    <definedName name="_____DSP1" localSheetId="3">#REF!</definedName>
    <definedName name="_____DSP1">#REF!</definedName>
    <definedName name="_____ECP1" localSheetId="3">#REF!</definedName>
    <definedName name="_____ECP1">#REF!</definedName>
    <definedName name="_____ICP1" localSheetId="3">#REF!</definedName>
    <definedName name="_____ICP1">#REF!</definedName>
    <definedName name="_____MA2" localSheetId="3">#REF!</definedName>
    <definedName name="_____MA2">#REF!</definedName>
    <definedName name="_____OCD1" localSheetId="3">#REF!</definedName>
    <definedName name="_____OCD1">#REF!</definedName>
    <definedName name="_____OCI1" localSheetId="3">#REF!</definedName>
    <definedName name="_____OCI1">#REF!</definedName>
    <definedName name="_____PJ50" localSheetId="3">#REF!</definedName>
    <definedName name="_____PJ50">#REF!</definedName>
    <definedName name="_____pr01" localSheetId="3">#REF!</definedName>
    <definedName name="_____pr01">#REF!</definedName>
    <definedName name="_____pr02" localSheetId="3">#REF!</definedName>
    <definedName name="_____pr02">#REF!</definedName>
    <definedName name="_____pr03" localSheetId="3">#REF!</definedName>
    <definedName name="_____pr03">#REF!</definedName>
    <definedName name="_____pr04" localSheetId="3">#REF!</definedName>
    <definedName name="_____pr04">#REF!</definedName>
    <definedName name="_____pr05" localSheetId="3">#REF!</definedName>
    <definedName name="_____pr05">#REF!</definedName>
    <definedName name="_____pr06" localSheetId="3">#REF!</definedName>
    <definedName name="_____pr06">#REF!</definedName>
    <definedName name="_____pr07" localSheetId="3">#REF!</definedName>
    <definedName name="_____pr07">#REF!</definedName>
    <definedName name="_____pr08" localSheetId="3">#REF!</definedName>
    <definedName name="_____pr08">#REF!</definedName>
    <definedName name="_____pr09" localSheetId="3">#REF!</definedName>
    <definedName name="_____pr09">#REF!</definedName>
    <definedName name="_____pr10" localSheetId="3">#REF!</definedName>
    <definedName name="_____pr10">#REF!</definedName>
    <definedName name="_____pr11" localSheetId="3">#REF!</definedName>
    <definedName name="_____pr11">#REF!</definedName>
    <definedName name="_____pr12" localSheetId="3">#REF!</definedName>
    <definedName name="_____pr12">#REF!</definedName>
    <definedName name="_____pr13" localSheetId="3">#REF!</definedName>
    <definedName name="_____pr13">#REF!</definedName>
    <definedName name="_____pr14" localSheetId="3">#REF!</definedName>
    <definedName name="_____pr14">#REF!</definedName>
    <definedName name="_____pr15" localSheetId="3">#REF!</definedName>
    <definedName name="_____pr15">#REF!</definedName>
    <definedName name="_____pr16" localSheetId="3">#REF!</definedName>
    <definedName name="_____pr16">#REF!</definedName>
    <definedName name="_____pr17" localSheetId="3">#REF!</definedName>
    <definedName name="_____pr17">#REF!</definedName>
    <definedName name="_____pr18" localSheetId="3">#REF!</definedName>
    <definedName name="_____pr18">#REF!</definedName>
    <definedName name="_____pr19" localSheetId="3">#REF!</definedName>
    <definedName name="_____pr19">#REF!</definedName>
    <definedName name="_____pr20" localSheetId="3">#REF!</definedName>
    <definedName name="_____pr20">#REF!</definedName>
    <definedName name="_____pr21" localSheetId="3">#REF!</definedName>
    <definedName name="_____pr21">#REF!</definedName>
    <definedName name="_____pr22" localSheetId="3">#REF!</definedName>
    <definedName name="_____pr22">#REF!</definedName>
    <definedName name="_____pr23" localSheetId="3">#REF!</definedName>
    <definedName name="_____pr23">#REF!</definedName>
    <definedName name="_____pr24" localSheetId="3">#REF!</definedName>
    <definedName name="_____pr24">#REF!</definedName>
    <definedName name="_____pr25" localSheetId="3">#REF!</definedName>
    <definedName name="_____pr25">#REF!</definedName>
    <definedName name="_____pr26" localSheetId="3">#REF!</definedName>
    <definedName name="_____pr26">#REF!</definedName>
    <definedName name="_____pr27" localSheetId="3">#REF!</definedName>
    <definedName name="_____pr27">#REF!</definedName>
    <definedName name="_____pr28" localSheetId="3">#REF!</definedName>
    <definedName name="_____pr28">#REF!</definedName>
    <definedName name="_____pr29" localSheetId="3">#REF!</definedName>
    <definedName name="_____pr29">#REF!</definedName>
    <definedName name="_____pr30" localSheetId="3">#REF!</definedName>
    <definedName name="_____pr30">#REF!</definedName>
    <definedName name="_____pr31" localSheetId="3">#REF!</definedName>
    <definedName name="_____pr31">#REF!</definedName>
    <definedName name="_____pr32" localSheetId="3">#REF!</definedName>
    <definedName name="_____pr32">#REF!</definedName>
    <definedName name="_____pr33" localSheetId="3">#REF!</definedName>
    <definedName name="_____pr33">#REF!</definedName>
    <definedName name="_____pr34" localSheetId="3">#REF!</definedName>
    <definedName name="_____pr34">#REF!</definedName>
    <definedName name="_____pr35" localSheetId="3">#REF!</definedName>
    <definedName name="_____pr35">#REF!</definedName>
    <definedName name="_____pr36" localSheetId="3">#REF!</definedName>
    <definedName name="_____pr36">#REF!</definedName>
    <definedName name="_____pr37" localSheetId="3">#REF!</definedName>
    <definedName name="_____pr37">#REF!</definedName>
    <definedName name="_____pr38" localSheetId="3">#REF!</definedName>
    <definedName name="_____pr38">#REF!</definedName>
    <definedName name="_____pr39" localSheetId="3">#REF!</definedName>
    <definedName name="_____pr39">#REF!</definedName>
    <definedName name="_____pr40" localSheetId="3">#REF!</definedName>
    <definedName name="_____pr40">#REF!</definedName>
    <definedName name="_____pr41" localSheetId="3">#REF!</definedName>
    <definedName name="_____pr41">#REF!</definedName>
    <definedName name="_____pr42" localSheetId="3">#REF!</definedName>
    <definedName name="_____pr42">#REF!</definedName>
    <definedName name="_____pr43" localSheetId="3">#REF!</definedName>
    <definedName name="_____pr43">#REF!</definedName>
    <definedName name="_____pr44" localSheetId="3">#REF!</definedName>
    <definedName name="_____pr44">#REF!</definedName>
    <definedName name="_____pr45" localSheetId="3">#REF!</definedName>
    <definedName name="_____pr45">#REF!</definedName>
    <definedName name="_____pr46" localSheetId="3">#REF!</definedName>
    <definedName name="_____pr46">#REF!</definedName>
    <definedName name="_____pr47" localSheetId="3">#REF!</definedName>
    <definedName name="_____pr47">#REF!</definedName>
    <definedName name="_____pr48" localSheetId="3">#REF!</definedName>
    <definedName name="_____pr48">#REF!</definedName>
    <definedName name="_____pr49" localSheetId="3">#REF!</definedName>
    <definedName name="_____pr49">#REF!</definedName>
    <definedName name="_____pr50" localSheetId="3">#REF!</definedName>
    <definedName name="_____pr50">#REF!</definedName>
    <definedName name="_____pr51" localSheetId="3">#REF!</definedName>
    <definedName name="_____pr51">#REF!</definedName>
    <definedName name="_____pr52" localSheetId="3">#REF!</definedName>
    <definedName name="_____pr52">#REF!</definedName>
    <definedName name="_____pr53" localSheetId="3">#REF!</definedName>
    <definedName name="_____pr53">#REF!</definedName>
    <definedName name="_____pr54" localSheetId="3">#REF!</definedName>
    <definedName name="_____pr54">#REF!</definedName>
    <definedName name="_____pr55" localSheetId="3">#REF!</definedName>
    <definedName name="_____pr55">#REF!</definedName>
    <definedName name="_____pr56" localSheetId="3">#REF!</definedName>
    <definedName name="_____pr56">#REF!</definedName>
    <definedName name="_____pr57" localSheetId="3">#REF!</definedName>
    <definedName name="_____pr57">#REF!</definedName>
    <definedName name="_____pr58" localSheetId="3">#REF!</definedName>
    <definedName name="_____pr58">#REF!</definedName>
    <definedName name="_____pr59" localSheetId="3">#REF!</definedName>
    <definedName name="_____pr59">#REF!</definedName>
    <definedName name="_____pr60" localSheetId="3">#REF!</definedName>
    <definedName name="_____pr60">#REF!</definedName>
    <definedName name="_____pr61" localSheetId="3">#REF!</definedName>
    <definedName name="_____pr61">#REF!</definedName>
    <definedName name="_____pr62" localSheetId="3">#REF!</definedName>
    <definedName name="_____pr62">#REF!</definedName>
    <definedName name="_____pr63" localSheetId="3">#REF!</definedName>
    <definedName name="_____pr63">#REF!</definedName>
    <definedName name="_____pr64" localSheetId="3">#REF!</definedName>
    <definedName name="_____pr64">#REF!</definedName>
    <definedName name="_____pr65" localSheetId="3">#REF!</definedName>
    <definedName name="_____pr65">#REF!</definedName>
    <definedName name="_____pr66" localSheetId="3">#REF!</definedName>
    <definedName name="_____pr66">#REF!</definedName>
    <definedName name="_____pr67" localSheetId="3">#REF!</definedName>
    <definedName name="_____pr67">#REF!</definedName>
    <definedName name="_____pr68" localSheetId="3">#REF!</definedName>
    <definedName name="_____pr68">#REF!</definedName>
    <definedName name="_____pr69" localSheetId="3">#REF!</definedName>
    <definedName name="_____pr69">#REF!</definedName>
    <definedName name="_____pr70" localSheetId="3">#REF!</definedName>
    <definedName name="_____pr70">#REF!</definedName>
    <definedName name="_____pr71" localSheetId="3">#REF!</definedName>
    <definedName name="_____pr71">#REF!</definedName>
    <definedName name="_____pr72" localSheetId="3">#REF!</definedName>
    <definedName name="_____pr72">#REF!</definedName>
    <definedName name="_____VEX1" localSheetId="3">#REF!</definedName>
    <definedName name="_____VEX1">#REF!</definedName>
    <definedName name="_____VFA1" localSheetId="3">#REF!</definedName>
    <definedName name="_____VFA1">#REF!</definedName>
    <definedName name="_____VIT1" localSheetId="3">#REF!</definedName>
    <definedName name="_____VIT1">#REF!</definedName>
    <definedName name="_____VPR1" localSheetId="3">#REF!</definedName>
    <definedName name="_____VPR1">#REF!</definedName>
    <definedName name="_____VPR2" localSheetId="3">#REF!</definedName>
    <definedName name="_____VPR2">#REF!</definedName>
    <definedName name="_____VRP1" localSheetId="3">#REF!</definedName>
    <definedName name="_____VRP1">#REF!</definedName>
    <definedName name="_____VSM1" localSheetId="3">#REF!</definedName>
    <definedName name="_____VSM1">#REF!</definedName>
    <definedName name="____COM1" localSheetId="3">#REF!</definedName>
    <definedName name="____COM1">#REF!</definedName>
    <definedName name="____COM10" localSheetId="3">#REF!</definedName>
    <definedName name="____COM10">#REF!</definedName>
    <definedName name="____COM11" localSheetId="3">#REF!</definedName>
    <definedName name="____COM11">#REF!</definedName>
    <definedName name="____COM12" localSheetId="3">#REF!</definedName>
    <definedName name="____COM12">#REF!</definedName>
    <definedName name="____COM13" localSheetId="3">#REF!</definedName>
    <definedName name="____COM13">#REF!</definedName>
    <definedName name="____COM14" localSheetId="3">#REF!</definedName>
    <definedName name="____COM14">#REF!</definedName>
    <definedName name="____COM15" localSheetId="3">#REF!</definedName>
    <definedName name="____COM15">#REF!</definedName>
    <definedName name="____COM16" localSheetId="3">#REF!</definedName>
    <definedName name="____COM16">#REF!</definedName>
    <definedName name="____COM17" localSheetId="3">#REF!</definedName>
    <definedName name="____COM17">#REF!</definedName>
    <definedName name="____COM18" localSheetId="3">#REF!</definedName>
    <definedName name="____COM18">#REF!</definedName>
    <definedName name="____COM19" localSheetId="3">#REF!</definedName>
    <definedName name="____COM19">#REF!</definedName>
    <definedName name="____COM2" localSheetId="3">#REF!</definedName>
    <definedName name="____COM2">#REF!</definedName>
    <definedName name="____COM20" localSheetId="3">#REF!</definedName>
    <definedName name="____COM20">#REF!</definedName>
    <definedName name="____COM21" localSheetId="3">#REF!</definedName>
    <definedName name="____COM21">#REF!</definedName>
    <definedName name="____COM3" localSheetId="3">#REF!</definedName>
    <definedName name="____COM3">#REF!</definedName>
    <definedName name="____COM4" localSheetId="3">#REF!</definedName>
    <definedName name="____COM4">#REF!</definedName>
    <definedName name="____COM5" localSheetId="3">#REF!</definedName>
    <definedName name="____COM5">#REF!</definedName>
    <definedName name="____COM6" localSheetId="3">#REF!</definedName>
    <definedName name="____COM6">#REF!</definedName>
    <definedName name="____COM7" localSheetId="3">#REF!</definedName>
    <definedName name="____COM7">#REF!</definedName>
    <definedName name="____COM8" localSheetId="3">#REF!</definedName>
    <definedName name="____COM8">#REF!</definedName>
    <definedName name="____COM9" localSheetId="3">#REF!</definedName>
    <definedName name="____COM9">#REF!</definedName>
    <definedName name="____DCI1" localSheetId="3">#REF!</definedName>
    <definedName name="____DCI1">#REF!</definedName>
    <definedName name="____DDS1" localSheetId="3">#REF!</definedName>
    <definedName name="____DDS1">#REF!</definedName>
    <definedName name="____DGO1" localSheetId="3">#REF!</definedName>
    <definedName name="____DGO1">#REF!</definedName>
    <definedName name="____DGP1" localSheetId="3">#REF!</definedName>
    <definedName name="____DGP1">#REF!</definedName>
    <definedName name="____DIJ1" localSheetId="3">#REF!</definedName>
    <definedName name="____DIJ1">#REF!</definedName>
    <definedName name="____DPI1" localSheetId="3">#REF!</definedName>
    <definedName name="____DPI1">#REF!</definedName>
    <definedName name="____DPY1" localSheetId="3">#REF!</definedName>
    <definedName name="____DPY1">#REF!</definedName>
    <definedName name="____DRI1" localSheetId="3">#REF!</definedName>
    <definedName name="____DRI1">#REF!</definedName>
    <definedName name="____DRL1" localSheetId="3">#REF!</definedName>
    <definedName name="____DRL1">#REF!</definedName>
    <definedName name="____DSP1" localSheetId="3">#REF!</definedName>
    <definedName name="____DSP1">#REF!</definedName>
    <definedName name="____ECP1" localSheetId="3">#REF!</definedName>
    <definedName name="____ECP1">#REF!</definedName>
    <definedName name="____ICP1" localSheetId="3">#REF!</definedName>
    <definedName name="____ICP1">#REF!</definedName>
    <definedName name="____LEY80" localSheetId="3">#REF!</definedName>
    <definedName name="____LEY80">#REF!</definedName>
    <definedName name="____MA2" localSheetId="3">#REF!</definedName>
    <definedName name="____MA2">#REF!</definedName>
    <definedName name="____OCD1" localSheetId="3">#REF!</definedName>
    <definedName name="____OCD1">#REF!</definedName>
    <definedName name="____OCI1" localSheetId="3">#REF!</definedName>
    <definedName name="____OCI1">#REF!</definedName>
    <definedName name="____PJ50" localSheetId="3">#REF!</definedName>
    <definedName name="____PJ50">#REF!</definedName>
    <definedName name="____pj51" localSheetId="3">#REF!</definedName>
    <definedName name="____pj51">#REF!</definedName>
    <definedName name="____pr01" localSheetId="3">#REF!</definedName>
    <definedName name="____pr01">#REF!</definedName>
    <definedName name="____pr02" localSheetId="3">#REF!</definedName>
    <definedName name="____pr02">#REF!</definedName>
    <definedName name="____pr03" localSheetId="3">#REF!</definedName>
    <definedName name="____pr03">#REF!</definedName>
    <definedName name="____pr04" localSheetId="3">#REF!</definedName>
    <definedName name="____pr04">#REF!</definedName>
    <definedName name="____pr05" localSheetId="3">#REF!</definedName>
    <definedName name="____pr05">#REF!</definedName>
    <definedName name="____pr06" localSheetId="3">#REF!</definedName>
    <definedName name="____pr06">#REF!</definedName>
    <definedName name="____pr07" localSheetId="3">#REF!</definedName>
    <definedName name="____pr07">#REF!</definedName>
    <definedName name="____pr08" localSheetId="3">#REF!</definedName>
    <definedName name="____pr08">#REF!</definedName>
    <definedName name="____pr09" localSheetId="3">#REF!</definedName>
    <definedName name="____pr09">#REF!</definedName>
    <definedName name="____pr10" localSheetId="3">#REF!</definedName>
    <definedName name="____pr10">#REF!</definedName>
    <definedName name="____pr11" localSheetId="3">#REF!</definedName>
    <definedName name="____pr11">#REF!</definedName>
    <definedName name="____pr12" localSheetId="3">#REF!</definedName>
    <definedName name="____pr12">#REF!</definedName>
    <definedName name="____pr13" localSheetId="3">#REF!</definedName>
    <definedName name="____pr13">#REF!</definedName>
    <definedName name="____pr14" localSheetId="3">#REF!</definedName>
    <definedName name="____pr14">#REF!</definedName>
    <definedName name="____pr15" localSheetId="3">#REF!</definedName>
    <definedName name="____pr15">#REF!</definedName>
    <definedName name="____pr16" localSheetId="3">#REF!</definedName>
    <definedName name="____pr16">#REF!</definedName>
    <definedName name="____pr17" localSheetId="3">#REF!</definedName>
    <definedName name="____pr17">#REF!</definedName>
    <definedName name="____pr18" localSheetId="3">#REF!</definedName>
    <definedName name="____pr18">#REF!</definedName>
    <definedName name="____pr19" localSheetId="3">#REF!</definedName>
    <definedName name="____pr19">#REF!</definedName>
    <definedName name="____pr20" localSheetId="3">#REF!</definedName>
    <definedName name="____pr20">#REF!</definedName>
    <definedName name="____pr21" localSheetId="3">#REF!</definedName>
    <definedName name="____pr21">#REF!</definedName>
    <definedName name="____pr22" localSheetId="3">#REF!</definedName>
    <definedName name="____pr22">#REF!</definedName>
    <definedName name="____pr23" localSheetId="3">#REF!</definedName>
    <definedName name="____pr23">#REF!</definedName>
    <definedName name="____pr24" localSheetId="3">#REF!</definedName>
    <definedName name="____pr24">#REF!</definedName>
    <definedName name="____pr25" localSheetId="3">#REF!</definedName>
    <definedName name="____pr25">#REF!</definedName>
    <definedName name="____pr26" localSheetId="3">#REF!</definedName>
    <definedName name="____pr26">#REF!</definedName>
    <definedName name="____pr27" localSheetId="3">#REF!</definedName>
    <definedName name="____pr27">#REF!</definedName>
    <definedName name="____pr28" localSheetId="3">#REF!</definedName>
    <definedName name="____pr28">#REF!</definedName>
    <definedName name="____pr29" localSheetId="3">#REF!</definedName>
    <definedName name="____pr29">#REF!</definedName>
    <definedName name="____pr30" localSheetId="3">#REF!</definedName>
    <definedName name="____pr30">#REF!</definedName>
    <definedName name="____pr31" localSheetId="3">#REF!</definedName>
    <definedName name="____pr31">#REF!</definedName>
    <definedName name="____pr32" localSheetId="3">#REF!</definedName>
    <definedName name="____pr32">#REF!</definedName>
    <definedName name="____pr33" localSheetId="3">#REF!</definedName>
    <definedName name="____pr33">#REF!</definedName>
    <definedName name="____pr34" localSheetId="3">#REF!</definedName>
    <definedName name="____pr34">#REF!</definedName>
    <definedName name="____pr35" localSheetId="3">#REF!</definedName>
    <definedName name="____pr35">#REF!</definedName>
    <definedName name="____pr36" localSheetId="3">#REF!</definedName>
    <definedName name="____pr36">#REF!</definedName>
    <definedName name="____pr37" localSheetId="3">#REF!</definedName>
    <definedName name="____pr37">#REF!</definedName>
    <definedName name="____pr38" localSheetId="3">#REF!</definedName>
    <definedName name="____pr38">#REF!</definedName>
    <definedName name="____pr39" localSheetId="3">#REF!</definedName>
    <definedName name="____pr39">#REF!</definedName>
    <definedName name="____pr40" localSheetId="3">#REF!</definedName>
    <definedName name="____pr40">#REF!</definedName>
    <definedName name="____pr41" localSheetId="3">#REF!</definedName>
    <definedName name="____pr41">#REF!</definedName>
    <definedName name="____pr42" localSheetId="3">#REF!</definedName>
    <definedName name="____pr42">#REF!</definedName>
    <definedName name="____pr43" localSheetId="3">#REF!</definedName>
    <definedName name="____pr43">#REF!</definedName>
    <definedName name="____pr44" localSheetId="3">#REF!</definedName>
    <definedName name="____pr44">#REF!</definedName>
    <definedName name="____pr45" localSheetId="3">#REF!</definedName>
    <definedName name="____pr45">#REF!</definedName>
    <definedName name="____pr46" localSheetId="3">#REF!</definedName>
    <definedName name="____pr46">#REF!</definedName>
    <definedName name="____pr47" localSheetId="3">#REF!</definedName>
    <definedName name="____pr47">#REF!</definedName>
    <definedName name="____pr48" localSheetId="3">#REF!</definedName>
    <definedName name="____pr48">#REF!</definedName>
    <definedName name="____pr49" localSheetId="3">#REF!</definedName>
    <definedName name="____pr49">#REF!</definedName>
    <definedName name="____pr50" localSheetId="3">#REF!</definedName>
    <definedName name="____pr50">#REF!</definedName>
    <definedName name="____pr51" localSheetId="3">#REF!</definedName>
    <definedName name="____pr51">#REF!</definedName>
    <definedName name="____pr52" localSheetId="3">#REF!</definedName>
    <definedName name="____pr52">#REF!</definedName>
    <definedName name="____pr53" localSheetId="3">#REF!</definedName>
    <definedName name="____pr53">#REF!</definedName>
    <definedName name="____pr54" localSheetId="3">#REF!</definedName>
    <definedName name="____pr54">#REF!</definedName>
    <definedName name="____pr55" localSheetId="3">#REF!</definedName>
    <definedName name="____pr55">#REF!</definedName>
    <definedName name="____pr56" localSheetId="3">#REF!</definedName>
    <definedName name="____pr56">#REF!</definedName>
    <definedName name="____pr57" localSheetId="3">#REF!</definedName>
    <definedName name="____pr57">#REF!</definedName>
    <definedName name="____pr58" localSheetId="3">#REF!</definedName>
    <definedName name="____pr58">#REF!</definedName>
    <definedName name="____pr59" localSheetId="3">#REF!</definedName>
    <definedName name="____pr59">#REF!</definedName>
    <definedName name="____pr60" localSheetId="3">#REF!</definedName>
    <definedName name="____pr60">#REF!</definedName>
    <definedName name="____pr61" localSheetId="3">#REF!</definedName>
    <definedName name="____pr61">#REF!</definedName>
    <definedName name="____pr62" localSheetId="3">#REF!</definedName>
    <definedName name="____pr62">#REF!</definedName>
    <definedName name="____pr63" localSheetId="3">#REF!</definedName>
    <definedName name="____pr63">#REF!</definedName>
    <definedName name="____pr64" localSheetId="3">#REF!</definedName>
    <definedName name="____pr64">#REF!</definedName>
    <definedName name="____pr65" localSheetId="3">#REF!</definedName>
    <definedName name="____pr65">#REF!</definedName>
    <definedName name="____pr66" localSheetId="3">#REF!</definedName>
    <definedName name="____pr66">#REF!</definedName>
    <definedName name="____pr67" localSheetId="3">#REF!</definedName>
    <definedName name="____pr67">#REF!</definedName>
    <definedName name="____pr68" localSheetId="3">#REF!</definedName>
    <definedName name="____pr68">#REF!</definedName>
    <definedName name="____pr69" localSheetId="3">#REF!</definedName>
    <definedName name="____pr69">#REF!</definedName>
    <definedName name="____pr70" localSheetId="3">#REF!</definedName>
    <definedName name="____pr70">#REF!</definedName>
    <definedName name="____pr71" localSheetId="3">#REF!</definedName>
    <definedName name="____pr71">#REF!</definedName>
    <definedName name="____pr72" localSheetId="3">#REF!</definedName>
    <definedName name="____pr72">#REF!</definedName>
    <definedName name="____TOP1" localSheetId="3">#REF!</definedName>
    <definedName name="____TOP1">#REF!</definedName>
    <definedName name="____TOP10" localSheetId="3">#REF!</definedName>
    <definedName name="____TOP10">#REF!</definedName>
    <definedName name="____TOP2" localSheetId="3">#REF!</definedName>
    <definedName name="____TOP2">#REF!</definedName>
    <definedName name="____TOP3" localSheetId="3">#REF!</definedName>
    <definedName name="____TOP3">#REF!</definedName>
    <definedName name="____TOP4" localSheetId="3">#REF!</definedName>
    <definedName name="____TOP4">#REF!</definedName>
    <definedName name="____TOP5" localSheetId="3">#REF!</definedName>
    <definedName name="____TOP5">#REF!</definedName>
    <definedName name="____TOP6" localSheetId="3">#REF!</definedName>
    <definedName name="____TOP6">#REF!</definedName>
    <definedName name="____TOP7" localSheetId="3">#REF!</definedName>
    <definedName name="____TOP7">#REF!</definedName>
    <definedName name="____TOP8" localSheetId="3">#REF!</definedName>
    <definedName name="____TOP8">#REF!</definedName>
    <definedName name="____TOP9" localSheetId="3">#REF!</definedName>
    <definedName name="____TOP9">#REF!</definedName>
    <definedName name="____VEX1" localSheetId="3">#REF!</definedName>
    <definedName name="____VEX1">#REF!</definedName>
    <definedName name="____VFA1" localSheetId="3">#REF!</definedName>
    <definedName name="____VFA1">#REF!</definedName>
    <definedName name="____VIT1" localSheetId="3">#REF!</definedName>
    <definedName name="____VIT1">#REF!</definedName>
    <definedName name="____VPR1" localSheetId="3">#REF!</definedName>
    <definedName name="____VPR1">#REF!</definedName>
    <definedName name="____VPR2" localSheetId="3">#REF!</definedName>
    <definedName name="____VPR2">#REF!</definedName>
    <definedName name="____VRP1" localSheetId="3">#REF!</definedName>
    <definedName name="____VRP1">#REF!</definedName>
    <definedName name="____VSM1" localSheetId="3">#REF!</definedName>
    <definedName name="____VSM1">#REF!</definedName>
    <definedName name="___COM1" localSheetId="3">#REF!</definedName>
    <definedName name="___COM1">#REF!</definedName>
    <definedName name="___COM10" localSheetId="3">#REF!</definedName>
    <definedName name="___COM10">#REF!</definedName>
    <definedName name="___COM11" localSheetId="3">#REF!</definedName>
    <definedName name="___COM11">#REF!</definedName>
    <definedName name="___COM12" localSheetId="3">#REF!</definedName>
    <definedName name="___COM12">#REF!</definedName>
    <definedName name="___COM13" localSheetId="3">#REF!</definedName>
    <definedName name="___COM13">#REF!</definedName>
    <definedName name="___COM14" localSheetId="3">#REF!</definedName>
    <definedName name="___COM14">#REF!</definedName>
    <definedName name="___COM15" localSheetId="3">#REF!</definedName>
    <definedName name="___COM15">#REF!</definedName>
    <definedName name="___COM16" localSheetId="3">#REF!</definedName>
    <definedName name="___COM16">#REF!</definedName>
    <definedName name="___COM17" localSheetId="3">#REF!</definedName>
    <definedName name="___COM17">#REF!</definedName>
    <definedName name="___COM18" localSheetId="3">#REF!</definedName>
    <definedName name="___COM18">#REF!</definedName>
    <definedName name="___COM19" localSheetId="3">#REF!</definedName>
    <definedName name="___COM19">#REF!</definedName>
    <definedName name="___COM2" localSheetId="3">#REF!</definedName>
    <definedName name="___COM2">#REF!</definedName>
    <definedName name="___COM20" localSheetId="3">#REF!</definedName>
    <definedName name="___COM20">#REF!</definedName>
    <definedName name="___COM21" localSheetId="3">#REF!</definedName>
    <definedName name="___COM21">#REF!</definedName>
    <definedName name="___COM3" localSheetId="3">#REF!</definedName>
    <definedName name="___COM3">#REF!</definedName>
    <definedName name="___COM4" localSheetId="3">#REF!</definedName>
    <definedName name="___COM4">#REF!</definedName>
    <definedName name="___COM5" localSheetId="3">#REF!</definedName>
    <definedName name="___COM5">#REF!</definedName>
    <definedName name="___COM6" localSheetId="3">#REF!</definedName>
    <definedName name="___COM6">#REF!</definedName>
    <definedName name="___COM7" localSheetId="3">#REF!</definedName>
    <definedName name="___COM7">#REF!</definedName>
    <definedName name="___COM8" localSheetId="3">#REF!</definedName>
    <definedName name="___COM8">#REF!</definedName>
    <definedName name="___COM9" localSheetId="3">#REF!</definedName>
    <definedName name="___COM9">#REF!</definedName>
    <definedName name="___DCI1" localSheetId="3">#REF!</definedName>
    <definedName name="___DCI1">#REF!</definedName>
    <definedName name="___DDS1" localSheetId="3">#REF!</definedName>
    <definedName name="___DDS1">#REF!</definedName>
    <definedName name="___DGO1" localSheetId="3">#REF!</definedName>
    <definedName name="___DGO1">#REF!</definedName>
    <definedName name="___DGP1" localSheetId="3">#REF!</definedName>
    <definedName name="___DGP1">#REF!</definedName>
    <definedName name="___DIJ1" localSheetId="3">#REF!</definedName>
    <definedName name="___DIJ1">#REF!</definedName>
    <definedName name="___DPI1" localSheetId="3">#REF!</definedName>
    <definedName name="___DPI1">#REF!</definedName>
    <definedName name="___DPY1" localSheetId="3">#REF!</definedName>
    <definedName name="___DPY1">#REF!</definedName>
    <definedName name="___DRI1" localSheetId="3">#REF!</definedName>
    <definedName name="___DRI1">#REF!</definedName>
    <definedName name="___DRL1" localSheetId="3">#REF!</definedName>
    <definedName name="___DRL1">#REF!</definedName>
    <definedName name="___DSP1" localSheetId="3">#REF!</definedName>
    <definedName name="___DSP1">#REF!</definedName>
    <definedName name="___ECP1" localSheetId="3">#REF!</definedName>
    <definedName name="___ECP1">#REF!</definedName>
    <definedName name="___ICP1" localSheetId="3">#REF!</definedName>
    <definedName name="___ICP1">#REF!</definedName>
    <definedName name="___key2" localSheetId="3">#REF!</definedName>
    <definedName name="___key2">#REF!</definedName>
    <definedName name="___key3" localSheetId="3">#REF!</definedName>
    <definedName name="___key3">#REF!</definedName>
    <definedName name="___key31" localSheetId="3">#REF!</definedName>
    <definedName name="___key31">#REF!</definedName>
    <definedName name="___LEY80" localSheetId="3">#REF!</definedName>
    <definedName name="___LEY80">#REF!</definedName>
    <definedName name="___MA2" localSheetId="3">#REF!</definedName>
    <definedName name="___MA2">#REF!</definedName>
    <definedName name="___OCD1" localSheetId="3">#REF!</definedName>
    <definedName name="___OCD1">#REF!</definedName>
    <definedName name="___OCI1" localSheetId="3">#REF!</definedName>
    <definedName name="___OCI1">#REF!</definedName>
    <definedName name="___PJ50" localSheetId="3">#REF!</definedName>
    <definedName name="___PJ50">#REF!</definedName>
    <definedName name="___pj51" localSheetId="3">#REF!</definedName>
    <definedName name="___pj51">#REF!</definedName>
    <definedName name="___pr01" localSheetId="3">#REF!</definedName>
    <definedName name="___pr01">#REF!</definedName>
    <definedName name="___pr02" localSheetId="3">#REF!</definedName>
    <definedName name="___pr02">#REF!</definedName>
    <definedName name="___pr03" localSheetId="3">#REF!</definedName>
    <definedName name="___pr03">#REF!</definedName>
    <definedName name="___pr04" localSheetId="3">#REF!</definedName>
    <definedName name="___pr04">#REF!</definedName>
    <definedName name="___pr05" localSheetId="3">#REF!</definedName>
    <definedName name="___pr05">#REF!</definedName>
    <definedName name="___pr06" localSheetId="3">#REF!</definedName>
    <definedName name="___pr06">#REF!</definedName>
    <definedName name="___pr07" localSheetId="3">#REF!</definedName>
    <definedName name="___pr07">#REF!</definedName>
    <definedName name="___pr08" localSheetId="3">#REF!</definedName>
    <definedName name="___pr08">#REF!</definedName>
    <definedName name="___pr09" localSheetId="3">#REF!</definedName>
    <definedName name="___pr09">#REF!</definedName>
    <definedName name="___pr10" localSheetId="3">#REF!</definedName>
    <definedName name="___pr10">#REF!</definedName>
    <definedName name="___pr11" localSheetId="3">#REF!</definedName>
    <definedName name="___pr11">#REF!</definedName>
    <definedName name="___pr12" localSheetId="3">#REF!</definedName>
    <definedName name="___pr12">#REF!</definedName>
    <definedName name="___pr13" localSheetId="3">#REF!</definedName>
    <definedName name="___pr13">#REF!</definedName>
    <definedName name="___pr14" localSheetId="3">#REF!</definedName>
    <definedName name="___pr14">#REF!</definedName>
    <definedName name="___pr15" localSheetId="3">#REF!</definedName>
    <definedName name="___pr15">#REF!</definedName>
    <definedName name="___pr16" localSheetId="3">#REF!</definedName>
    <definedName name="___pr16">#REF!</definedName>
    <definedName name="___pr17" localSheetId="3">#REF!</definedName>
    <definedName name="___pr17">#REF!</definedName>
    <definedName name="___pr18" localSheetId="3">#REF!</definedName>
    <definedName name="___pr18">#REF!</definedName>
    <definedName name="___pr19" localSheetId="3">#REF!</definedName>
    <definedName name="___pr19">#REF!</definedName>
    <definedName name="___pr20" localSheetId="3">#REF!</definedName>
    <definedName name="___pr20">#REF!</definedName>
    <definedName name="___pr21" localSheetId="3">#REF!</definedName>
    <definedName name="___pr21">#REF!</definedName>
    <definedName name="___pr22" localSheetId="3">#REF!</definedName>
    <definedName name="___pr22">#REF!</definedName>
    <definedName name="___pr23" localSheetId="3">#REF!</definedName>
    <definedName name="___pr23">#REF!</definedName>
    <definedName name="___pr24" localSheetId="3">#REF!</definedName>
    <definedName name="___pr24">#REF!</definedName>
    <definedName name="___pr25" localSheetId="3">#REF!</definedName>
    <definedName name="___pr25">#REF!</definedName>
    <definedName name="___pr26" localSheetId="3">#REF!</definedName>
    <definedName name="___pr26">#REF!</definedName>
    <definedName name="___pr27" localSheetId="3">#REF!</definedName>
    <definedName name="___pr27">#REF!</definedName>
    <definedName name="___pr28" localSheetId="3">#REF!</definedName>
    <definedName name="___pr28">#REF!</definedName>
    <definedName name="___pr29" localSheetId="3">#REF!</definedName>
    <definedName name="___pr29">#REF!</definedName>
    <definedName name="___pr30" localSheetId="3">#REF!</definedName>
    <definedName name="___pr30">#REF!</definedName>
    <definedName name="___pr31" localSheetId="3">#REF!</definedName>
    <definedName name="___pr31">#REF!</definedName>
    <definedName name="___pr32" localSheetId="3">#REF!</definedName>
    <definedName name="___pr32">#REF!</definedName>
    <definedName name="___pr33" localSheetId="3">#REF!</definedName>
    <definedName name="___pr33">#REF!</definedName>
    <definedName name="___pr34" localSheetId="3">#REF!</definedName>
    <definedName name="___pr34">#REF!</definedName>
    <definedName name="___pr35" localSheetId="3">#REF!</definedName>
    <definedName name="___pr35">#REF!</definedName>
    <definedName name="___pr36" localSheetId="3">#REF!</definedName>
    <definedName name="___pr36">#REF!</definedName>
    <definedName name="___pr37" localSheetId="3">#REF!</definedName>
    <definedName name="___pr37">#REF!</definedName>
    <definedName name="___pr38" localSheetId="3">#REF!</definedName>
    <definedName name="___pr38">#REF!</definedName>
    <definedName name="___pr39" localSheetId="3">#REF!</definedName>
    <definedName name="___pr39">#REF!</definedName>
    <definedName name="___pr40" localSheetId="3">#REF!</definedName>
    <definedName name="___pr40">#REF!</definedName>
    <definedName name="___pr41" localSheetId="3">#REF!</definedName>
    <definedName name="___pr41">#REF!</definedName>
    <definedName name="___pr42" localSheetId="3">#REF!</definedName>
    <definedName name="___pr42">#REF!</definedName>
    <definedName name="___pr43" localSheetId="3">#REF!</definedName>
    <definedName name="___pr43">#REF!</definedName>
    <definedName name="___pr44" localSheetId="3">#REF!</definedName>
    <definedName name="___pr44">#REF!</definedName>
    <definedName name="___pr45" localSheetId="3">#REF!</definedName>
    <definedName name="___pr45">#REF!</definedName>
    <definedName name="___pr46" localSheetId="3">#REF!</definedName>
    <definedName name="___pr46">#REF!</definedName>
    <definedName name="___pr47" localSheetId="3">#REF!</definedName>
    <definedName name="___pr47">#REF!</definedName>
    <definedName name="___pr48" localSheetId="3">#REF!</definedName>
    <definedName name="___pr48">#REF!</definedName>
    <definedName name="___pr49" localSheetId="3">#REF!</definedName>
    <definedName name="___pr49">#REF!</definedName>
    <definedName name="___pr50" localSheetId="3">#REF!</definedName>
    <definedName name="___pr50">#REF!</definedName>
    <definedName name="___pr51" localSheetId="3">#REF!</definedName>
    <definedName name="___pr51">#REF!</definedName>
    <definedName name="___pr52" localSheetId="3">#REF!</definedName>
    <definedName name="___pr52">#REF!</definedName>
    <definedName name="___pr53" localSheetId="3">#REF!</definedName>
    <definedName name="___pr53">#REF!</definedName>
    <definedName name="___pr54" localSheetId="3">#REF!</definedName>
    <definedName name="___pr54">#REF!</definedName>
    <definedName name="___pr55" localSheetId="3">#REF!</definedName>
    <definedName name="___pr55">#REF!</definedName>
    <definedName name="___pr56" localSheetId="3">#REF!</definedName>
    <definedName name="___pr56">#REF!</definedName>
    <definedName name="___pr57" localSheetId="3">#REF!</definedName>
    <definedName name="___pr57">#REF!</definedName>
    <definedName name="___pr58" localSheetId="3">#REF!</definedName>
    <definedName name="___pr58">#REF!</definedName>
    <definedName name="___pr59" localSheetId="3">#REF!</definedName>
    <definedName name="___pr59">#REF!</definedName>
    <definedName name="___pr60" localSheetId="3">#REF!</definedName>
    <definedName name="___pr60">#REF!</definedName>
    <definedName name="___pr61" localSheetId="3">#REF!</definedName>
    <definedName name="___pr61">#REF!</definedName>
    <definedName name="___pr62" localSheetId="3">#REF!</definedName>
    <definedName name="___pr62">#REF!</definedName>
    <definedName name="___pr63" localSheetId="3">#REF!</definedName>
    <definedName name="___pr63">#REF!</definedName>
    <definedName name="___pr64" localSheetId="3">#REF!</definedName>
    <definedName name="___pr64">#REF!</definedName>
    <definedName name="___pr65" localSheetId="3">#REF!</definedName>
    <definedName name="___pr65">#REF!</definedName>
    <definedName name="___pr66" localSheetId="3">#REF!</definedName>
    <definedName name="___pr66">#REF!</definedName>
    <definedName name="___pr67" localSheetId="3">#REF!</definedName>
    <definedName name="___pr67">#REF!</definedName>
    <definedName name="___pr68" localSheetId="3">#REF!</definedName>
    <definedName name="___pr68">#REF!</definedName>
    <definedName name="___pr69" localSheetId="3">#REF!</definedName>
    <definedName name="___pr69">#REF!</definedName>
    <definedName name="___pr70" localSheetId="3">#REF!</definedName>
    <definedName name="___pr70">#REF!</definedName>
    <definedName name="___pr71" localSheetId="3">#REF!</definedName>
    <definedName name="___pr71">#REF!</definedName>
    <definedName name="___pr72" localSheetId="3">#REF!</definedName>
    <definedName name="___pr72">#REF!</definedName>
    <definedName name="___TOP1" localSheetId="3">#REF!</definedName>
    <definedName name="___TOP1">#REF!</definedName>
    <definedName name="___TOP10" localSheetId="3">#REF!</definedName>
    <definedName name="___TOP10">#REF!</definedName>
    <definedName name="___TOP2" localSheetId="3">#REF!</definedName>
    <definedName name="___TOP2">#REF!</definedName>
    <definedName name="___TOP3" localSheetId="3">#REF!</definedName>
    <definedName name="___TOP3">#REF!</definedName>
    <definedName name="___TOP4" localSheetId="3">#REF!</definedName>
    <definedName name="___TOP4">#REF!</definedName>
    <definedName name="___TOP5" localSheetId="3">#REF!</definedName>
    <definedName name="___TOP5">#REF!</definedName>
    <definedName name="___TOP6" localSheetId="3">#REF!</definedName>
    <definedName name="___TOP6">#REF!</definedName>
    <definedName name="___TOP7" localSheetId="3">#REF!</definedName>
    <definedName name="___TOP7">#REF!</definedName>
    <definedName name="___TOP8" localSheetId="3">#REF!</definedName>
    <definedName name="___TOP8">#REF!</definedName>
    <definedName name="___TOP9" localSheetId="3">#REF!</definedName>
    <definedName name="___TOP9">#REF!</definedName>
    <definedName name="___VEX1" localSheetId="3">#REF!</definedName>
    <definedName name="___VEX1">#REF!</definedName>
    <definedName name="___VFA1" localSheetId="3">#REF!</definedName>
    <definedName name="___VFA1">#REF!</definedName>
    <definedName name="___VIT1" localSheetId="3">#REF!</definedName>
    <definedName name="___VIT1">#REF!</definedName>
    <definedName name="___VPR1" localSheetId="3">#REF!</definedName>
    <definedName name="___VPR1">#REF!</definedName>
    <definedName name="___VPR2" localSheetId="3">#REF!</definedName>
    <definedName name="___VPR2">#REF!</definedName>
    <definedName name="___VRP1" localSheetId="3">#REF!</definedName>
    <definedName name="___VRP1">#REF!</definedName>
    <definedName name="___VSM1" localSheetId="3">#REF!</definedName>
    <definedName name="___VSM1">#REF!</definedName>
    <definedName name="__123Graph_A" localSheetId="3">#REF!</definedName>
    <definedName name="__123Graph_A">#REF!</definedName>
    <definedName name="__123Graph_B" localSheetId="3">#REF!</definedName>
    <definedName name="__123Graph_B">#REF!</definedName>
    <definedName name="__Cod1" localSheetId="3">#REF!</definedName>
    <definedName name="__Cod1">#REF!</definedName>
    <definedName name="__COM1" localSheetId="3">#REF!</definedName>
    <definedName name="__COM1">#REF!</definedName>
    <definedName name="__COM10" localSheetId="3">#REF!</definedName>
    <definedName name="__COM10">#REF!</definedName>
    <definedName name="__COM11" localSheetId="3">#REF!</definedName>
    <definedName name="__COM11">#REF!</definedName>
    <definedName name="__COM12" localSheetId="3">#REF!</definedName>
    <definedName name="__COM12">#REF!</definedName>
    <definedName name="__COM13" localSheetId="3">#REF!</definedName>
    <definedName name="__COM13">#REF!</definedName>
    <definedName name="__COM14" localSheetId="3">#REF!</definedName>
    <definedName name="__COM14">#REF!</definedName>
    <definedName name="__COM15" localSheetId="3">#REF!</definedName>
    <definedName name="__COM15">#REF!</definedName>
    <definedName name="__COM16" localSheetId="3">#REF!</definedName>
    <definedName name="__COM16">#REF!</definedName>
    <definedName name="__COM17" localSheetId="3">#REF!</definedName>
    <definedName name="__COM17">#REF!</definedName>
    <definedName name="__COM18" localSheetId="3">#REF!</definedName>
    <definedName name="__COM18">#REF!</definedName>
    <definedName name="__COM19" localSheetId="3">#REF!</definedName>
    <definedName name="__COM19">#REF!</definedName>
    <definedName name="__COM2" localSheetId="3">#REF!</definedName>
    <definedName name="__COM2">#REF!</definedName>
    <definedName name="__COM20" localSheetId="3">#REF!</definedName>
    <definedName name="__COM20">#REF!</definedName>
    <definedName name="__COM21" localSheetId="3">#REF!</definedName>
    <definedName name="__COM21">#REF!</definedName>
    <definedName name="__COM3" localSheetId="3">#REF!</definedName>
    <definedName name="__COM3">#REF!</definedName>
    <definedName name="__COM4" localSheetId="3">#REF!</definedName>
    <definedName name="__COM4">#REF!</definedName>
    <definedName name="__COM5" localSheetId="3">#REF!</definedName>
    <definedName name="__COM5">#REF!</definedName>
    <definedName name="__COM6" localSheetId="3">#REF!</definedName>
    <definedName name="__COM6">#REF!</definedName>
    <definedName name="__COM7" localSheetId="3">#REF!</definedName>
    <definedName name="__COM7">#REF!</definedName>
    <definedName name="__COM8" localSheetId="3">#REF!</definedName>
    <definedName name="__COM8">#REF!</definedName>
    <definedName name="__COM9" localSheetId="3">#REF!</definedName>
    <definedName name="__COM9">#REF!</definedName>
    <definedName name="__DCI1" localSheetId="3">#REF!</definedName>
    <definedName name="__DCI1">#REF!</definedName>
    <definedName name="__DDS1" localSheetId="3">#REF!</definedName>
    <definedName name="__DDS1">#REF!</definedName>
    <definedName name="__DGO1" localSheetId="3">#REF!</definedName>
    <definedName name="__DGO1">#REF!</definedName>
    <definedName name="__DGP1" localSheetId="3">#REF!</definedName>
    <definedName name="__DGP1">#REF!</definedName>
    <definedName name="__DIJ1" localSheetId="3">#REF!</definedName>
    <definedName name="__DIJ1">#REF!</definedName>
    <definedName name="__DPI1" localSheetId="3">#REF!</definedName>
    <definedName name="__DPI1">#REF!</definedName>
    <definedName name="__DPY1" localSheetId="3">#REF!</definedName>
    <definedName name="__DPY1">#REF!</definedName>
    <definedName name="__DRI1" localSheetId="3">#REF!</definedName>
    <definedName name="__DRI1">#REF!</definedName>
    <definedName name="__DRL1" localSheetId="3">#REF!</definedName>
    <definedName name="__DRL1">#REF!</definedName>
    <definedName name="__DSP1" localSheetId="3">#REF!</definedName>
    <definedName name="__DSP1">#REF!</definedName>
    <definedName name="__ECP1" localSheetId="3">#REF!</definedName>
    <definedName name="__ECP1">#REF!</definedName>
    <definedName name="__ICP1" localSheetId="3">#REF!</definedName>
    <definedName name="__ICP1">#REF!</definedName>
    <definedName name="__key2" localSheetId="3">#REF!</definedName>
    <definedName name="__key2">#REF!</definedName>
    <definedName name="__key21" localSheetId="3">#REF!</definedName>
    <definedName name="__key21">#REF!</definedName>
    <definedName name="__key3" localSheetId="3">#REF!</definedName>
    <definedName name="__key3">#REF!</definedName>
    <definedName name="__key31" localSheetId="3">#REF!</definedName>
    <definedName name="__key31">#REF!</definedName>
    <definedName name="__LEY80" localSheetId="3">#REF!</definedName>
    <definedName name="__LEY80">#REF!</definedName>
    <definedName name="__MA2" localSheetId="3">#REF!</definedName>
    <definedName name="__MA2">#REF!</definedName>
    <definedName name="__mun2" localSheetId="3">#REF!</definedName>
    <definedName name="__mun2">#REF!</definedName>
    <definedName name="__num10" localSheetId="3">#REF!</definedName>
    <definedName name="__num10">#REF!</definedName>
    <definedName name="__num2" localSheetId="3">#REF!</definedName>
    <definedName name="__num2">#REF!</definedName>
    <definedName name="__num3" localSheetId="3">#REF!</definedName>
    <definedName name="__num3">#REF!</definedName>
    <definedName name="__num4" localSheetId="3">#REF!</definedName>
    <definedName name="__num4">#REF!</definedName>
    <definedName name="__num5" localSheetId="3">#REF!</definedName>
    <definedName name="__num5">#REF!</definedName>
    <definedName name="__num6" localSheetId="3">#REF!</definedName>
    <definedName name="__num6">#REF!</definedName>
    <definedName name="__num7" localSheetId="3">#REF!</definedName>
    <definedName name="__num7">#REF!</definedName>
    <definedName name="__num8" localSheetId="3">#REF!</definedName>
    <definedName name="__num8">#REF!</definedName>
    <definedName name="__num9" localSheetId="3">#REF!</definedName>
    <definedName name="__num9">#REF!</definedName>
    <definedName name="__OCD1" localSheetId="3">#REF!</definedName>
    <definedName name="__OCD1">#REF!</definedName>
    <definedName name="__OCI1" localSheetId="3">#REF!</definedName>
    <definedName name="__OCI1">#REF!</definedName>
    <definedName name="__PJ50" localSheetId="3">#REF!</definedName>
    <definedName name="__PJ50">#REF!</definedName>
    <definedName name="__pj51" localSheetId="3">#REF!</definedName>
    <definedName name="__pj51">#REF!</definedName>
    <definedName name="__pr01" localSheetId="3">#REF!</definedName>
    <definedName name="__pr01">#REF!</definedName>
    <definedName name="__pr02" localSheetId="3">#REF!</definedName>
    <definedName name="__pr02">#REF!</definedName>
    <definedName name="__pr03" localSheetId="3">#REF!</definedName>
    <definedName name="__pr03">#REF!</definedName>
    <definedName name="__pr04" localSheetId="3">#REF!</definedName>
    <definedName name="__pr04">#REF!</definedName>
    <definedName name="__pr05" localSheetId="3">#REF!</definedName>
    <definedName name="__pr05">#REF!</definedName>
    <definedName name="__pr06" localSheetId="3">#REF!</definedName>
    <definedName name="__pr06">#REF!</definedName>
    <definedName name="__pr07" localSheetId="3">#REF!</definedName>
    <definedName name="__pr07">#REF!</definedName>
    <definedName name="__pr08" localSheetId="3">#REF!</definedName>
    <definedName name="__pr08">#REF!</definedName>
    <definedName name="__pr09" localSheetId="3">#REF!</definedName>
    <definedName name="__pr09">#REF!</definedName>
    <definedName name="__pr10" localSheetId="3">#REF!</definedName>
    <definedName name="__pr10">#REF!</definedName>
    <definedName name="__pr11" localSheetId="3">#REF!</definedName>
    <definedName name="__pr11">#REF!</definedName>
    <definedName name="__pr12" localSheetId="3">#REF!</definedName>
    <definedName name="__pr12">#REF!</definedName>
    <definedName name="__pr13" localSheetId="3">#REF!</definedName>
    <definedName name="__pr13">#REF!</definedName>
    <definedName name="__pr14" localSheetId="3">#REF!</definedName>
    <definedName name="__pr14">#REF!</definedName>
    <definedName name="__pr15" localSheetId="3">#REF!</definedName>
    <definedName name="__pr15">#REF!</definedName>
    <definedName name="__pr16" localSheetId="3">#REF!</definedName>
    <definedName name="__pr16">#REF!</definedName>
    <definedName name="__pr17" localSheetId="3">#REF!</definedName>
    <definedName name="__pr17">#REF!</definedName>
    <definedName name="__pr18" localSheetId="3">#REF!</definedName>
    <definedName name="__pr18">#REF!</definedName>
    <definedName name="__pr19" localSheetId="3">#REF!</definedName>
    <definedName name="__pr19">#REF!</definedName>
    <definedName name="__pr20" localSheetId="3">#REF!</definedName>
    <definedName name="__pr20">#REF!</definedName>
    <definedName name="__pr21" localSheetId="3">#REF!</definedName>
    <definedName name="__pr21">#REF!</definedName>
    <definedName name="__pr22" localSheetId="3">#REF!</definedName>
    <definedName name="__pr22">#REF!</definedName>
    <definedName name="__pr23" localSheetId="3">#REF!</definedName>
    <definedName name="__pr23">#REF!</definedName>
    <definedName name="__pr24" localSheetId="3">#REF!</definedName>
    <definedName name="__pr24">#REF!</definedName>
    <definedName name="__pr25" localSheetId="3">#REF!</definedName>
    <definedName name="__pr25">#REF!</definedName>
    <definedName name="__pr26" localSheetId="3">#REF!</definedName>
    <definedName name="__pr26">#REF!</definedName>
    <definedName name="__pr27" localSheetId="3">#REF!</definedName>
    <definedName name="__pr27">#REF!</definedName>
    <definedName name="__pr28" localSheetId="3">#REF!</definedName>
    <definedName name="__pr28">#REF!</definedName>
    <definedName name="__pr29" localSheetId="3">#REF!</definedName>
    <definedName name="__pr29">#REF!</definedName>
    <definedName name="__pr30" localSheetId="3">#REF!</definedName>
    <definedName name="__pr30">#REF!</definedName>
    <definedName name="__pr31" localSheetId="3">#REF!</definedName>
    <definedName name="__pr31">#REF!</definedName>
    <definedName name="__pr32" localSheetId="3">#REF!</definedName>
    <definedName name="__pr32">#REF!</definedName>
    <definedName name="__pr33" localSheetId="3">#REF!</definedName>
    <definedName name="__pr33">#REF!</definedName>
    <definedName name="__pr34" localSheetId="3">#REF!</definedName>
    <definedName name="__pr34">#REF!</definedName>
    <definedName name="__pr35" localSheetId="3">#REF!</definedName>
    <definedName name="__pr35">#REF!</definedName>
    <definedName name="__pr36" localSheetId="3">#REF!</definedName>
    <definedName name="__pr36">#REF!</definedName>
    <definedName name="__pr37" localSheetId="3">#REF!</definedName>
    <definedName name="__pr37">#REF!</definedName>
    <definedName name="__pr38" localSheetId="3">#REF!</definedName>
    <definedName name="__pr38">#REF!</definedName>
    <definedName name="__pr39" localSheetId="3">#REF!</definedName>
    <definedName name="__pr39">#REF!</definedName>
    <definedName name="__pr40" localSheetId="3">#REF!</definedName>
    <definedName name="__pr40">#REF!</definedName>
    <definedName name="__pr41" localSheetId="3">#REF!</definedName>
    <definedName name="__pr41">#REF!</definedName>
    <definedName name="__pr42" localSheetId="3">#REF!</definedName>
    <definedName name="__pr42">#REF!</definedName>
    <definedName name="__pr43" localSheetId="3">#REF!</definedName>
    <definedName name="__pr43">#REF!</definedName>
    <definedName name="__pr44" localSheetId="3">#REF!</definedName>
    <definedName name="__pr44">#REF!</definedName>
    <definedName name="__pr45" localSheetId="3">#REF!</definedName>
    <definedName name="__pr45">#REF!</definedName>
    <definedName name="__pr46" localSheetId="3">#REF!</definedName>
    <definedName name="__pr46">#REF!</definedName>
    <definedName name="__pr47" localSheetId="3">#REF!</definedName>
    <definedName name="__pr47">#REF!</definedName>
    <definedName name="__pr48" localSheetId="3">#REF!</definedName>
    <definedName name="__pr48">#REF!</definedName>
    <definedName name="__pr49" localSheetId="3">#REF!</definedName>
    <definedName name="__pr49">#REF!</definedName>
    <definedName name="__pr50" localSheetId="3">#REF!</definedName>
    <definedName name="__pr50">#REF!</definedName>
    <definedName name="__pr51" localSheetId="3">#REF!</definedName>
    <definedName name="__pr51">#REF!</definedName>
    <definedName name="__pr52" localSheetId="3">#REF!</definedName>
    <definedName name="__pr52">#REF!</definedName>
    <definedName name="__pr53" localSheetId="3">#REF!</definedName>
    <definedName name="__pr53">#REF!</definedName>
    <definedName name="__pr54" localSheetId="3">#REF!</definedName>
    <definedName name="__pr54">#REF!</definedName>
    <definedName name="__pr55" localSheetId="3">#REF!</definedName>
    <definedName name="__pr55">#REF!</definedName>
    <definedName name="__pr56" localSheetId="3">#REF!</definedName>
    <definedName name="__pr56">#REF!</definedName>
    <definedName name="__pr57" localSheetId="3">#REF!</definedName>
    <definedName name="__pr57">#REF!</definedName>
    <definedName name="__pr58" localSheetId="3">#REF!</definedName>
    <definedName name="__pr58">#REF!</definedName>
    <definedName name="__pr59" localSheetId="3">#REF!</definedName>
    <definedName name="__pr59">#REF!</definedName>
    <definedName name="__pr60" localSheetId="3">#REF!</definedName>
    <definedName name="__pr60">#REF!</definedName>
    <definedName name="__pr61" localSheetId="3">#REF!</definedName>
    <definedName name="__pr61">#REF!</definedName>
    <definedName name="__pr62" localSheetId="3">#REF!</definedName>
    <definedName name="__pr62">#REF!</definedName>
    <definedName name="__pr63" localSheetId="3">#REF!</definedName>
    <definedName name="__pr63">#REF!</definedName>
    <definedName name="__pr64" localSheetId="3">#REF!</definedName>
    <definedName name="__pr64">#REF!</definedName>
    <definedName name="__pr65" localSheetId="3">#REF!</definedName>
    <definedName name="__pr65">#REF!</definedName>
    <definedName name="__pr66" localSheetId="3">#REF!</definedName>
    <definedName name="__pr66">#REF!</definedName>
    <definedName name="__pr67" localSheetId="3">#REF!</definedName>
    <definedName name="__pr67">#REF!</definedName>
    <definedName name="__pr68" localSheetId="3">#REF!</definedName>
    <definedName name="__pr68">#REF!</definedName>
    <definedName name="__pr69" localSheetId="3">#REF!</definedName>
    <definedName name="__pr69">#REF!</definedName>
    <definedName name="__pr70" localSheetId="3">#REF!</definedName>
    <definedName name="__pr70">#REF!</definedName>
    <definedName name="__pr71" localSheetId="3">#REF!</definedName>
    <definedName name="__pr71">#REF!</definedName>
    <definedName name="__pr72" localSheetId="3">#REF!</definedName>
    <definedName name="__pr72">#REF!</definedName>
    <definedName name="__ref4" localSheetId="3">#REF!</definedName>
    <definedName name="__ref4">#REF!</definedName>
    <definedName name="__TOP1" localSheetId="3">#REF!</definedName>
    <definedName name="__TOP1">#REF!</definedName>
    <definedName name="__TOP10" localSheetId="3">#REF!</definedName>
    <definedName name="__TOP10">#REF!</definedName>
    <definedName name="__TOP2" localSheetId="3">#REF!</definedName>
    <definedName name="__TOP2">#REF!</definedName>
    <definedName name="__TOP3" localSheetId="3">#REF!</definedName>
    <definedName name="__TOP3">#REF!</definedName>
    <definedName name="__TOP4" localSheetId="3">#REF!</definedName>
    <definedName name="__TOP4">#REF!</definedName>
    <definedName name="__TOP5" localSheetId="3">#REF!</definedName>
    <definedName name="__TOP5">#REF!</definedName>
    <definedName name="__TOP6" localSheetId="3">#REF!</definedName>
    <definedName name="__TOP6">#REF!</definedName>
    <definedName name="__TOP7" localSheetId="3">#REF!</definedName>
    <definedName name="__TOP7">#REF!</definedName>
    <definedName name="__TOP8" localSheetId="3">#REF!</definedName>
    <definedName name="__TOP8">#REF!</definedName>
    <definedName name="__TOP9" localSheetId="3">#REF!</definedName>
    <definedName name="__TOP9">#REF!</definedName>
    <definedName name="__TOT1" localSheetId="3">#REF!</definedName>
    <definedName name="__TOT1">#REF!</definedName>
    <definedName name="__VEX1" localSheetId="3">#REF!</definedName>
    <definedName name="__VEX1">#REF!</definedName>
    <definedName name="__VFA1" localSheetId="3">#REF!</definedName>
    <definedName name="__VFA1">#REF!</definedName>
    <definedName name="__VIT1" localSheetId="3">#REF!</definedName>
    <definedName name="__VIT1">#REF!</definedName>
    <definedName name="__VPR1" localSheetId="3">#REF!</definedName>
    <definedName name="__VPR1">#REF!</definedName>
    <definedName name="__VPR2" localSheetId="3">#REF!</definedName>
    <definedName name="__VPR2">#REF!</definedName>
    <definedName name="__VRP1" localSheetId="3">#REF!</definedName>
    <definedName name="__VRP1">#REF!</definedName>
    <definedName name="__VSM1" localSheetId="3">#REF!</definedName>
    <definedName name="__VSM1">#REF!</definedName>
    <definedName name="_1" localSheetId="3">#REF!</definedName>
    <definedName name="_1">#REF!</definedName>
    <definedName name="_1_25" localSheetId="3">#REF!</definedName>
    <definedName name="_1_25">#REF!</definedName>
    <definedName name="_116B" localSheetId="3">#REF!</definedName>
    <definedName name="_116B">#REF!</definedName>
    <definedName name="_117A" localSheetId="3">#REF!</definedName>
    <definedName name="_117A">#REF!</definedName>
    <definedName name="_117B" localSheetId="3">#REF!</definedName>
    <definedName name="_117B">#REF!</definedName>
    <definedName name="_120A" localSheetId="3">#REF!</definedName>
    <definedName name="_120A">#REF!</definedName>
    <definedName name="_120B" localSheetId="3">#REF!</definedName>
    <definedName name="_120B">#REF!</definedName>
    <definedName name="_121A" localSheetId="3">#REF!</definedName>
    <definedName name="_121A">#REF!</definedName>
    <definedName name="_121B" localSheetId="3">#REF!</definedName>
    <definedName name="_121B">#REF!</definedName>
    <definedName name="_122A" localSheetId="3">#REF!</definedName>
    <definedName name="_122A">#REF!</definedName>
    <definedName name="_122B" localSheetId="3">#REF!</definedName>
    <definedName name="_122B">#REF!</definedName>
    <definedName name="_123A" localSheetId="3">#REF!</definedName>
    <definedName name="_123A">#REF!</definedName>
    <definedName name="_123B" localSheetId="3">#REF!</definedName>
    <definedName name="_123B">#REF!</definedName>
    <definedName name="_124A" localSheetId="3">#REF!</definedName>
    <definedName name="_124A">#REF!</definedName>
    <definedName name="_124B" localSheetId="3">#REF!</definedName>
    <definedName name="_124B">#REF!</definedName>
    <definedName name="_125A" localSheetId="3">#REF!</definedName>
    <definedName name="_125A">#REF!</definedName>
    <definedName name="_125B" localSheetId="3">#REF!</definedName>
    <definedName name="_125B">#REF!</definedName>
    <definedName name="_126A" localSheetId="3">#REF!</definedName>
    <definedName name="_126A">#REF!</definedName>
    <definedName name="_126B" localSheetId="3">#REF!</definedName>
    <definedName name="_126B">#REF!</definedName>
    <definedName name="_130A" localSheetId="3">#REF!</definedName>
    <definedName name="_130A">#REF!</definedName>
    <definedName name="_130B" localSheetId="3">#REF!</definedName>
    <definedName name="_130B">#REF!</definedName>
    <definedName name="_131A" localSheetId="3">#REF!</definedName>
    <definedName name="_131A">#REF!</definedName>
    <definedName name="_131B" localSheetId="3">#REF!</definedName>
    <definedName name="_131B">#REF!</definedName>
    <definedName name="_132A" localSheetId="3">#REF!</definedName>
    <definedName name="_132A">#REF!</definedName>
    <definedName name="_132B" localSheetId="3">#REF!</definedName>
    <definedName name="_132B">#REF!</definedName>
    <definedName name="_133A" localSheetId="3">#REF!</definedName>
    <definedName name="_133A">#REF!</definedName>
    <definedName name="_133B" localSheetId="3">#REF!</definedName>
    <definedName name="_133B">#REF!</definedName>
    <definedName name="_134A" localSheetId="3">#REF!</definedName>
    <definedName name="_134A">#REF!</definedName>
    <definedName name="_134B" localSheetId="3">#REF!</definedName>
    <definedName name="_134B">#REF!</definedName>
    <definedName name="_150A" localSheetId="3">#REF!</definedName>
    <definedName name="_150A">#REF!</definedName>
    <definedName name="_150B" localSheetId="3">#REF!</definedName>
    <definedName name="_150B">#REF!</definedName>
    <definedName name="_151A" localSheetId="3">#REF!</definedName>
    <definedName name="_151A">#REF!</definedName>
    <definedName name="_151B" localSheetId="3">#REF!</definedName>
    <definedName name="_151B">#REF!</definedName>
    <definedName name="_152A" localSheetId="3">#REF!</definedName>
    <definedName name="_152A">#REF!</definedName>
    <definedName name="_152B" localSheetId="3">#REF!</definedName>
    <definedName name="_152B">#REF!</definedName>
    <definedName name="_153A" localSheetId="3">#REF!</definedName>
    <definedName name="_153A">#REF!</definedName>
    <definedName name="_153B" localSheetId="3">#REF!</definedName>
    <definedName name="_153B">#REF!</definedName>
    <definedName name="_154A" localSheetId="3">#REF!</definedName>
    <definedName name="_154A">#REF!</definedName>
    <definedName name="_154B" localSheetId="3">#REF!</definedName>
    <definedName name="_154B">#REF!</definedName>
    <definedName name="_160A" localSheetId="3">#REF!</definedName>
    <definedName name="_160A">#REF!</definedName>
    <definedName name="_160B" localSheetId="3">#REF!</definedName>
    <definedName name="_160B">#REF!</definedName>
    <definedName name="_161A" localSheetId="3">#REF!</definedName>
    <definedName name="_161A">#REF!</definedName>
    <definedName name="_161B" localSheetId="3">#REF!</definedName>
    <definedName name="_161B">#REF!</definedName>
    <definedName name="_162A" localSheetId="3">#REF!</definedName>
    <definedName name="_162A">#REF!</definedName>
    <definedName name="_162B" localSheetId="3">#REF!</definedName>
    <definedName name="_162B">#REF!</definedName>
    <definedName name="_163A" localSheetId="3">#REF!</definedName>
    <definedName name="_163A">#REF!</definedName>
    <definedName name="_163B" localSheetId="3">#REF!</definedName>
    <definedName name="_163B">#REF!</definedName>
    <definedName name="_164A" localSheetId="3">#REF!</definedName>
    <definedName name="_164A">#REF!</definedName>
    <definedName name="_164B" localSheetId="3">#REF!</definedName>
    <definedName name="_164B">#REF!</definedName>
    <definedName name="_165A" localSheetId="3">#REF!</definedName>
    <definedName name="_165A">#REF!</definedName>
    <definedName name="_165B" localSheetId="3">#REF!</definedName>
    <definedName name="_165B">#REF!</definedName>
    <definedName name="_166A" localSheetId="3">#REF!</definedName>
    <definedName name="_166A">#REF!</definedName>
    <definedName name="_166B" localSheetId="3">#REF!</definedName>
    <definedName name="_166B">#REF!</definedName>
    <definedName name="_167A" localSheetId="3">#REF!</definedName>
    <definedName name="_167A">#REF!</definedName>
    <definedName name="_167B" localSheetId="3">#REF!</definedName>
    <definedName name="_167B">#REF!</definedName>
    <definedName name="_170A" localSheetId="3">#REF!</definedName>
    <definedName name="_170A">#REF!</definedName>
    <definedName name="_170B" localSheetId="3">#REF!</definedName>
    <definedName name="_170B">#REF!</definedName>
    <definedName name="_171A" localSheetId="3">#REF!</definedName>
    <definedName name="_171A">#REF!</definedName>
    <definedName name="_171B" localSheetId="3">#REF!</definedName>
    <definedName name="_171B">#REF!</definedName>
    <definedName name="_172A" localSheetId="3">#REF!</definedName>
    <definedName name="_172A">#REF!</definedName>
    <definedName name="_172B" localSheetId="3">#REF!</definedName>
    <definedName name="_172B">#REF!</definedName>
    <definedName name="_173A" localSheetId="3">#REF!</definedName>
    <definedName name="_173A">#REF!</definedName>
    <definedName name="_173B" localSheetId="3">#REF!</definedName>
    <definedName name="_173B">#REF!</definedName>
    <definedName name="_174A" localSheetId="3">#REF!</definedName>
    <definedName name="_174A">#REF!</definedName>
    <definedName name="_174B" localSheetId="3">#REF!</definedName>
    <definedName name="_174B">#REF!</definedName>
    <definedName name="_175A" localSheetId="3">#REF!</definedName>
    <definedName name="_175A">#REF!</definedName>
    <definedName name="_175B" localSheetId="3">#REF!</definedName>
    <definedName name="_175B">#REF!</definedName>
    <definedName name="_18_Dic" localSheetId="3">#REF!</definedName>
    <definedName name="_18_Dic">#REF!</definedName>
    <definedName name="_180A" localSheetId="3">#REF!</definedName>
    <definedName name="_180A">#REF!</definedName>
    <definedName name="_180B" localSheetId="3">#REF!</definedName>
    <definedName name="_180B">#REF!</definedName>
    <definedName name="_181A" localSheetId="3">#REF!</definedName>
    <definedName name="_181A">#REF!</definedName>
    <definedName name="_181B" localSheetId="3">#REF!</definedName>
    <definedName name="_181B">#REF!</definedName>
    <definedName name="_182A" localSheetId="3">#REF!</definedName>
    <definedName name="_182A">#REF!</definedName>
    <definedName name="_182B" localSheetId="3">#REF!</definedName>
    <definedName name="_182B">#REF!</definedName>
    <definedName name="_183A" localSheetId="3">#REF!</definedName>
    <definedName name="_183A">#REF!</definedName>
    <definedName name="_183B" localSheetId="3">#REF!</definedName>
    <definedName name="_183B">#REF!</definedName>
    <definedName name="_184A" localSheetId="3">#REF!</definedName>
    <definedName name="_184A">#REF!</definedName>
    <definedName name="_184B" localSheetId="3">#REF!</definedName>
    <definedName name="_184B">#REF!</definedName>
    <definedName name="_185A" localSheetId="3">#REF!</definedName>
    <definedName name="_185A">#REF!</definedName>
    <definedName name="_185B" localSheetId="3">#REF!</definedName>
    <definedName name="_185B">#REF!</definedName>
    <definedName name="_190A" localSheetId="3">#REF!</definedName>
    <definedName name="_190A">#REF!</definedName>
    <definedName name="_190B" localSheetId="3">#REF!</definedName>
    <definedName name="_190B">#REF!</definedName>
    <definedName name="_191A" localSheetId="3">#REF!</definedName>
    <definedName name="_191A">#REF!</definedName>
    <definedName name="_191B" localSheetId="3">#REF!</definedName>
    <definedName name="_191B">#REF!</definedName>
    <definedName name="_192A" localSheetId="3">#REF!</definedName>
    <definedName name="_192A">#REF!</definedName>
    <definedName name="_192B" localSheetId="3">#REF!</definedName>
    <definedName name="_192B">#REF!</definedName>
    <definedName name="_193A" localSheetId="3">#REF!</definedName>
    <definedName name="_193A">#REF!</definedName>
    <definedName name="_193B" localSheetId="3">#REF!</definedName>
    <definedName name="_193B">#REF!</definedName>
    <definedName name="_194A" localSheetId="3">#REF!</definedName>
    <definedName name="_194A">#REF!</definedName>
    <definedName name="_194B" localSheetId="3">#REF!</definedName>
    <definedName name="_194B">#REF!</definedName>
    <definedName name="_195A" localSheetId="3">#REF!</definedName>
    <definedName name="_195A">#REF!</definedName>
    <definedName name="_195B" localSheetId="3">#REF!</definedName>
    <definedName name="_195B">#REF!</definedName>
    <definedName name="_196A" localSheetId="3">#REF!</definedName>
    <definedName name="_196A">#REF!</definedName>
    <definedName name="_196B" localSheetId="3">#REF!</definedName>
    <definedName name="_196B">#REF!</definedName>
    <definedName name="_197A" localSheetId="3">#REF!</definedName>
    <definedName name="_197A">#REF!</definedName>
    <definedName name="_197B" localSheetId="3">#REF!</definedName>
    <definedName name="_197B">#REF!</definedName>
    <definedName name="_1ane_o10" localSheetId="3">#REF!</definedName>
    <definedName name="_1ane_o10">#REF!</definedName>
    <definedName name="_2_5__TOTAL_DE_MATERIALES_A_EXPORTAR" localSheetId="3">#REF!</definedName>
    <definedName name="_2_5__TOTAL_DE_MATERIALES_A_EXPORTAR">#REF!</definedName>
    <definedName name="_200A" localSheetId="3">#REF!</definedName>
    <definedName name="_200A">#REF!</definedName>
    <definedName name="_200B" localSheetId="3">#REF!</definedName>
    <definedName name="_200B">#REF!</definedName>
    <definedName name="_201A" localSheetId="3">#REF!</definedName>
    <definedName name="_201A">#REF!</definedName>
    <definedName name="_201B" localSheetId="3">#REF!</definedName>
    <definedName name="_201B">#REF!</definedName>
    <definedName name="_202A" localSheetId="3">#REF!</definedName>
    <definedName name="_202A">#REF!</definedName>
    <definedName name="_202B" localSheetId="3">#REF!</definedName>
    <definedName name="_202B">#REF!</definedName>
    <definedName name="_203A" localSheetId="3">#REF!</definedName>
    <definedName name="_203A">#REF!</definedName>
    <definedName name="_203B" localSheetId="3">#REF!</definedName>
    <definedName name="_203B">#REF!</definedName>
    <definedName name="_204A" localSheetId="3">#REF!</definedName>
    <definedName name="_204A">#REF!</definedName>
    <definedName name="_204B" localSheetId="3">#REF!</definedName>
    <definedName name="_204B">#REF!</definedName>
    <definedName name="_205A" localSheetId="3">#REF!</definedName>
    <definedName name="_205A">#REF!</definedName>
    <definedName name="_205B" localSheetId="3">#REF!</definedName>
    <definedName name="_205B">#REF!</definedName>
    <definedName name="_210A" localSheetId="3">#REF!</definedName>
    <definedName name="_210A">#REF!</definedName>
    <definedName name="_210B" localSheetId="3">#REF!</definedName>
    <definedName name="_210B">#REF!</definedName>
    <definedName name="_211A" localSheetId="3">#REF!</definedName>
    <definedName name="_211A">#REF!</definedName>
    <definedName name="_211B" localSheetId="3">#REF!</definedName>
    <definedName name="_211B">#REF!</definedName>
    <definedName name="_212A" localSheetId="3">#REF!</definedName>
    <definedName name="_212A">#REF!</definedName>
    <definedName name="_212B" localSheetId="3">#REF!</definedName>
    <definedName name="_212B">#REF!</definedName>
    <definedName name="_213A" localSheetId="3">#REF!</definedName>
    <definedName name="_213A">#REF!</definedName>
    <definedName name="_213B" localSheetId="3">#REF!</definedName>
    <definedName name="_213B">#REF!</definedName>
    <definedName name="_214A" localSheetId="3">#REF!</definedName>
    <definedName name="_214A">#REF!</definedName>
    <definedName name="_214B" localSheetId="3">#REF!</definedName>
    <definedName name="_214B">#REF!</definedName>
    <definedName name="_215A" localSheetId="3">#REF!</definedName>
    <definedName name="_215A">#REF!</definedName>
    <definedName name="_215B" localSheetId="3">#REF!</definedName>
    <definedName name="_215B">#REF!</definedName>
    <definedName name="_216A" localSheetId="3">#REF!</definedName>
    <definedName name="_216A">#REF!</definedName>
    <definedName name="_216B" localSheetId="3">#REF!</definedName>
    <definedName name="_216B">#REF!</definedName>
    <definedName name="_217A" localSheetId="3">#REF!</definedName>
    <definedName name="_217A">#REF!</definedName>
    <definedName name="_217B" localSheetId="3">#REF!</definedName>
    <definedName name="_217B">#REF!</definedName>
    <definedName name="_220A" localSheetId="3">#REF!</definedName>
    <definedName name="_220A">#REF!</definedName>
    <definedName name="_220B" localSheetId="3">#REF!</definedName>
    <definedName name="_220B">#REF!</definedName>
    <definedName name="_221A" localSheetId="3">#REF!</definedName>
    <definedName name="_221A">#REF!</definedName>
    <definedName name="_221B" localSheetId="3">#REF!</definedName>
    <definedName name="_221B">#REF!</definedName>
    <definedName name="_222A" localSheetId="3">#REF!</definedName>
    <definedName name="_222A">#REF!</definedName>
    <definedName name="_222B" localSheetId="3">#REF!</definedName>
    <definedName name="_222B">#REF!</definedName>
    <definedName name="_223A" localSheetId="3">#REF!</definedName>
    <definedName name="_223A">#REF!</definedName>
    <definedName name="_223B" localSheetId="3">#REF!</definedName>
    <definedName name="_223B">#REF!</definedName>
    <definedName name="_224A" localSheetId="3">#REF!</definedName>
    <definedName name="_224A">#REF!</definedName>
    <definedName name="_224B" localSheetId="3">#REF!</definedName>
    <definedName name="_224B">#REF!</definedName>
    <definedName name="_240A" localSheetId="3">#REF!</definedName>
    <definedName name="_240A">#REF!</definedName>
    <definedName name="_240B" localSheetId="3">#REF!</definedName>
    <definedName name="_240B">#REF!</definedName>
    <definedName name="_241A" localSheetId="3">#REF!</definedName>
    <definedName name="_241A">#REF!</definedName>
    <definedName name="_241B" localSheetId="3">#REF!</definedName>
    <definedName name="_241B">#REF!</definedName>
    <definedName name="_242A" localSheetId="3">#REF!</definedName>
    <definedName name="_242A">#REF!</definedName>
    <definedName name="_242B" localSheetId="3">#REF!</definedName>
    <definedName name="_242B">#REF!</definedName>
    <definedName name="_243A" localSheetId="3">#REF!</definedName>
    <definedName name="_243A">#REF!</definedName>
    <definedName name="_243B" localSheetId="3">#REF!</definedName>
    <definedName name="_243B">#REF!</definedName>
    <definedName name="_244A" localSheetId="3">#REF!</definedName>
    <definedName name="_244A">#REF!</definedName>
    <definedName name="_244B" localSheetId="3">#REF!</definedName>
    <definedName name="_244B">#REF!</definedName>
    <definedName name="_250A" localSheetId="3">#REF!</definedName>
    <definedName name="_250A">#REF!</definedName>
    <definedName name="_250B" localSheetId="3">#REF!</definedName>
    <definedName name="_250B">#REF!</definedName>
    <definedName name="_251A" localSheetId="3">#REF!</definedName>
    <definedName name="_251A">#REF!</definedName>
    <definedName name="_251B" localSheetId="3">#REF!</definedName>
    <definedName name="_251B">#REF!</definedName>
    <definedName name="_252A" localSheetId="3">#REF!</definedName>
    <definedName name="_252A">#REF!</definedName>
    <definedName name="_252B" localSheetId="3">#REF!</definedName>
    <definedName name="_252B">#REF!</definedName>
    <definedName name="_253A" localSheetId="3">#REF!</definedName>
    <definedName name="_253A">#REF!</definedName>
    <definedName name="_253B" localSheetId="3">#REF!</definedName>
    <definedName name="_253B">#REF!</definedName>
    <definedName name="_254A" localSheetId="3">#REF!</definedName>
    <definedName name="_254A">#REF!</definedName>
    <definedName name="_254B" localSheetId="3">#REF!</definedName>
    <definedName name="_254B">#REF!</definedName>
    <definedName name="_255A" localSheetId="3">#REF!</definedName>
    <definedName name="_255A">#REF!</definedName>
    <definedName name="_255B" localSheetId="3">#REF!</definedName>
    <definedName name="_255B">#REF!</definedName>
    <definedName name="_260A" localSheetId="3">#REF!</definedName>
    <definedName name="_260A">#REF!</definedName>
    <definedName name="_260B" localSheetId="3">#REF!</definedName>
    <definedName name="_260B">#REF!</definedName>
    <definedName name="_261A" localSheetId="3">#REF!</definedName>
    <definedName name="_261A">#REF!</definedName>
    <definedName name="_261B" localSheetId="3">#REF!</definedName>
    <definedName name="_261B">#REF!</definedName>
    <definedName name="_262A" localSheetId="3">#REF!</definedName>
    <definedName name="_262A">#REF!</definedName>
    <definedName name="_262B" localSheetId="3">#REF!</definedName>
    <definedName name="_262B">#REF!</definedName>
    <definedName name="_263A" localSheetId="3">#REF!</definedName>
    <definedName name="_263A">#REF!</definedName>
    <definedName name="_263B" localSheetId="3">#REF!</definedName>
    <definedName name="_263B">#REF!</definedName>
    <definedName name="_264A" localSheetId="3">#REF!</definedName>
    <definedName name="_264A">#REF!</definedName>
    <definedName name="_264B" localSheetId="3">#REF!</definedName>
    <definedName name="_264B">#REF!</definedName>
    <definedName name="_265A" localSheetId="3">#REF!</definedName>
    <definedName name="_265A">#REF!</definedName>
    <definedName name="_265B" localSheetId="3">#REF!</definedName>
    <definedName name="_265B">#REF!</definedName>
    <definedName name="_266A" localSheetId="3">#REF!</definedName>
    <definedName name="_266A">#REF!</definedName>
    <definedName name="_266B" localSheetId="3">#REF!</definedName>
    <definedName name="_266B">#REF!</definedName>
    <definedName name="_270A" localSheetId="3">#REF!</definedName>
    <definedName name="_270A">#REF!</definedName>
    <definedName name="_270B" localSheetId="3">#REF!</definedName>
    <definedName name="_270B">#REF!</definedName>
    <definedName name="_271A" localSheetId="3">#REF!</definedName>
    <definedName name="_271A">#REF!</definedName>
    <definedName name="_271B" localSheetId="3">#REF!</definedName>
    <definedName name="_271B">#REF!</definedName>
    <definedName name="_272A" localSheetId="3">#REF!</definedName>
    <definedName name="_272A">#REF!</definedName>
    <definedName name="_272B" localSheetId="3">#REF!</definedName>
    <definedName name="_272B">#REF!</definedName>
    <definedName name="_273A" localSheetId="3">#REF!</definedName>
    <definedName name="_273A">#REF!</definedName>
    <definedName name="_273B" localSheetId="3">#REF!</definedName>
    <definedName name="_273B">#REF!</definedName>
    <definedName name="_274A" localSheetId="3">#REF!</definedName>
    <definedName name="_274A">#REF!</definedName>
    <definedName name="_274B" localSheetId="3">#REF!</definedName>
    <definedName name="_274B">#REF!</definedName>
    <definedName name="_275A" localSheetId="3">#REF!</definedName>
    <definedName name="_275A">#REF!</definedName>
    <definedName name="_275B" localSheetId="3">#REF!</definedName>
    <definedName name="_275B">#REF!</definedName>
    <definedName name="_280A" localSheetId="3">#REF!</definedName>
    <definedName name="_280A">#REF!</definedName>
    <definedName name="_280B" localSheetId="3">#REF!</definedName>
    <definedName name="_280B">#REF!</definedName>
    <definedName name="_281A" localSheetId="3">#REF!</definedName>
    <definedName name="_281A">#REF!</definedName>
    <definedName name="_281B" localSheetId="3">#REF!</definedName>
    <definedName name="_281B">#REF!</definedName>
    <definedName name="_282A" localSheetId="3">#REF!</definedName>
    <definedName name="_282A">#REF!</definedName>
    <definedName name="_282B" localSheetId="3">#REF!</definedName>
    <definedName name="_282B">#REF!</definedName>
    <definedName name="_283A" localSheetId="3">#REF!</definedName>
    <definedName name="_283A">#REF!</definedName>
    <definedName name="_283B" localSheetId="3">#REF!</definedName>
    <definedName name="_283B">#REF!</definedName>
    <definedName name="_284A" localSheetId="3">#REF!</definedName>
    <definedName name="_284A">#REF!</definedName>
    <definedName name="_284B" localSheetId="3">#REF!</definedName>
    <definedName name="_284B">#REF!</definedName>
    <definedName name="_285A" localSheetId="3">#REF!</definedName>
    <definedName name="_285A">#REF!</definedName>
    <definedName name="_285B" localSheetId="3">#REF!</definedName>
    <definedName name="_285B">#REF!</definedName>
    <definedName name="_290A" localSheetId="3">#REF!</definedName>
    <definedName name="_290A">#REF!</definedName>
    <definedName name="_290B" localSheetId="3">#REF!</definedName>
    <definedName name="_290B">#REF!</definedName>
    <definedName name="_291A" localSheetId="3">#REF!</definedName>
    <definedName name="_291A">#REF!</definedName>
    <definedName name="_291B" localSheetId="3">#REF!</definedName>
    <definedName name="_291B">#REF!</definedName>
    <definedName name="_292A" localSheetId="3">#REF!</definedName>
    <definedName name="_292A">#REF!</definedName>
    <definedName name="_292B" localSheetId="3">#REF!</definedName>
    <definedName name="_292B">#REF!</definedName>
    <definedName name="_293A" localSheetId="3">#REF!</definedName>
    <definedName name="_293A">#REF!</definedName>
    <definedName name="_293B" localSheetId="3">#REF!</definedName>
    <definedName name="_293B">#REF!</definedName>
    <definedName name="_3ane_o10" localSheetId="3">#REF!</definedName>
    <definedName name="_3ane_o10">#REF!</definedName>
    <definedName name="_4201A" localSheetId="3">#REF!</definedName>
    <definedName name="_4201A">#REF!</definedName>
    <definedName name="_4201B" localSheetId="3">#REF!</definedName>
    <definedName name="_4201B">#REF!</definedName>
    <definedName name="_4202A" localSheetId="3">#REF!</definedName>
    <definedName name="_4202A">#REF!</definedName>
    <definedName name="_4202B" localSheetId="3">#REF!</definedName>
    <definedName name="_4202B">#REF!</definedName>
    <definedName name="_4203A" localSheetId="3">#REF!</definedName>
    <definedName name="_4203A">#REF!</definedName>
    <definedName name="_4203B" localSheetId="3">#REF!</definedName>
    <definedName name="_4203B">#REF!</definedName>
    <definedName name="_4204A" localSheetId="3">#REF!</definedName>
    <definedName name="_4204A">#REF!</definedName>
    <definedName name="_4204B" localSheetId="3">#REF!</definedName>
    <definedName name="_4204B">#REF!</definedName>
    <definedName name="_4206A" localSheetId="3">#REF!</definedName>
    <definedName name="_4206A">#REF!</definedName>
    <definedName name="_4206B" localSheetId="3">#REF!</definedName>
    <definedName name="_4206B">#REF!</definedName>
    <definedName name="_4207A" localSheetId="3">#REF!</definedName>
    <definedName name="_4207A">#REF!</definedName>
    <definedName name="_4207B" localSheetId="3">#REF!</definedName>
    <definedName name="_4207B">#REF!</definedName>
    <definedName name="_4208A" localSheetId="3">#REF!</definedName>
    <definedName name="_4208A">#REF!</definedName>
    <definedName name="_4208B" localSheetId="3">#REF!</definedName>
    <definedName name="_4208B">#REF!</definedName>
    <definedName name="_4209A" localSheetId="3">#REF!</definedName>
    <definedName name="_4209A">#REF!</definedName>
    <definedName name="_4209B" localSheetId="3">#REF!</definedName>
    <definedName name="_4209B">#REF!</definedName>
    <definedName name="_4210A" localSheetId="3">#REF!</definedName>
    <definedName name="_4210A">#REF!</definedName>
    <definedName name="_4210B" localSheetId="3">#REF!</definedName>
    <definedName name="_4210B">#REF!</definedName>
    <definedName name="_4211A" localSheetId="3">#REF!</definedName>
    <definedName name="_4211A">#REF!</definedName>
    <definedName name="_4211B" localSheetId="3">#REF!</definedName>
    <definedName name="_4211B">#REF!</definedName>
    <definedName name="_4212A" localSheetId="3">#REF!</definedName>
    <definedName name="_4212A">#REF!</definedName>
    <definedName name="_4212B" localSheetId="3">#REF!</definedName>
    <definedName name="_4212B">#REF!</definedName>
    <definedName name="_4221A" localSheetId="3">#REF!</definedName>
    <definedName name="_4221A">#REF!</definedName>
    <definedName name="_4221B" localSheetId="3">#REF!</definedName>
    <definedName name="_4221B">#REF!</definedName>
    <definedName name="_4222A" localSheetId="3">#REF!</definedName>
    <definedName name="_4222A">#REF!</definedName>
    <definedName name="_4222B" localSheetId="3">#REF!</definedName>
    <definedName name="_4222B">#REF!</definedName>
    <definedName name="_4231A" localSheetId="3">#REF!</definedName>
    <definedName name="_4231A">#REF!</definedName>
    <definedName name="_4231B" localSheetId="3">#REF!</definedName>
    <definedName name="_4231B">#REF!</definedName>
    <definedName name="_4232A" localSheetId="3">#REF!</definedName>
    <definedName name="_4232A">#REF!</definedName>
    <definedName name="_4232B" localSheetId="3">#REF!</definedName>
    <definedName name="_4232B">#REF!</definedName>
    <definedName name="_4234A" localSheetId="3">#REF!</definedName>
    <definedName name="_4234A">#REF!</definedName>
    <definedName name="_4234B" localSheetId="3">#REF!</definedName>
    <definedName name="_4234B">#REF!</definedName>
    <definedName name="_4235A" localSheetId="3">#REF!</definedName>
    <definedName name="_4235A">#REF!</definedName>
    <definedName name="_4235B" localSheetId="3">#REF!</definedName>
    <definedName name="_4235B">#REF!</definedName>
    <definedName name="_4236A" localSheetId="3">#REF!</definedName>
    <definedName name="_4236A">#REF!</definedName>
    <definedName name="_4236B" localSheetId="3">#REF!</definedName>
    <definedName name="_4236B">#REF!</definedName>
    <definedName name="_4240A" localSheetId="3">#REF!</definedName>
    <definedName name="_4240A">#REF!</definedName>
    <definedName name="_4240B" localSheetId="3">#REF!</definedName>
    <definedName name="_4240B">#REF!</definedName>
    <definedName name="_4243A" localSheetId="3">#REF!</definedName>
    <definedName name="_4243A">#REF!</definedName>
    <definedName name="_4245A" localSheetId="3">#REF!</definedName>
    <definedName name="_4245A">#REF!</definedName>
    <definedName name="_4245B" localSheetId="3">#REF!</definedName>
    <definedName name="_4245B">#REF!</definedName>
    <definedName name="_4246A" localSheetId="3">#REF!</definedName>
    <definedName name="_4246A">#REF!</definedName>
    <definedName name="_4246B" localSheetId="3">#REF!</definedName>
    <definedName name="_4246B">#REF!</definedName>
    <definedName name="_4251A" localSheetId="3">#REF!</definedName>
    <definedName name="_4251A">#REF!</definedName>
    <definedName name="_4251B" localSheetId="3">#REF!</definedName>
    <definedName name="_4251B">#REF!</definedName>
    <definedName name="_4251C" localSheetId="3">#REF!</definedName>
    <definedName name="_4251C">#REF!</definedName>
    <definedName name="_4252A" localSheetId="3">#REF!</definedName>
    <definedName name="_4252A">#REF!</definedName>
    <definedName name="_4252B" localSheetId="3">#REF!</definedName>
    <definedName name="_4252B">#REF!</definedName>
    <definedName name="_4255A" localSheetId="3">#REF!</definedName>
    <definedName name="_4255A">#REF!</definedName>
    <definedName name="_4255B" localSheetId="3">#REF!</definedName>
    <definedName name="_4255B">#REF!</definedName>
    <definedName name="_4257A" localSheetId="3">#REF!</definedName>
    <definedName name="_4257A">#REF!</definedName>
    <definedName name="_4257B" localSheetId="3">#REF!</definedName>
    <definedName name="_4257B">#REF!</definedName>
    <definedName name="_4262A" localSheetId="3">#REF!</definedName>
    <definedName name="_4262A">#REF!</definedName>
    <definedName name="_4262B" localSheetId="3">#REF!</definedName>
    <definedName name="_4262B">#REF!</definedName>
    <definedName name="_4265A" localSheetId="3">#REF!</definedName>
    <definedName name="_4265A">#REF!</definedName>
    <definedName name="_4265B" localSheetId="3">#REF!</definedName>
    <definedName name="_4265B">#REF!</definedName>
    <definedName name="_4270A" localSheetId="3">#REF!</definedName>
    <definedName name="_4270A">#REF!</definedName>
    <definedName name="_4270B" localSheetId="3">#REF!</definedName>
    <definedName name="_4270B">#REF!</definedName>
    <definedName name="_4283A" localSheetId="3">#REF!</definedName>
    <definedName name="_4283A">#REF!</definedName>
    <definedName name="_4283B" localSheetId="3">#REF!</definedName>
    <definedName name="_4283B">#REF!</definedName>
    <definedName name="_4290A" localSheetId="3">#REF!</definedName>
    <definedName name="_4290A">#REF!</definedName>
    <definedName name="_4290B" localSheetId="3">#REF!</definedName>
    <definedName name="_4290B">#REF!</definedName>
    <definedName name="_4294A" localSheetId="3">#REF!</definedName>
    <definedName name="_4294A">#REF!</definedName>
    <definedName name="_4294B" localSheetId="3">#REF!</definedName>
    <definedName name="_4294B">#REF!</definedName>
    <definedName name="_4298A" localSheetId="3">#REF!</definedName>
    <definedName name="_4298A">#REF!</definedName>
    <definedName name="_4298B" localSheetId="3">#REF!</definedName>
    <definedName name="_4298B">#REF!</definedName>
    <definedName name="_911A" localSheetId="3">#REF!</definedName>
    <definedName name="_911A">#REF!</definedName>
    <definedName name="_912A" localSheetId="3">#REF!</definedName>
    <definedName name="_912A">#REF!</definedName>
    <definedName name="_921A" localSheetId="3">#REF!</definedName>
    <definedName name="_921A">#REF!</definedName>
    <definedName name="_922A" localSheetId="3">#REF!</definedName>
    <definedName name="_922A">#REF!</definedName>
    <definedName name="_a1" localSheetId="3">#REF!</definedName>
    <definedName name="_a1">#REF!</definedName>
    <definedName name="_a3" localSheetId="3">#REF!</definedName>
    <definedName name="_a3">#REF!</definedName>
    <definedName name="_a4" localSheetId="3">#REF!</definedName>
    <definedName name="_a4">#REF!</definedName>
    <definedName name="_a5" localSheetId="3">#REF!</definedName>
    <definedName name="_a5">#REF!</definedName>
    <definedName name="_a6" localSheetId="3">#REF!</definedName>
    <definedName name="_a6">#REF!</definedName>
    <definedName name="_AAS1" localSheetId="3">#REF!</definedName>
    <definedName name="_AAS1">#REF!</definedName>
    <definedName name="_ABC1" localSheetId="3">#REF!</definedName>
    <definedName name="_ABC1">#REF!</definedName>
    <definedName name="_abc2" localSheetId="3">#REF!</definedName>
    <definedName name="_abc2">#REF!</definedName>
    <definedName name="_ALM1" localSheetId="3">#REF!</definedName>
    <definedName name="_ALM1">#REF!</definedName>
    <definedName name="_AND1" localSheetId="3">#REF!</definedName>
    <definedName name="_AND1">#REF!</definedName>
    <definedName name="_APU221" localSheetId="3">#REF!</definedName>
    <definedName name="_APU221">#REF!</definedName>
    <definedName name="_b2" localSheetId="3">#REF!</definedName>
    <definedName name="_b2">#REF!</definedName>
    <definedName name="_b3" localSheetId="3">#REF!</definedName>
    <definedName name="_b3">#REF!</definedName>
    <definedName name="_b4" localSheetId="3">#REF!</definedName>
    <definedName name="_b4">#REF!</definedName>
    <definedName name="_b5" localSheetId="3">#REF!</definedName>
    <definedName name="_b5">#REF!</definedName>
    <definedName name="_b6" localSheetId="3">#REF!</definedName>
    <definedName name="_b6">#REF!</definedName>
    <definedName name="_b7" localSheetId="3">#REF!</definedName>
    <definedName name="_b7">#REF!</definedName>
    <definedName name="_b8" localSheetId="3">#REF!</definedName>
    <definedName name="_b8">#REF!</definedName>
    <definedName name="_bb9" localSheetId="3">#REF!</definedName>
    <definedName name="_bb9">#REF!</definedName>
    <definedName name="_bgb5" localSheetId="3">#REF!</definedName>
    <definedName name="_bgb5">#REF!</definedName>
    <definedName name="_Cod1" localSheetId="3">#REF!</definedName>
    <definedName name="_Cod1">#REF!</definedName>
    <definedName name="_COM1" localSheetId="3">#REF!</definedName>
    <definedName name="_COM1">#REF!</definedName>
    <definedName name="_COM10" localSheetId="3">#REF!</definedName>
    <definedName name="_COM10">#REF!</definedName>
    <definedName name="_COM11" localSheetId="3">#REF!</definedName>
    <definedName name="_COM11">#REF!</definedName>
    <definedName name="_COM12" localSheetId="3">#REF!</definedName>
    <definedName name="_COM12">#REF!</definedName>
    <definedName name="_COM13" localSheetId="3">#REF!</definedName>
    <definedName name="_COM13">#REF!</definedName>
    <definedName name="_COM14" localSheetId="3">#REF!</definedName>
    <definedName name="_COM14">#REF!</definedName>
    <definedName name="_COM15" localSheetId="3">#REF!</definedName>
    <definedName name="_COM15">#REF!</definedName>
    <definedName name="_COM16" localSheetId="3">#REF!</definedName>
    <definedName name="_COM16">#REF!</definedName>
    <definedName name="_COM17" localSheetId="3">#REF!</definedName>
    <definedName name="_COM17">#REF!</definedName>
    <definedName name="_COM18" localSheetId="3">#REF!</definedName>
    <definedName name="_COM18">#REF!</definedName>
    <definedName name="_COM19" localSheetId="3">#REF!</definedName>
    <definedName name="_COM19">#REF!</definedName>
    <definedName name="_COM2" localSheetId="3">#REF!</definedName>
    <definedName name="_COM2">#REF!</definedName>
    <definedName name="_COM20" localSheetId="3">#REF!</definedName>
    <definedName name="_COM20">#REF!</definedName>
    <definedName name="_COM21" localSheetId="3">#REF!</definedName>
    <definedName name="_COM21">#REF!</definedName>
    <definedName name="_COM3" localSheetId="3">#REF!</definedName>
    <definedName name="_COM3">#REF!</definedName>
    <definedName name="_COM4" localSheetId="3">#REF!</definedName>
    <definedName name="_COM4">#REF!</definedName>
    <definedName name="_COM5" localSheetId="3">#REF!</definedName>
    <definedName name="_COM5">#REF!</definedName>
    <definedName name="_COM6" localSheetId="3">#REF!</definedName>
    <definedName name="_COM6">#REF!</definedName>
    <definedName name="_COM7" localSheetId="3">#REF!</definedName>
    <definedName name="_COM7">#REF!</definedName>
    <definedName name="_COM8" localSheetId="3">#REF!</definedName>
    <definedName name="_COM8">#REF!</definedName>
    <definedName name="_COM9" localSheetId="3">#REF!</definedName>
    <definedName name="_COM9">#REF!</definedName>
    <definedName name="_DCI1" localSheetId="3">#REF!</definedName>
    <definedName name="_DCI1">#REF!</definedName>
    <definedName name="_DDS1" localSheetId="3">#REF!</definedName>
    <definedName name="_DDS1">#REF!</definedName>
    <definedName name="_DGO1" localSheetId="3">#REF!</definedName>
    <definedName name="_DGO1">#REF!</definedName>
    <definedName name="_DGP1" localSheetId="3">#REF!</definedName>
    <definedName name="_DGP1">#REF!</definedName>
    <definedName name="_DIJ1" localSheetId="3">#REF!</definedName>
    <definedName name="_DIJ1">#REF!</definedName>
    <definedName name="_DPI1" localSheetId="3">#REF!</definedName>
    <definedName name="_DPI1">#REF!</definedName>
    <definedName name="_DPY1" localSheetId="3">#REF!</definedName>
    <definedName name="_DPY1">#REF!</definedName>
    <definedName name="_DRI1" localSheetId="3">#REF!</definedName>
    <definedName name="_DRI1">#REF!</definedName>
    <definedName name="_DRL1" localSheetId="3">#REF!</definedName>
    <definedName name="_DRL1">#REF!</definedName>
    <definedName name="_DSP1" localSheetId="3">#REF!</definedName>
    <definedName name="_DSP1">#REF!</definedName>
    <definedName name="_ECP1" localSheetId="3">#REF!</definedName>
    <definedName name="_ECP1">#REF!</definedName>
    <definedName name="_EST1" localSheetId="3">#REF!</definedName>
    <definedName name="_EST1">#REF!</definedName>
    <definedName name="_EST10" localSheetId="3">#REF!</definedName>
    <definedName name="_EST10">#REF!</definedName>
    <definedName name="_EST11" localSheetId="3">#REF!</definedName>
    <definedName name="_EST11">#REF!</definedName>
    <definedName name="_EST12" localSheetId="3">#REF!</definedName>
    <definedName name="_EST12">#REF!</definedName>
    <definedName name="_EST13" localSheetId="3">#REF!</definedName>
    <definedName name="_EST13">#REF!</definedName>
    <definedName name="_EST14" localSheetId="3">#REF!</definedName>
    <definedName name="_EST14">#REF!</definedName>
    <definedName name="_EST15" localSheetId="3">#REF!</definedName>
    <definedName name="_EST15">#REF!</definedName>
    <definedName name="_EST16" localSheetId="3">#REF!</definedName>
    <definedName name="_EST16">#REF!</definedName>
    <definedName name="_EST17" localSheetId="3">#REF!</definedName>
    <definedName name="_EST17">#REF!</definedName>
    <definedName name="_EST18" localSheetId="3">#REF!</definedName>
    <definedName name="_EST18">#REF!</definedName>
    <definedName name="_EST19" localSheetId="3">#REF!</definedName>
    <definedName name="_EST19">#REF!</definedName>
    <definedName name="_EST2" localSheetId="3">#REF!</definedName>
    <definedName name="_EST2">#REF!</definedName>
    <definedName name="_EST3" localSheetId="3">#REF!</definedName>
    <definedName name="_EST3">#REF!</definedName>
    <definedName name="_EST4" localSheetId="3">#REF!</definedName>
    <definedName name="_EST4">#REF!</definedName>
    <definedName name="_EST5" localSheetId="3">#REF!</definedName>
    <definedName name="_EST5">#REF!</definedName>
    <definedName name="_EST6" localSheetId="3">#REF!</definedName>
    <definedName name="_EST6">#REF!</definedName>
    <definedName name="_EST7" localSheetId="3">#REF!</definedName>
    <definedName name="_EST7">#REF!</definedName>
    <definedName name="_EST8" localSheetId="3">#REF!</definedName>
    <definedName name="_EST8">#REF!</definedName>
    <definedName name="_EST9" localSheetId="3">#REF!</definedName>
    <definedName name="_EST9">#REF!</definedName>
    <definedName name="_EXC1" localSheetId="3">#REF!</definedName>
    <definedName name="_EXC1">#REF!</definedName>
    <definedName name="_EXC10" localSheetId="3">#REF!</definedName>
    <definedName name="_EXC10">#REF!</definedName>
    <definedName name="_EXC11" localSheetId="3">#REF!</definedName>
    <definedName name="_EXC11">#REF!</definedName>
    <definedName name="_EXC12" localSheetId="3">#REF!</definedName>
    <definedName name="_EXC12">#REF!</definedName>
    <definedName name="_EXC2" localSheetId="3">#REF!</definedName>
    <definedName name="_EXC2">#REF!</definedName>
    <definedName name="_EXC3" localSheetId="3">#REF!</definedName>
    <definedName name="_EXC3">#REF!</definedName>
    <definedName name="_EXC4" localSheetId="3">#REF!</definedName>
    <definedName name="_EXC4">#REF!</definedName>
    <definedName name="_EXC5" localSheetId="3">#REF!</definedName>
    <definedName name="_EXC5">#REF!</definedName>
    <definedName name="_EXC6" localSheetId="3">#REF!</definedName>
    <definedName name="_EXC6">#REF!</definedName>
    <definedName name="_EXC7" localSheetId="3">#REF!</definedName>
    <definedName name="_EXC7">#REF!</definedName>
    <definedName name="_EXC8" localSheetId="3">#REF!</definedName>
    <definedName name="_EXC8">#REF!</definedName>
    <definedName name="_EXC9" localSheetId="3">#REF!</definedName>
    <definedName name="_EXC9">#REF!</definedName>
    <definedName name="_F10" localSheetId="3">#REF!</definedName>
    <definedName name="_F10">#REF!</definedName>
    <definedName name="_FC" localSheetId="3">#REF!</definedName>
    <definedName name="_FC">#REF!</definedName>
    <definedName name="_Fill" localSheetId="3">#REF!</definedName>
    <definedName name="_Fill">#REF!</definedName>
    <definedName name="_g2" localSheetId="3">#REF!</definedName>
    <definedName name="_g2">#REF!</definedName>
    <definedName name="_g3" localSheetId="3">#REF!</definedName>
    <definedName name="_g3">#REF!</definedName>
    <definedName name="_g4" localSheetId="3">#REF!</definedName>
    <definedName name="_g4">#REF!</definedName>
    <definedName name="_g5" localSheetId="3">#REF!</definedName>
    <definedName name="_g5">#REF!</definedName>
    <definedName name="_g6" localSheetId="3">#REF!</definedName>
    <definedName name="_g6">#REF!</definedName>
    <definedName name="_g7" localSheetId="3">#REF!</definedName>
    <definedName name="_g7">#REF!</definedName>
    <definedName name="_GoBack" localSheetId="3">#REF!</definedName>
    <definedName name="_GoBack">#REF!</definedName>
    <definedName name="_GR1" localSheetId="3">#REF!</definedName>
    <definedName name="_GR1">#REF!</definedName>
    <definedName name="_gtr4" localSheetId="3">#REF!</definedName>
    <definedName name="_gtr4">#REF!</definedName>
    <definedName name="_h2" localSheetId="3">#REF!</definedName>
    <definedName name="_h2">#REF!</definedName>
    <definedName name="_h3" localSheetId="3">#REF!</definedName>
    <definedName name="_h3">#REF!</definedName>
    <definedName name="_h4" localSheetId="3">#REF!</definedName>
    <definedName name="_h4">#REF!</definedName>
    <definedName name="_h5" localSheetId="3">#REF!</definedName>
    <definedName name="_h5">#REF!</definedName>
    <definedName name="_h6" localSheetId="3">#REF!</definedName>
    <definedName name="_h6">#REF!</definedName>
    <definedName name="_h7" localSheetId="3">#REF!</definedName>
    <definedName name="_h7">#REF!</definedName>
    <definedName name="_h8" localSheetId="3">#REF!</definedName>
    <definedName name="_h8">#REF!</definedName>
    <definedName name="_hfh7" localSheetId="3">#REF!</definedName>
    <definedName name="_hfh7">#REF!</definedName>
    <definedName name="_hhg1" localSheetId="3">#REF!</definedName>
    <definedName name="_hhg1">#REF!</definedName>
    <definedName name="_i4" localSheetId="3">#REF!</definedName>
    <definedName name="_i4">#REF!</definedName>
    <definedName name="_i5" localSheetId="3">#REF!</definedName>
    <definedName name="_i5">#REF!</definedName>
    <definedName name="_i6" localSheetId="3">#REF!</definedName>
    <definedName name="_i6">#REF!</definedName>
    <definedName name="_i7" localSheetId="3">#REF!</definedName>
    <definedName name="_i7">#REF!</definedName>
    <definedName name="_i77" localSheetId="3">#REF!</definedName>
    <definedName name="_i77">#REF!</definedName>
    <definedName name="_i8" localSheetId="3">#REF!</definedName>
    <definedName name="_i8">#REF!</definedName>
    <definedName name="_i9" localSheetId="3">#REF!</definedName>
    <definedName name="_i9">#REF!</definedName>
    <definedName name="_ICP1" localSheetId="3">#REF!</definedName>
    <definedName name="_ICP1">#REF!</definedName>
    <definedName name="_IMP1" localSheetId="3">#REF!</definedName>
    <definedName name="_IMP1">#REF!</definedName>
    <definedName name="_IPC2002" localSheetId="3">#REF!</definedName>
    <definedName name="_IPC2002">#REF!</definedName>
    <definedName name="_IVA1" localSheetId="3">#REF!</definedName>
    <definedName name="_IVA1">#REF!</definedName>
    <definedName name="_k3" localSheetId="3">#REF!</definedName>
    <definedName name="_k3">#REF!</definedName>
    <definedName name="_k4" localSheetId="3">#REF!</definedName>
    <definedName name="_k4">#REF!</definedName>
    <definedName name="_k5" localSheetId="3">#REF!</definedName>
    <definedName name="_k5">#REF!</definedName>
    <definedName name="_k6" localSheetId="3">#REF!</definedName>
    <definedName name="_k6">#REF!</definedName>
    <definedName name="_k7" localSheetId="3">#REF!</definedName>
    <definedName name="_k7">#REF!</definedName>
    <definedName name="_k8" localSheetId="3">#REF!</definedName>
    <definedName name="_k8">#REF!</definedName>
    <definedName name="_k9" localSheetId="3">#REF!</definedName>
    <definedName name="_k9">#REF!</definedName>
    <definedName name="_Key1" localSheetId="3">#REF!</definedName>
    <definedName name="_Key1">#REF!</definedName>
    <definedName name="_Key11" localSheetId="3">#REF!</definedName>
    <definedName name="_Key11">#REF!</definedName>
    <definedName name="_Key2" localSheetId="3">#REF!</definedName>
    <definedName name="_Key2">#REF!</definedName>
    <definedName name="_Key21" localSheetId="3">#REF!</definedName>
    <definedName name="_Key21">#REF!</definedName>
    <definedName name="_key3" localSheetId="3">#REF!</definedName>
    <definedName name="_key3">#REF!</definedName>
    <definedName name="_key31" localSheetId="3">#REF!</definedName>
    <definedName name="_key31">#REF!</definedName>
    <definedName name="_kjk6" localSheetId="3">#REF!</definedName>
    <definedName name="_kjk6">#REF!</definedName>
    <definedName name="_lar03" localSheetId="3">#REF!</definedName>
    <definedName name="_lar03">#REF!</definedName>
    <definedName name="_LEY80" localSheetId="3">#REF!</definedName>
    <definedName name="_LEY80">#REF!</definedName>
    <definedName name="_m3" localSheetId="3">#REF!</definedName>
    <definedName name="_m3">#REF!</definedName>
    <definedName name="_m4" localSheetId="3">#REF!</definedName>
    <definedName name="_m4">#REF!</definedName>
    <definedName name="_m5" localSheetId="3">#REF!</definedName>
    <definedName name="_m5">#REF!</definedName>
    <definedName name="_m6" localSheetId="3">#REF!</definedName>
    <definedName name="_m6">#REF!</definedName>
    <definedName name="_m7" localSheetId="3">#REF!</definedName>
    <definedName name="_m7">#REF!</definedName>
    <definedName name="_m8" localSheetId="3">#REF!</definedName>
    <definedName name="_m8">#REF!</definedName>
    <definedName name="_m9" localSheetId="3">#REF!</definedName>
    <definedName name="_m9">#REF!</definedName>
    <definedName name="_MA2" localSheetId="3">#REF!</definedName>
    <definedName name="_MA2">#REF!</definedName>
    <definedName name="_MAT1" localSheetId="3">#REF!</definedName>
    <definedName name="_MAT1">#REF!</definedName>
    <definedName name="_MOD1" localSheetId="3">#REF!</definedName>
    <definedName name="_MOD1">#REF!</definedName>
    <definedName name="_mun2" localSheetId="3">#REF!</definedName>
    <definedName name="_mun2">#REF!</definedName>
    <definedName name="_n3" localSheetId="3">#REF!</definedName>
    <definedName name="_n3">#REF!</definedName>
    <definedName name="_n4" localSheetId="3">#REF!</definedName>
    <definedName name="_n4">#REF!</definedName>
    <definedName name="_n5" localSheetId="3">#REF!</definedName>
    <definedName name="_n5">#REF!</definedName>
    <definedName name="_nrf10" localSheetId="3">#REF!</definedName>
    <definedName name="_nrf10">#REF!</definedName>
    <definedName name="_num10" localSheetId="3">#REF!</definedName>
    <definedName name="_num10">#REF!</definedName>
    <definedName name="_num2" localSheetId="3">#REF!</definedName>
    <definedName name="_num2">#REF!</definedName>
    <definedName name="_num3" localSheetId="3">#REF!</definedName>
    <definedName name="_num3">#REF!</definedName>
    <definedName name="_num4" localSheetId="3">#REF!</definedName>
    <definedName name="_num4">#REF!</definedName>
    <definedName name="_num5" localSheetId="3">#REF!</definedName>
    <definedName name="_num5">#REF!</definedName>
    <definedName name="_num6" localSheetId="3">#REF!</definedName>
    <definedName name="_num6">#REF!</definedName>
    <definedName name="_num7" localSheetId="3">#REF!</definedName>
    <definedName name="_num7">#REF!</definedName>
    <definedName name="_num8" localSheetId="3">#REF!</definedName>
    <definedName name="_num8">#REF!</definedName>
    <definedName name="_num9" localSheetId="3">#REF!</definedName>
    <definedName name="_num9">#REF!</definedName>
    <definedName name="_nyn7" localSheetId="3">#REF!</definedName>
    <definedName name="_nyn7">#REF!</definedName>
    <definedName name="_o4" localSheetId="3">#REF!</definedName>
    <definedName name="_o4">#REF!</definedName>
    <definedName name="_o5" localSheetId="3">#REF!</definedName>
    <definedName name="_o5">#REF!</definedName>
    <definedName name="_o6" localSheetId="3">#REF!</definedName>
    <definedName name="_o6">#REF!</definedName>
    <definedName name="_o7" localSheetId="3">#REF!</definedName>
    <definedName name="_o7">#REF!</definedName>
    <definedName name="_o8" localSheetId="3">#REF!</definedName>
    <definedName name="_o8">#REF!</definedName>
    <definedName name="_o9" localSheetId="3">#REF!</definedName>
    <definedName name="_o9">#REF!</definedName>
    <definedName name="_OCD1" localSheetId="3">#REF!</definedName>
    <definedName name="_OCD1">#REF!</definedName>
    <definedName name="_OCI1" localSheetId="3">#REF!</definedName>
    <definedName name="_OCI1">#REF!</definedName>
    <definedName name="_p6" localSheetId="3">#REF!</definedName>
    <definedName name="_p6">#REF!</definedName>
    <definedName name="_p7" localSheetId="3">#REF!</definedName>
    <definedName name="_p7">#REF!</definedName>
    <definedName name="_p8" localSheetId="3">#REF!</definedName>
    <definedName name="_p8">#REF!</definedName>
    <definedName name="_Parse_Out" localSheetId="3">#REF!</definedName>
    <definedName name="_Parse_Out">#REF!</definedName>
    <definedName name="_PJ50" localSheetId="3">#REF!</definedName>
    <definedName name="_PJ50">#REF!</definedName>
    <definedName name="_pj51" localSheetId="3">#REF!</definedName>
    <definedName name="_pj51">#REF!</definedName>
    <definedName name="_pr01" localSheetId="3">#REF!</definedName>
    <definedName name="_pr01">#REF!</definedName>
    <definedName name="_pr02" localSheetId="3">#REF!</definedName>
    <definedName name="_pr02">#REF!</definedName>
    <definedName name="_pr03" localSheetId="3">#REF!</definedName>
    <definedName name="_pr03">#REF!</definedName>
    <definedName name="_pr04" localSheetId="3">#REF!</definedName>
    <definedName name="_pr04">#REF!</definedName>
    <definedName name="_pr05" localSheetId="3">#REF!</definedName>
    <definedName name="_pr05">#REF!</definedName>
    <definedName name="_pr06" localSheetId="3">#REF!</definedName>
    <definedName name="_pr06">#REF!</definedName>
    <definedName name="_pr07" localSheetId="3">#REF!</definedName>
    <definedName name="_pr07">#REF!</definedName>
    <definedName name="_pr08" localSheetId="3">#REF!</definedName>
    <definedName name="_pr08">#REF!</definedName>
    <definedName name="_pr09" localSheetId="3">#REF!</definedName>
    <definedName name="_pr09">#REF!</definedName>
    <definedName name="_pr10" localSheetId="3">#REF!</definedName>
    <definedName name="_pr10">#REF!</definedName>
    <definedName name="_pr11" localSheetId="3">#REF!</definedName>
    <definedName name="_pr11">#REF!</definedName>
    <definedName name="_pr12" localSheetId="3">#REF!</definedName>
    <definedName name="_pr12">#REF!</definedName>
    <definedName name="_pr13" localSheetId="3">#REF!</definedName>
    <definedName name="_pr13">#REF!</definedName>
    <definedName name="_pr14" localSheetId="3">#REF!</definedName>
    <definedName name="_pr14">#REF!</definedName>
    <definedName name="_pr15" localSheetId="3">#REF!</definedName>
    <definedName name="_pr15">#REF!</definedName>
    <definedName name="_pr16" localSheetId="3">#REF!</definedName>
    <definedName name="_pr16">#REF!</definedName>
    <definedName name="_pr17" localSheetId="3">#REF!</definedName>
    <definedName name="_pr17">#REF!</definedName>
    <definedName name="_pr18" localSheetId="3">#REF!</definedName>
    <definedName name="_pr18">#REF!</definedName>
    <definedName name="_pr19" localSheetId="3">#REF!</definedName>
    <definedName name="_pr19">#REF!</definedName>
    <definedName name="_pr20" localSheetId="3">#REF!</definedName>
    <definedName name="_pr20">#REF!</definedName>
    <definedName name="_pr21" localSheetId="3">#REF!</definedName>
    <definedName name="_pr21">#REF!</definedName>
    <definedName name="_pr22" localSheetId="3">#REF!</definedName>
    <definedName name="_pr22">#REF!</definedName>
    <definedName name="_pr23" localSheetId="3">#REF!</definedName>
    <definedName name="_pr23">#REF!</definedName>
    <definedName name="_pr24" localSheetId="3">#REF!</definedName>
    <definedName name="_pr24">#REF!</definedName>
    <definedName name="_pr25" localSheetId="3">#REF!</definedName>
    <definedName name="_pr25">#REF!</definedName>
    <definedName name="_pr26" localSheetId="3">#REF!</definedName>
    <definedName name="_pr26">#REF!</definedName>
    <definedName name="_pr27" localSheetId="3">#REF!</definedName>
    <definedName name="_pr27">#REF!</definedName>
    <definedName name="_pr28" localSheetId="3">#REF!</definedName>
    <definedName name="_pr28">#REF!</definedName>
    <definedName name="_pr29" localSheetId="3">#REF!</definedName>
    <definedName name="_pr29">#REF!</definedName>
    <definedName name="_pr30" localSheetId="3">#REF!</definedName>
    <definedName name="_pr30">#REF!</definedName>
    <definedName name="_pr31" localSheetId="3">#REF!</definedName>
    <definedName name="_pr31">#REF!</definedName>
    <definedName name="_pr32" localSheetId="3">#REF!</definedName>
    <definedName name="_pr32">#REF!</definedName>
    <definedName name="_pr33" localSheetId="3">#REF!</definedName>
    <definedName name="_pr33">#REF!</definedName>
    <definedName name="_pr34" localSheetId="3">#REF!</definedName>
    <definedName name="_pr34">#REF!</definedName>
    <definedName name="_pr35" localSheetId="3">#REF!</definedName>
    <definedName name="_pr35">#REF!</definedName>
    <definedName name="_pr36" localSheetId="3">#REF!</definedName>
    <definedName name="_pr36">#REF!</definedName>
    <definedName name="_pr37" localSheetId="3">#REF!</definedName>
    <definedName name="_pr37">#REF!</definedName>
    <definedName name="_pr38" localSheetId="3">#REF!</definedName>
    <definedName name="_pr38">#REF!</definedName>
    <definedName name="_pr39" localSheetId="3">#REF!</definedName>
    <definedName name="_pr39">#REF!</definedName>
    <definedName name="_pr40" localSheetId="3">#REF!</definedName>
    <definedName name="_pr40">#REF!</definedName>
    <definedName name="_pr41" localSheetId="3">#REF!</definedName>
    <definedName name="_pr41">#REF!</definedName>
    <definedName name="_pr42" localSheetId="3">#REF!</definedName>
    <definedName name="_pr42">#REF!</definedName>
    <definedName name="_pr43" localSheetId="3">#REF!</definedName>
    <definedName name="_pr43">#REF!</definedName>
    <definedName name="_pr44" localSheetId="3">#REF!</definedName>
    <definedName name="_pr44">#REF!</definedName>
    <definedName name="_pr45" localSheetId="3">#REF!</definedName>
    <definedName name="_pr45">#REF!</definedName>
    <definedName name="_pr46" localSheetId="3">#REF!</definedName>
    <definedName name="_pr46">#REF!</definedName>
    <definedName name="_pr47" localSheetId="3">#REF!</definedName>
    <definedName name="_pr47">#REF!</definedName>
    <definedName name="_pr48" localSheetId="3">#REF!</definedName>
    <definedName name="_pr48">#REF!</definedName>
    <definedName name="_pr49" localSheetId="3">#REF!</definedName>
    <definedName name="_pr49">#REF!</definedName>
    <definedName name="_pr50" localSheetId="3">#REF!</definedName>
    <definedName name="_pr50">#REF!</definedName>
    <definedName name="_pr51" localSheetId="3">#REF!</definedName>
    <definedName name="_pr51">#REF!</definedName>
    <definedName name="_pr52" localSheetId="3">#REF!</definedName>
    <definedName name="_pr52">#REF!</definedName>
    <definedName name="_pr53" localSheetId="3">#REF!</definedName>
    <definedName name="_pr53">#REF!</definedName>
    <definedName name="_pr54" localSheetId="3">#REF!</definedName>
    <definedName name="_pr54">#REF!</definedName>
    <definedName name="_pr55" localSheetId="3">#REF!</definedName>
    <definedName name="_pr55">#REF!</definedName>
    <definedName name="_pr56" localSheetId="3">#REF!</definedName>
    <definedName name="_pr56">#REF!</definedName>
    <definedName name="_pr57" localSheetId="3">#REF!</definedName>
    <definedName name="_pr57">#REF!</definedName>
    <definedName name="_pr58" localSheetId="3">#REF!</definedName>
    <definedName name="_pr58">#REF!</definedName>
    <definedName name="_pr59" localSheetId="3">#REF!</definedName>
    <definedName name="_pr59">#REF!</definedName>
    <definedName name="_pr60" localSheetId="3">#REF!</definedName>
    <definedName name="_pr60">#REF!</definedName>
    <definedName name="_pr61" localSheetId="3">#REF!</definedName>
    <definedName name="_pr61">#REF!</definedName>
    <definedName name="_pr62" localSheetId="3">#REF!</definedName>
    <definedName name="_pr62">#REF!</definedName>
    <definedName name="_pr63" localSheetId="3">#REF!</definedName>
    <definedName name="_pr63">#REF!</definedName>
    <definedName name="_pr64" localSheetId="3">#REF!</definedName>
    <definedName name="_pr64">#REF!</definedName>
    <definedName name="_pr65" localSheetId="3">#REF!</definedName>
    <definedName name="_pr65">#REF!</definedName>
    <definedName name="_pr66" localSheetId="3">#REF!</definedName>
    <definedName name="_pr66">#REF!</definedName>
    <definedName name="_pr67" localSheetId="3">#REF!</definedName>
    <definedName name="_pr67">#REF!</definedName>
    <definedName name="_pr68" localSheetId="3">#REF!</definedName>
    <definedName name="_pr68">#REF!</definedName>
    <definedName name="_pr69" localSheetId="3">#REF!</definedName>
    <definedName name="_pr69">#REF!</definedName>
    <definedName name="_pr70" localSheetId="3">#REF!</definedName>
    <definedName name="_pr70">#REF!</definedName>
    <definedName name="_pr71" localSheetId="3">#REF!</definedName>
    <definedName name="_pr71">#REF!</definedName>
    <definedName name="_pr72" localSheetId="3">#REF!</definedName>
    <definedName name="_pr72">#REF!</definedName>
    <definedName name="_PRE1" localSheetId="3">#REF!</definedName>
    <definedName name="_PRE1">#REF!</definedName>
    <definedName name="_PTO97" localSheetId="3">#REF!</definedName>
    <definedName name="_PTO97">#REF!</definedName>
    <definedName name="_PW2" localSheetId="3">#REF!</definedName>
    <definedName name="_PW2">#REF!</definedName>
    <definedName name="_QTY1" localSheetId="3">#REF!</definedName>
    <definedName name="_QTY1">#REF!</definedName>
    <definedName name="_r" localSheetId="3">#REF!</definedName>
    <definedName name="_r">#REF!</definedName>
    <definedName name="_r4r" localSheetId="3">#REF!</definedName>
    <definedName name="_r4r">#REF!</definedName>
    <definedName name="_ref4" localSheetId="3">#REF!</definedName>
    <definedName name="_ref4">#REF!</definedName>
    <definedName name="_RET1" localSheetId="3">#REF!</definedName>
    <definedName name="_RET1">#REF!</definedName>
    <definedName name="_RET2" localSheetId="3">#REF!</definedName>
    <definedName name="_RET2">#REF!</definedName>
    <definedName name="_RET3" localSheetId="3">#REF!</definedName>
    <definedName name="_RET3">#REF!</definedName>
    <definedName name="_RET4" localSheetId="3">#REF!</definedName>
    <definedName name="_RET4">#REF!</definedName>
    <definedName name="_RET5" localSheetId="3">#REF!</definedName>
    <definedName name="_RET5">#REF!</definedName>
    <definedName name="_RET6" localSheetId="3">#REF!</definedName>
    <definedName name="_RET6">#REF!</definedName>
    <definedName name="_rtu6" localSheetId="3">#REF!</definedName>
    <definedName name="_rtu6">#REF!</definedName>
    <definedName name="_s1" localSheetId="3">#REF!</definedName>
    <definedName name="_s1">#REF!</definedName>
    <definedName name="_s2" localSheetId="3">#REF!</definedName>
    <definedName name="_s2">#REF!</definedName>
    <definedName name="_s3" localSheetId="3">#REF!</definedName>
    <definedName name="_s3">#REF!</definedName>
    <definedName name="_s4" localSheetId="3">#REF!</definedName>
    <definedName name="_s4">#REF!</definedName>
    <definedName name="_s5" localSheetId="3">#REF!</definedName>
    <definedName name="_s5">#REF!</definedName>
    <definedName name="_s6" localSheetId="3">#REF!</definedName>
    <definedName name="_s6">#REF!</definedName>
    <definedName name="_s7" localSheetId="3">#REF!</definedName>
    <definedName name="_s7">#REF!</definedName>
    <definedName name="_Sort" localSheetId="3">#REF!</definedName>
    <definedName name="_Sort">#REF!</definedName>
    <definedName name="_srn001" localSheetId="3">#REF!</definedName>
    <definedName name="_srn001">#REF!</definedName>
    <definedName name="_SUM1" localSheetId="3">#REF!</definedName>
    <definedName name="_SUM1">#REF!</definedName>
    <definedName name="_SUM2" localSheetId="3">#REF!</definedName>
    <definedName name="_SUM2">#REF!</definedName>
    <definedName name="_t3" localSheetId="3">#REF!</definedName>
    <definedName name="_t3">#REF!</definedName>
    <definedName name="_t4" localSheetId="3">#REF!</definedName>
    <definedName name="_t4">#REF!</definedName>
    <definedName name="_t5" localSheetId="3">#REF!</definedName>
    <definedName name="_t5">#REF!</definedName>
    <definedName name="_t6" localSheetId="3">#REF!</definedName>
    <definedName name="_t6">#REF!</definedName>
    <definedName name="_t66" localSheetId="3">#REF!</definedName>
    <definedName name="_t66">#REF!</definedName>
    <definedName name="_t7" localSheetId="3">#REF!</definedName>
    <definedName name="_t7">#REF!</definedName>
    <definedName name="_t77" localSheetId="3">#REF!</definedName>
    <definedName name="_t77">#REF!</definedName>
    <definedName name="_t8" localSheetId="3">#REF!</definedName>
    <definedName name="_t8">#REF!</definedName>
    <definedName name="_t88" localSheetId="3">#REF!</definedName>
    <definedName name="_t88">#REF!</definedName>
    <definedName name="_t9" localSheetId="3">#REF!</definedName>
    <definedName name="_t9">#REF!</definedName>
    <definedName name="_t99" localSheetId="3">#REF!</definedName>
    <definedName name="_t99">#REF!</definedName>
    <definedName name="_tax1" localSheetId="3">#REF!</definedName>
    <definedName name="_tax1">#REF!</definedName>
    <definedName name="_tax2" localSheetId="3">#REF!</definedName>
    <definedName name="_tax2">#REF!</definedName>
    <definedName name="_tax3" localSheetId="3">#REF!</definedName>
    <definedName name="_tax3">#REF!</definedName>
    <definedName name="_tax4" localSheetId="3">#REF!</definedName>
    <definedName name="_tax4">#REF!</definedName>
    <definedName name="_tc1" localSheetId="3">#REF!</definedName>
    <definedName name="_tc1">#REF!</definedName>
    <definedName name="_tc2" localSheetId="3">#REF!</definedName>
    <definedName name="_tc2">#REF!</definedName>
    <definedName name="_tc3" localSheetId="3">#REF!</definedName>
    <definedName name="_tc3">#REF!</definedName>
    <definedName name="_TOP1" localSheetId="3">#REF!</definedName>
    <definedName name="_TOP1">#REF!</definedName>
    <definedName name="_TOP10" localSheetId="3">#REF!</definedName>
    <definedName name="_TOP10">#REF!</definedName>
    <definedName name="_TOP2" localSheetId="3">#REF!</definedName>
    <definedName name="_TOP2">#REF!</definedName>
    <definedName name="_TOP3" localSheetId="3">#REF!</definedName>
    <definedName name="_TOP3">#REF!</definedName>
    <definedName name="_TOP4" localSheetId="3">#REF!</definedName>
    <definedName name="_TOP4">#REF!</definedName>
    <definedName name="_TOP5" localSheetId="3">#REF!</definedName>
    <definedName name="_TOP5">#REF!</definedName>
    <definedName name="_TOP6" localSheetId="3">#REF!</definedName>
    <definedName name="_TOP6">#REF!</definedName>
    <definedName name="_TOP7" localSheetId="3">#REF!</definedName>
    <definedName name="_TOP7">#REF!</definedName>
    <definedName name="_TOP8" localSheetId="3">#REF!</definedName>
    <definedName name="_TOP8">#REF!</definedName>
    <definedName name="_TOP9" localSheetId="3">#REF!</definedName>
    <definedName name="_TOP9">#REF!</definedName>
    <definedName name="_TOT1" localSheetId="3">#REF!</definedName>
    <definedName name="_TOT1">#REF!</definedName>
    <definedName name="_u4" localSheetId="3">#REF!</definedName>
    <definedName name="_u4">#REF!</definedName>
    <definedName name="_u5" localSheetId="3">#REF!</definedName>
    <definedName name="_u5">#REF!</definedName>
    <definedName name="_u6" localSheetId="3">#REF!</definedName>
    <definedName name="_u6">#REF!</definedName>
    <definedName name="_u7" localSheetId="3">#REF!</definedName>
    <definedName name="_u7">#REF!</definedName>
    <definedName name="_u8" localSheetId="3">#REF!</definedName>
    <definedName name="_u8">#REF!</definedName>
    <definedName name="_u9" localSheetId="3">#REF!</definedName>
    <definedName name="_u9">#REF!</definedName>
    <definedName name="_unj1" localSheetId="3">#REF!</definedName>
    <definedName name="_unj1">#REF!</definedName>
    <definedName name="_ur7" localSheetId="3">#REF!</definedName>
    <definedName name="_ur7">#REF!</definedName>
    <definedName name="_v2" localSheetId="3">#REF!</definedName>
    <definedName name="_v2">#REF!</definedName>
    <definedName name="_v3" localSheetId="3">#REF!</definedName>
    <definedName name="_v3">#REF!</definedName>
    <definedName name="_v4" localSheetId="3">#REF!</definedName>
    <definedName name="_v4">#REF!</definedName>
    <definedName name="_v5" localSheetId="3">#REF!</definedName>
    <definedName name="_v5">#REF!</definedName>
    <definedName name="_v6" localSheetId="3">#REF!</definedName>
    <definedName name="_v6">#REF!</definedName>
    <definedName name="_v7" localSheetId="3">#REF!</definedName>
    <definedName name="_v7">#REF!</definedName>
    <definedName name="_v8" localSheetId="3">#REF!</definedName>
    <definedName name="_v8">#REF!</definedName>
    <definedName name="_v9" localSheetId="3">#REF!</definedName>
    <definedName name="_v9">#REF!</definedName>
    <definedName name="_VEX1" localSheetId="3">#REF!</definedName>
    <definedName name="_VEX1">#REF!</definedName>
    <definedName name="_VFA1" localSheetId="3">#REF!</definedName>
    <definedName name="_VFA1">#REF!</definedName>
    <definedName name="_vfv4" localSheetId="3">#REF!</definedName>
    <definedName name="_vfv4">#REF!</definedName>
    <definedName name="_VIT1" localSheetId="3">#REF!</definedName>
    <definedName name="_VIT1">#REF!</definedName>
    <definedName name="_VPR1" localSheetId="3">#REF!</definedName>
    <definedName name="_VPR1">#REF!</definedName>
    <definedName name="_VPR2" localSheetId="3">#REF!</definedName>
    <definedName name="_VPR2">#REF!</definedName>
    <definedName name="_VRP1" localSheetId="3">#REF!</definedName>
    <definedName name="_VRP1">#REF!</definedName>
    <definedName name="_VSM1" localSheetId="3">#REF!</definedName>
    <definedName name="_VSM1">#REF!</definedName>
    <definedName name="_x1" localSheetId="3">#REF!</definedName>
    <definedName name="_x1">#REF!</definedName>
    <definedName name="_x2" localSheetId="3">#REF!</definedName>
    <definedName name="_x2">#REF!</definedName>
    <definedName name="_x3" localSheetId="3">#REF!</definedName>
    <definedName name="_x3">#REF!</definedName>
    <definedName name="_x4" localSheetId="3">#REF!</definedName>
    <definedName name="_x4">#REF!</definedName>
    <definedName name="_x5" localSheetId="3">#REF!</definedName>
    <definedName name="_x5">#REF!</definedName>
    <definedName name="_x6" localSheetId="3">#REF!</definedName>
    <definedName name="_x6">#REF!</definedName>
    <definedName name="_x7" localSheetId="3">#REF!</definedName>
    <definedName name="_x7">#REF!</definedName>
    <definedName name="_x8" localSheetId="3">#REF!</definedName>
    <definedName name="_x8">#REF!</definedName>
    <definedName name="_x9" localSheetId="3">#REF!</definedName>
    <definedName name="_x9">#REF!</definedName>
    <definedName name="_y2" localSheetId="3">#REF!</definedName>
    <definedName name="_y2">#REF!</definedName>
    <definedName name="_y3" localSheetId="3">#REF!</definedName>
    <definedName name="_y3">#REF!</definedName>
    <definedName name="_y4" localSheetId="3">#REF!</definedName>
    <definedName name="_y4">#REF!</definedName>
    <definedName name="_y5" localSheetId="3">#REF!</definedName>
    <definedName name="_y5">#REF!</definedName>
    <definedName name="_y6" localSheetId="3">#REF!</definedName>
    <definedName name="_y6">#REF!</definedName>
    <definedName name="_y7" localSheetId="3">#REF!</definedName>
    <definedName name="_y7">#REF!</definedName>
    <definedName name="_y8" localSheetId="3">#REF!</definedName>
    <definedName name="_y8">#REF!</definedName>
    <definedName name="_y9" localSheetId="3">#REF!</definedName>
    <definedName name="_y9">#REF!</definedName>
    <definedName name="_z1" localSheetId="3">#REF!</definedName>
    <definedName name="_z1">#REF!</definedName>
    <definedName name="_z2" localSheetId="3">#REF!</definedName>
    <definedName name="_z2">#REF!</definedName>
    <definedName name="_z3" localSheetId="3">#REF!</definedName>
    <definedName name="_z3">#REF!</definedName>
    <definedName name="_z4" localSheetId="3">#REF!</definedName>
    <definedName name="_z4">#REF!</definedName>
    <definedName name="_z5" localSheetId="3">#REF!</definedName>
    <definedName name="_z5">#REF!</definedName>
    <definedName name="_z6" localSheetId="3">#REF!</definedName>
    <definedName name="_z6">#REF!</definedName>
    <definedName name="a" localSheetId="3">#REF!</definedName>
    <definedName name="a">#REF!</definedName>
    <definedName name="A_1" localSheetId="3">#REF!</definedName>
    <definedName name="A_1">#REF!</definedName>
    <definedName name="A_impresión_IM" localSheetId="3">#REF!</definedName>
    <definedName name="A_impresión_IM">#REF!</definedName>
    <definedName name="A18A200" localSheetId="3">#REF!</definedName>
    <definedName name="A18A200">#REF!</definedName>
    <definedName name="a2a" localSheetId="3">#REF!</definedName>
    <definedName name="a2a">#REF!</definedName>
    <definedName name="aaaaas" localSheetId="3">#REF!</definedName>
    <definedName name="aaaaas">#REF!</definedName>
    <definedName name="aas" localSheetId="3">#REF!</definedName>
    <definedName name="aas">#REF!</definedName>
    <definedName name="AB" localSheetId="3">#REF!</definedName>
    <definedName name="AB">#REF!</definedName>
    <definedName name="aba_1" localSheetId="3">#REF!</definedName>
    <definedName name="aba_1">#REF!</definedName>
    <definedName name="aba_2" localSheetId="3">#REF!</definedName>
    <definedName name="aba_2">#REF!</definedName>
    <definedName name="abc" localSheetId="3">#REF!</definedName>
    <definedName name="abc">#REF!</definedName>
    <definedName name="ABCD" localSheetId="3">#REF!</definedName>
    <definedName name="ABCD">#REF!</definedName>
    <definedName name="ABCDE" localSheetId="3">#REF!</definedName>
    <definedName name="ABCDE">#REF!</definedName>
    <definedName name="ac" localSheetId="3">#REF!</definedName>
    <definedName name="ac">#REF!</definedName>
    <definedName name="ACCESANDWPOL2">"['file:///D:/Users/Marcia/Documents/ALCALDIA/ejemplos%20apus/COTIZACION%20PROVEEDORES%20APUS%20SENA%202020.xlsx'#$MATERIALES.$O$163]"</definedName>
    <definedName name="ACCESFIJAC">"['file:///D:/Users/Marcia/Documents/ALCALDIA/ejemplos%20apus/COTIZACION%20PROVEEDORES%20APUS%20SENA%202020.xlsx'#$MATERIALES.$O$42]"</definedName>
    <definedName name="ACCESFIJACINOX">"['file:///D:/Users/Marcia/Documents/ALCALDIA/ejemplos%20apus/COTIZACION%20PROVEEDORES%20APUS%20SENA%202020.xlsx'#$MATERIALES.$O$135]"</definedName>
    <definedName name="ACCESYFIJDIV">"['file:///D:/Users/Marcia/Documents/ALCALDIA/ejemplos%20apus/COTIZACION%20PROVEEDORES%20APUS%20SENA%202020.xlsx'#$MATERIALES.$O$133]"</definedName>
    <definedName name="ACERO60000PSI">"['file:///D:/Users/Marcia/Documents/ALCALDIA/ejemplos%20apus/COTIZACION%20PROVEEDORES%20APUS%20SENA%202020.xlsx'#$MATERIALES.$O$20]"</definedName>
    <definedName name="ACEROA36">"['file:///D:/Users/Marcia/Documents/ALCALDIA/ejemplos%20apus/COTIZACION%20PROVEEDORES%20APUS%20SENA%202020.xlsx'#$MATERIALES.$O$25]"</definedName>
    <definedName name="ACT" localSheetId="3">#REF!</definedName>
    <definedName name="ACT">#REF!</definedName>
    <definedName name="ACT_COMP" localSheetId="3">#REF!</definedName>
    <definedName name="ACT_COMP">#REF!</definedName>
    <definedName name="ACT_COMP2" localSheetId="3">#REF!</definedName>
    <definedName name="ACT_COMP2">#REF!</definedName>
    <definedName name="ACT_CONT" localSheetId="3">#REF!</definedName>
    <definedName name="ACT_CONT">#REF!</definedName>
    <definedName name="ACT_CONT2" localSheetId="3">#REF!</definedName>
    <definedName name="ACT_CONT2">#REF!</definedName>
    <definedName name="Actividades" localSheetId="3">#REF!</definedName>
    <definedName name="Actividades">#REF!</definedName>
    <definedName name="ACTV" localSheetId="3">#REF!</definedName>
    <definedName name="ACTV">#REF!</definedName>
    <definedName name="ad" localSheetId="3">#REF!</definedName>
    <definedName name="ad">#REF!</definedName>
    <definedName name="ADAPT">"['file:///D:/Users/Marcia/Documents/ALCALDIA/ejemplos%20apus/COTIZACION%20PROVEEDORES%20APUS%20SENA%202020.xlsx'#$MATERIALES.$O$55]"</definedName>
    <definedName name="ADAPTMACHO">"['file:///D:/Users/Marcia/Documents/ALCALDIA/ejemplos%20apus/COTIZACION%20PROVEEDORES%20APUS%20SENA%202020.xlsx'#$MATERIALES.$O$60]"</definedName>
    <definedName name="adasd" localSheetId="3">#REF!</definedName>
    <definedName name="adasd">#REF!</definedName>
    <definedName name="ADFGSDB" localSheetId="3">#REF!</definedName>
    <definedName name="ADFGSDB">#REF!</definedName>
    <definedName name="ADMON" localSheetId="3">#REF!</definedName>
    <definedName name="ADMON">#REF!</definedName>
    <definedName name="ADMON1" localSheetId="3">#REF!</definedName>
    <definedName name="ADMON1">#REF!</definedName>
    <definedName name="ADSAD" localSheetId="3">#REF!</definedName>
    <definedName name="ADSAD">#REF!</definedName>
    <definedName name="aefa" localSheetId="3">#REF!</definedName>
    <definedName name="aefa">#REF!</definedName>
    <definedName name="afdsw" localSheetId="3">#REF!</definedName>
    <definedName name="afdsw">#REF!</definedName>
    <definedName name="agdsgg" localSheetId="3">#REF!</definedName>
    <definedName name="agdsgg">#REF!</definedName>
    <definedName name="AGUA">"['file:///D:/Users/Marcia/Documents/ALCALDIA/ejemplos%20apus/COTIZACION%20PROVEEDORES%20APUS%20SENA%202020.xlsx'#$MATERIALES.$O$126]"</definedName>
    <definedName name="aida" localSheetId="3">#REF!</definedName>
    <definedName name="aida">#REF!</definedName>
    <definedName name="aida1" localSheetId="3">#REF!</definedName>
    <definedName name="aida1">#REF!</definedName>
    <definedName name="AIU" localSheetId="3">#REF!</definedName>
    <definedName name="AIU">#REF!</definedName>
    <definedName name="AIU_01" localSheetId="3">#REF!</definedName>
    <definedName name="AIU_01">#REF!</definedName>
    <definedName name="AIU_1" localSheetId="3">#REF!</definedName>
    <definedName name="AIU_1">#REF!</definedName>
    <definedName name="AIU_2" localSheetId="3">#REF!</definedName>
    <definedName name="AIU_2">#REF!</definedName>
    <definedName name="AjustDelAIU" localSheetId="3">#REF!</definedName>
    <definedName name="AjustDelAIU">#REF!</definedName>
    <definedName name="alam" localSheetId="3">#REF!</definedName>
    <definedName name="alam">#REF!</definedName>
    <definedName name="ALAMB.N18">"['file:///D:/Users/Marcia/Documents/ALCALDIA/ejemplos%20apus/COTIZACION%20PROVEEDORES%20APUS%20SENA%202020.xlsx'#$MATERIALES.$O$21]"</definedName>
    <definedName name="ALAMBCOBR">"['file:///D:/Users/Marcia/Documents/ALCALDIA/ejemplos%20apus/COTIZACION%20PROVEEDORES%20APUS%20SENA%202020.xlsx'#$MATERIALES.$O$34]"</definedName>
    <definedName name="AlcanceProyecto" localSheetId="3">#REF!</definedName>
    <definedName name="AlcanceProyecto">#REF!</definedName>
    <definedName name="ALM" localSheetId="3">#REF!</definedName>
    <definedName name="ALM">#REF!</definedName>
    <definedName name="Amount" localSheetId="3">#REF!</definedName>
    <definedName name="Amount">#REF!</definedName>
    <definedName name="ANCLAJE" localSheetId="3">#REF!</definedName>
    <definedName name="ANCLAJE">#REF!</definedName>
    <definedName name="AND" localSheetId="3">#REF!</definedName>
    <definedName name="AND">#REF!</definedName>
    <definedName name="ANDAMIO">"['file:///D:/Users/Marcia/Documents/ALCALDIA/ejemplos%20apus/COTIZACION%20PROVEEDORES%20APUS%20SENA%202020.xlsx'#$EQUIPOS.$L$9]"</definedName>
    <definedName name="anex7" localSheetId="3">#REF!</definedName>
    <definedName name="anex7">#REF!</definedName>
    <definedName name="anex8" localSheetId="3">#REF!</definedName>
    <definedName name="anex8">#REF!</definedName>
    <definedName name="anexo1" localSheetId="3">#REF!</definedName>
    <definedName name="anexo1">#REF!</definedName>
    <definedName name="anexo10" localSheetId="3">#REF!</definedName>
    <definedName name="anexo10">#REF!</definedName>
    <definedName name="anexo11" localSheetId="3">#REF!</definedName>
    <definedName name="anexo11">#REF!</definedName>
    <definedName name="anexo12" localSheetId="3">#REF!</definedName>
    <definedName name="anexo12">#REF!</definedName>
    <definedName name="anexo13" localSheetId="3">#REF!</definedName>
    <definedName name="anexo13">#REF!</definedName>
    <definedName name="anexo14" localSheetId="3">#REF!</definedName>
    <definedName name="anexo14">#REF!</definedName>
    <definedName name="anexo15" localSheetId="3">#REF!</definedName>
    <definedName name="anexo15">#REF!</definedName>
    <definedName name="anexo2" localSheetId="3">#REF!</definedName>
    <definedName name="anexo2">#REF!</definedName>
    <definedName name="anexo3" localSheetId="3">#REF!</definedName>
    <definedName name="anexo3">#REF!</definedName>
    <definedName name="anexo4" localSheetId="3">#REF!</definedName>
    <definedName name="anexo4">#REF!</definedName>
    <definedName name="anexo5" localSheetId="3">#REF!</definedName>
    <definedName name="anexo5">#REF!</definedName>
    <definedName name="anexo6" localSheetId="3">#REF!</definedName>
    <definedName name="anexo6">#REF!</definedName>
    <definedName name="anexo7" localSheetId="3">#REF!</definedName>
    <definedName name="anexo7">#REF!</definedName>
    <definedName name="anexo8" localSheetId="3">#REF!</definedName>
    <definedName name="anexo8">#REF!</definedName>
    <definedName name="anexo9" localSheetId="3">#REF!</definedName>
    <definedName name="anexo9">#REF!</definedName>
    <definedName name="anexů7" localSheetId="3">#REF!</definedName>
    <definedName name="anexů7">#REF!</definedName>
    <definedName name="ANGULO1X1">"['file:///D:/Users/Marcia/Documents/ALCALDIA/ejemplos%20apus/COTIZACION%20PROVEEDORES%20APUS%20SENA%202020.xlsx'#$MATERIALES.$O$168]"</definedName>
    <definedName name="ANTICORR">"['file:///D:/Users/Marcia/Documents/ALCALDIA/ejemplos%20apus/COTIZACION%20PROVEEDORES%20APUS%20SENA%202020.xlsx'#$MATERIALES.$O$24]"</definedName>
    <definedName name="ANTISOL">"['file:///D:/Users/Marcia/Documents/ALCALDIA/ejemplos%20apus/COTIZACION%20PROVEEDORES%20APUS%20SENA%202020.xlsx'#$MATERIALES.$O$14]"</definedName>
    <definedName name="AÑO" localSheetId="3">#REF!</definedName>
    <definedName name="AÑO">#REF!</definedName>
    <definedName name="apaiy" localSheetId="3">#REF!</definedName>
    <definedName name="apaiy">#REF!</definedName>
    <definedName name="APELLIDOS" localSheetId="3">#REF!</definedName>
    <definedName name="APELLIDOS">#REF!</definedName>
    <definedName name="API" localSheetId="3">#REF!</definedName>
    <definedName name="API">#REF!</definedName>
    <definedName name="APU_directos" localSheetId="3">#REF!</definedName>
    <definedName name="APU_directos">#REF!</definedName>
    <definedName name="APU221.1" localSheetId="3">#REF!</definedName>
    <definedName name="APU221.1">#REF!</definedName>
    <definedName name="APU221.2" localSheetId="3">#REF!</definedName>
    <definedName name="APU221.2">#REF!</definedName>
    <definedName name="aqaq" localSheetId="3">#REF!</definedName>
    <definedName name="aqaq">#REF!</definedName>
    <definedName name="AQW" localSheetId="3">#REF!</definedName>
    <definedName name="AQW">#REF!</definedName>
    <definedName name="ARANCEL" localSheetId="3">#REF!</definedName>
    <definedName name="ARANCEL">#REF!</definedName>
    <definedName name="AREA" localSheetId="3">#REF!</definedName>
    <definedName name="AREA">#REF!</definedName>
    <definedName name="_xlnm.Print_Area" localSheetId="8">'A.P.U CUBIERTA'!$B$1:$J$68</definedName>
    <definedName name="_xlnm.Print_Area" localSheetId="7">'A.P.U MAMPOSTERIA'!$B$1:$J$67</definedName>
    <definedName name="_xlnm.Print_Area" localSheetId="4">'A.P.U PINTURA Y CIELO RASO'!$B$1:$J$721</definedName>
    <definedName name="_xlnm.Print_Area" localSheetId="5">'A.P.U PISOS'!$B$1:$J$206</definedName>
    <definedName name="_xlnm.Print_Area" localSheetId="2">'APU DESMONTES'!#REF!</definedName>
    <definedName name="_xlnm.Print_Area" localSheetId="3">'APU OBRAS CIVILES'!#REF!</definedName>
    <definedName name="_xlnm.Print_Area" localSheetId="0">'Formulario1-Ofrecimiento'!$B$2:$L$107</definedName>
    <definedName name="_xlnm.Print_Area" localSheetId="1">PRESUPUESTO!$B$2:$L$107</definedName>
    <definedName name="Areatotal" localSheetId="3">#REF!</definedName>
    <definedName name="Areatotal">#REF!</definedName>
    <definedName name="Aref" localSheetId="3">#REF!</definedName>
    <definedName name="Aref">#REF!</definedName>
    <definedName name="ARENALAV">"['file:///D:/Users/Marcia/Documents/ALCALDIA/ejemplos%20apus/COTIZACION%20PROVEEDORES%20APUS%20SENA%202020.xlsx'#$MATERIALES.$O$154]"</definedName>
    <definedName name="ARP" localSheetId="3">#REF!</definedName>
    <definedName name="ARP">#REF!</definedName>
    <definedName name="ARS" localSheetId="3">#REF!</definedName>
    <definedName name="ARS">#REF!</definedName>
    <definedName name="ASD" localSheetId="3">#REF!</definedName>
    <definedName name="ASD">#REF!</definedName>
    <definedName name="ASDA" localSheetId="3">#REF!</definedName>
    <definedName name="ASDA">#REF!</definedName>
    <definedName name="asdasd" localSheetId="3">#REF!</definedName>
    <definedName name="asdasd">#REF!</definedName>
    <definedName name="asdf" localSheetId="3">#REF!</definedName>
    <definedName name="asdf">#REF!</definedName>
    <definedName name="asdfa" localSheetId="3">#REF!</definedName>
    <definedName name="asdfa">#REF!</definedName>
    <definedName name="asfasd" localSheetId="3">#REF!</definedName>
    <definedName name="asfasd">#REF!</definedName>
    <definedName name="asfasdl" localSheetId="3">#REF!</definedName>
    <definedName name="asfasdl">#REF!</definedName>
    <definedName name="asfdfe" localSheetId="3">#REF!</definedName>
    <definedName name="asfdfe">#REF!</definedName>
    <definedName name="asff" localSheetId="3">#REF!</definedName>
    <definedName name="asff">#REF!</definedName>
    <definedName name="asfghjoi" localSheetId="3">#REF!</definedName>
    <definedName name="asfghjoi">#REF!</definedName>
    <definedName name="asojkdr" localSheetId="3">#REF!</definedName>
    <definedName name="asojkdr">#REF!</definedName>
    <definedName name="auto1" localSheetId="3">#REF!</definedName>
    <definedName name="auto1">#REF!</definedName>
    <definedName name="auto123" localSheetId="3">#REF!</definedName>
    <definedName name="auto123">#REF!</definedName>
    <definedName name="auto2" localSheetId="3">#REF!</definedName>
    <definedName name="auto2">#REF!</definedName>
    <definedName name="AUTOMOTOR" localSheetId="3">#REF!</definedName>
    <definedName name="AUTOMOTOR">#REF!</definedName>
    <definedName name="AUTOMOTOR1" localSheetId="3">#REF!</definedName>
    <definedName name="AUTOMOTOR1">#REF!</definedName>
    <definedName name="Avance_por_item" localSheetId="3">#REF!</definedName>
    <definedName name="Avance_por_item">#REF!</definedName>
    <definedName name="Avances_Totales" localSheetId="3">#REF!</definedName>
    <definedName name="Avances_Totales">#REF!</definedName>
    <definedName name="AW" localSheetId="3">#REF!</definedName>
    <definedName name="AW">#REF!</definedName>
    <definedName name="azaz" localSheetId="3">#REF!</definedName>
    <definedName name="azaz">#REF!</definedName>
    <definedName name="B" localSheetId="3">#REF!</definedName>
    <definedName name="B">#REF!</definedName>
    <definedName name="BALDOSAGRAN">"['file:///D:/Users/Marcia/Documents/ALCALDIA/ejemplos%20apus/COTIZACION%20PROVEEDORES%20APUS%20SENA%202020.xlsx'#$MATERIALES.$O$128]"</definedName>
    <definedName name="Base" localSheetId="3">#REF!</definedName>
    <definedName name="Base">#REF!</definedName>
    <definedName name="Base_datos_IM" localSheetId="3">#REF!</definedName>
    <definedName name="Base_datos_IM">#REF!</definedName>
    <definedName name="base1" localSheetId="3">#REF!</definedName>
    <definedName name="base1">#REF!</definedName>
    <definedName name="base2" localSheetId="3">#REF!</definedName>
    <definedName name="base2">#REF!</definedName>
    <definedName name="BaseDeDatos1" localSheetId="3">#REF!</definedName>
    <definedName name="BaseDeDatos1">#REF!</definedName>
    <definedName name="Basica_Centro_costo_2001" localSheetId="3">#REF!</definedName>
    <definedName name="Basica_Centro_costo_2001">#REF!</definedName>
    <definedName name="Basica_Facturacion_2001" localSheetId="3">#REF!</definedName>
    <definedName name="Basica_Facturacion_2001">#REF!</definedName>
    <definedName name="Basica_Reserva_2001" localSheetId="3">#REF!</definedName>
    <definedName name="Basica_Reserva_2001">#REF!</definedName>
    <definedName name="Básico" localSheetId="3">#REF!</definedName>
    <definedName name="Básico">#REF!</definedName>
    <definedName name="bbbbbb" localSheetId="3">#REF!</definedName>
    <definedName name="bbbbbb">#REF!</definedName>
    <definedName name="bbbbbh" localSheetId="3">#REF!</definedName>
    <definedName name="bbbbbh">#REF!</definedName>
    <definedName name="bbd" localSheetId="3">#REF!</definedName>
    <definedName name="bbd">#REF!</definedName>
    <definedName name="BC" localSheetId="3">#REF!</definedName>
    <definedName name="BC">#REF!</definedName>
    <definedName name="BCXBDFG" localSheetId="3">#REF!</definedName>
    <definedName name="BCXBDFG">#REF!</definedName>
    <definedName name="BDD" localSheetId="3">#REF!</definedName>
    <definedName name="BDD">#REF!</definedName>
    <definedName name="BDFB" localSheetId="3">#REF!</definedName>
    <definedName name="BDFB">#REF!</definedName>
    <definedName name="BDFGDG" localSheetId="3">#REF!</definedName>
    <definedName name="BDFGDG">#REF!</definedName>
    <definedName name="be" localSheetId="3">#REF!</definedName>
    <definedName name="be">#REF!</definedName>
    <definedName name="Beg_Bal" localSheetId="3">#REF!</definedName>
    <definedName name="Beg_Bal">#REF!</definedName>
    <definedName name="BENEF.UNIT." localSheetId="3">#REF!</definedName>
    <definedName name="BENEF.UNIT.">#REF!</definedName>
    <definedName name="bfnfv" localSheetId="3">#REF!</definedName>
    <definedName name="bfnfv">#REF!</definedName>
    <definedName name="bgb" localSheetId="3">#REF!</definedName>
    <definedName name="bgb">#REF!</definedName>
    <definedName name="BGDGFRT" localSheetId="3">#REF!</definedName>
    <definedName name="BGDGFRT">#REF!</definedName>
    <definedName name="BGFBFH" localSheetId="3">#REF!</definedName>
    <definedName name="BGFBFH">#REF!</definedName>
    <definedName name="BGT" localSheetId="3">#REF!</definedName>
    <definedName name="BGT">#REF!</definedName>
    <definedName name="bgvfcdx" localSheetId="3">#REF!</definedName>
    <definedName name="bgvfcdx">#REF!</definedName>
    <definedName name="BHT_F" localSheetId="3">#REF!</definedName>
    <definedName name="BHT_F">#REF!</definedName>
    <definedName name="bi" localSheetId="3">#REF!</definedName>
    <definedName name="bi">#REF!</definedName>
    <definedName name="BISAGRA3">"['file:///D:/Users/Marcia/Documents/ALCALDIA/ejemplos%20apus/COTIZACION%20PROVEEDORES%20APUS%20SENA%202020.xlsx'#$MATERIALES.$O$144]"</definedName>
    <definedName name="blActividadesDiarias" localSheetId="3">#REF!</definedName>
    <definedName name="blActividadesDiarias">#REF!</definedName>
    <definedName name="blCantidades" localSheetId="3">#REF!</definedName>
    <definedName name="blCantidades">#REF!</definedName>
    <definedName name="blCantidades1" localSheetId="3">#REF!</definedName>
    <definedName name="blCantidades1">#REF!</definedName>
    <definedName name="blCantidades2" localSheetId="3">#REF!</definedName>
    <definedName name="blCantidades2">#REF!</definedName>
    <definedName name="blComentarioInf1" localSheetId="3">#REF!</definedName>
    <definedName name="blComentarioInf1">#REF!</definedName>
    <definedName name="blComentarioInf2" localSheetId="3">#REF!</definedName>
    <definedName name="blComentarioInf2">#REF!</definedName>
    <definedName name="blEjecutado" localSheetId="3">#REF!</definedName>
    <definedName name="blEjecutado">#REF!</definedName>
    <definedName name="blEqCantiInf1" localSheetId="3">#REF!</definedName>
    <definedName name="blEqCantiInf1">#REF!</definedName>
    <definedName name="blEqCantiInf2" localSheetId="3">#REF!</definedName>
    <definedName name="blEqCantiInf2">#REF!</definedName>
    <definedName name="blEqClaseInf1" localSheetId="3">#REF!</definedName>
    <definedName name="blEqClaseInf1">#REF!</definedName>
    <definedName name="blEqClaseInf2" localSheetId="3">#REF!</definedName>
    <definedName name="blEqClaseInf2">#REF!</definedName>
    <definedName name="blEqTiemiInf1" localSheetId="3">#REF!</definedName>
    <definedName name="blEqTiemiInf1">#REF!</definedName>
    <definedName name="blEqTiemiInf2" localSheetId="3">#REF!</definedName>
    <definedName name="blEqTiemiInf2">#REF!</definedName>
    <definedName name="blFechaInforme" localSheetId="3">#REF!</definedName>
    <definedName name="blFechaInforme">#REF!</definedName>
    <definedName name="blFechaInicio" localSheetId="3">#REF!</definedName>
    <definedName name="blFechaInicio">#REF!</definedName>
    <definedName name="blFisico" localSheetId="3">#REF!</definedName>
    <definedName name="blFisico">#REF!</definedName>
    <definedName name="blHoraEqInf1" localSheetId="3">#REF!</definedName>
    <definedName name="blHoraEqInf1">#REF!</definedName>
    <definedName name="blHoraEqInf2" localSheetId="3">#REF!</definedName>
    <definedName name="blHoraEqInf2">#REF!</definedName>
    <definedName name="blHoraPerIntInf" localSheetId="3">#REF!</definedName>
    <definedName name="blHoraPerIntInf">#REF!</definedName>
    <definedName name="blHoraPerObraInf" localSheetId="3">#REF!</definedName>
    <definedName name="blHoraPerObraInf">#REF!</definedName>
    <definedName name="blHorasLluviaInf" localSheetId="3">#REF!</definedName>
    <definedName name="blHorasLluviaInf">#REF!</definedName>
    <definedName name="blImagen1" localSheetId="3">#REF!</definedName>
    <definedName name="blImagen1">#REF!</definedName>
    <definedName name="blImagen2" localSheetId="3">#REF!</definedName>
    <definedName name="blImagen2">#REF!</definedName>
    <definedName name="blNombreArchivo" localSheetId="3">#REF!</definedName>
    <definedName name="blNombreArchivo">#REF!</definedName>
    <definedName name="blObservacionesInf" localSheetId="3">#REF!</definedName>
    <definedName name="blObservacionesInf">#REF!</definedName>
    <definedName name="BLOQ5">"['file:///D:/Users/Marcia/Documents/ALCALDIA/ejemplos%20apus/COTIZACION%20PROVEEDORES%20APUS%20SENA%202020.xlsx'#$MATERIALES.$O$108]"</definedName>
    <definedName name="blPDT" localSheetId="3">#REF!</definedName>
    <definedName name="blPDT">#REF!</definedName>
    <definedName name="blPerAdmiCantInf" localSheetId="3">#REF!</definedName>
    <definedName name="blPerAdmiCantInf">#REF!</definedName>
    <definedName name="blPerAdmiTiemInf" localSheetId="3">#REF!</definedName>
    <definedName name="blPerAdmiTiemInf">#REF!</definedName>
    <definedName name="blPerObraCantInf" localSheetId="3">#REF!</definedName>
    <definedName name="blPerObraCantInf">#REF!</definedName>
    <definedName name="blPerObraTiemInf" localSheetId="3">#REF!</definedName>
    <definedName name="blPerObraTiemInf">#REF!</definedName>
    <definedName name="blPersonalAdminInf" localSheetId="3">#REF!</definedName>
    <definedName name="blPersonalAdminInf">#REF!</definedName>
    <definedName name="blPersonalObraInf" localSheetId="3">#REF!</definedName>
    <definedName name="blPersonalObraInf">#REF!</definedName>
    <definedName name="BLPH1" localSheetId="3">#REF!</definedName>
    <definedName name="BLPH1">#REF!</definedName>
    <definedName name="blReferenciaInforme" localSheetId="3">#REF!</definedName>
    <definedName name="blReferenciaInforme">#REF!</definedName>
    <definedName name="bn" localSheetId="3">#REF!</definedName>
    <definedName name="bn">#REF!</definedName>
    <definedName name="Bombas" localSheetId="3">#REF!</definedName>
    <definedName name="Bombas">#REF!</definedName>
    <definedName name="BONO" localSheetId="3">#REF!</definedName>
    <definedName name="BONO">#REF!</definedName>
    <definedName name="BOQUILLACHORR">"['file:///D:/Users/Marcia/Documents/ALCALDIA/ejemplos%20apus/COTIZACION%20PROVEEDORES%20APUS%20SENA%202020.xlsx'#$MATERIALES.$O$98]"</definedName>
    <definedName name="BOQUPISO">"['file:///D:/Users/Marcia/Documents/ALCALDIA/ejemplos%20apus/COTIZACION%20PROVEEDORES%20APUS%20SENA%202020.xlsx'#$MATERIALES.$O$130]"</definedName>
    <definedName name="BORDER1" localSheetId="3">#REF!</definedName>
    <definedName name="BORDER1">#REF!</definedName>
    <definedName name="BORDET" localSheetId="3">#REF!</definedName>
    <definedName name="BORDET">#REF!</definedName>
    <definedName name="BORSHE" localSheetId="3">#REF!</definedName>
    <definedName name="BORSHE">#REF!</definedName>
    <definedName name="BORSUM" localSheetId="3">#REF!</definedName>
    <definedName name="BORSUM">#REF!</definedName>
    <definedName name="boxes" localSheetId="3">#REF!</definedName>
    <definedName name="boxes">#REF!</definedName>
    <definedName name="BQ" localSheetId="3">#REF!</definedName>
    <definedName name="BQ">#REF!</definedName>
    <definedName name="br" localSheetId="3">#REF!</definedName>
    <definedName name="br">#REF!</definedName>
    <definedName name="BREAKER" localSheetId="3">#REF!</definedName>
    <definedName name="BREAKER">#REF!</definedName>
    <definedName name="BREAKERS" localSheetId="3">#REF!</definedName>
    <definedName name="BREAKERS">#REF!</definedName>
    <definedName name="Breakers_Switches" localSheetId="3">#REF!</definedName>
    <definedName name="Breakers_Switches">#REF!</definedName>
    <definedName name="Breakers_y_Switches" localSheetId="3">#REF!</definedName>
    <definedName name="Breakers_y_Switches">#REF!</definedName>
    <definedName name="BRIDAS3">"['file:///D:/Users/Marcia/Documents/ALCALDIA/ejemplos%20apus/COTIZACION%20PROVEEDORES%20APUS%20SENA%202020.xlsx'#$MATERIALES.$O$72]"</definedName>
    <definedName name="bsb" localSheetId="3">#REF!</definedName>
    <definedName name="bsb">#REF!</definedName>
    <definedName name="bspoi" localSheetId="3">#REF!</definedName>
    <definedName name="bspoi">#REF!</definedName>
    <definedName name="bt" localSheetId="3">#REF!</definedName>
    <definedName name="bt">#REF!</definedName>
    <definedName name="BTYJHTR" localSheetId="3">#REF!</definedName>
    <definedName name="BTYJHTR">#REF!</definedName>
    <definedName name="BuiltIn_Print_Area" localSheetId="3">#REF!</definedName>
    <definedName name="BuiltIn_Print_Area">#REF!</definedName>
    <definedName name="BuiltIn_Print_Area___0" localSheetId="3">#REF!</definedName>
    <definedName name="BuiltIn_Print_Area___0">#REF!</definedName>
    <definedName name="bvbc" localSheetId="3">#REF!</definedName>
    <definedName name="bvbc">#REF!</definedName>
    <definedName name="bvcb" localSheetId="3">#REF!</definedName>
    <definedName name="bvcb">#REF!</definedName>
    <definedName name="bvn" localSheetId="3">#REF!</definedName>
    <definedName name="bvn">#REF!</definedName>
    <definedName name="by" localSheetId="3">#REF!</definedName>
    <definedName name="by">#REF!</definedName>
    <definedName name="C._C." localSheetId="3">#REF!</definedName>
    <definedName name="C._C.">#REF!</definedName>
    <definedName name="C_" localSheetId="3">#REF!</definedName>
    <definedName name="C_">#REF!</definedName>
    <definedName name="CA" localSheetId="3">#REF!</definedName>
    <definedName name="CA">#REF!</definedName>
    <definedName name="Cableado" localSheetId="3">#REF!</definedName>
    <definedName name="Cableado">#REF!</definedName>
    <definedName name="CABLEALUM">"['file:///D:/Users/Marcia/Documents/ALCALDIA/ejemplos%20apus/COTIZACION%20PROVEEDORES%20APUS%20SENA%202020.xlsx'#$MATERIALES.$O$43]"</definedName>
    <definedName name="CABLECOBR">"['file:///D:/Users/Marcia/Documents/ALCALDIA/ejemplos%20apus/COTIZACION%20PROVEEDORES%20APUS%20SENA%202020.xlsx'#$MATERIALES.$O$35]"</definedName>
    <definedName name="CABLECOBRE">"['file:///D:/Users/Marcia/Documents/ALCALDIA/ejemplos%20apus/COTIZACION%20PROVEEDORES%20APUS%20SENA%202020.xlsx'#$MATERIALES.$O$27]"</definedName>
    <definedName name="CABLENNCAUCH">"['file:///D:/Users/Marcia/Documents/ALCALDIA/ejemplos%20apus/COTIZACION%20PROVEEDORES%20APUS%20SENA%202020.xlsx'#$MATERIALES.$O$47]"</definedName>
    <definedName name="CAJAOCTOG">"['file:///D:/Users/Marcia/Documents/ALCALDIA/ejemplos%20apus/COTIZACION%20PROVEEDORES%20APUS%20SENA%202020.xlsx'#$MATERIALES.$O$36]"</definedName>
    <definedName name="CajDol1" localSheetId="3">#REF!</definedName>
    <definedName name="CajDol1">#REF!</definedName>
    <definedName name="CajDol10" localSheetId="3">#REF!</definedName>
    <definedName name="CajDol10">#REF!</definedName>
    <definedName name="CajDol11" localSheetId="3">#REF!</definedName>
    <definedName name="CajDol11">#REF!</definedName>
    <definedName name="CajDol12" localSheetId="3">#REF!</definedName>
    <definedName name="CajDol12">#REF!</definedName>
    <definedName name="CajDol2" localSheetId="3">#REF!</definedName>
    <definedName name="CajDol2">#REF!</definedName>
    <definedName name="CajDol3" localSheetId="3">#REF!</definedName>
    <definedName name="CajDol3">#REF!</definedName>
    <definedName name="CajDol4" localSheetId="3">#REF!</definedName>
    <definedName name="CajDol4">#REF!</definedName>
    <definedName name="CajDol5" localSheetId="3">#REF!</definedName>
    <definedName name="CajDol5">#REF!</definedName>
    <definedName name="CajDol6" localSheetId="3">#REF!</definedName>
    <definedName name="CajDol6">#REF!</definedName>
    <definedName name="CajDol7" localSheetId="3">#REF!</definedName>
    <definedName name="CajDol7">#REF!</definedName>
    <definedName name="CajDol8" localSheetId="3">#REF!</definedName>
    <definedName name="CajDol8">#REF!</definedName>
    <definedName name="CajDol9" localSheetId="3">#REF!</definedName>
    <definedName name="CajDol9">#REF!</definedName>
    <definedName name="CAMIONFVR">"['file:///D:/Users/Marcia/Documents/ALCALDIA/ejemplos%20apus/COTIZACION%20PROVEEDORES%20APUS%20SENA%202020.xlsx'#$EQUIPOS.$L$10]"</definedName>
    <definedName name="CAMPO" localSheetId="3">#REF!</definedName>
    <definedName name="CAMPO">#REF!</definedName>
    <definedName name="CANALBLANC">"['file:///D:/Users/Marcia/Documents/ALCALDIA/ejemplos%20apus/COTIZACION%20PROVEEDORES%20APUS%20SENA%202020.xlsx'#$MATERIALES.$O$110]"</definedName>
    <definedName name="CANMET">"['file:///D:/Users/Marcia/Documents/ALCALDIA/ejemplos%20apus/COTIZACION%20PROVEEDORES%20APUS%20SENA%202020.xlsx'#$MATERIALES.$O$39]"</definedName>
    <definedName name="CANT" localSheetId="3">#REF!</definedName>
    <definedName name="CANT">#REF!</definedName>
    <definedName name="cantidad" localSheetId="3">#REF!</definedName>
    <definedName name="cantidad">#REF!</definedName>
    <definedName name="CAP" localSheetId="3">#REF!</definedName>
    <definedName name="CAP">#REF!</definedName>
    <definedName name="CAPAC._HSE" localSheetId="3">#REF!</definedName>
    <definedName name="CAPAC._HSE">#REF!</definedName>
    <definedName name="CARGA" localSheetId="3">#REF!</definedName>
    <definedName name="CARGA">#REF!</definedName>
    <definedName name="CARGOS" localSheetId="3">#REF!</definedName>
    <definedName name="CARGOS">#REF!</definedName>
    <definedName name="CBLES" localSheetId="3">#REF!</definedName>
    <definedName name="CBLES">#REF!</definedName>
    <definedName name="CBLES1" localSheetId="3">#REF!</definedName>
    <definedName name="CBLES1">#REF!</definedName>
    <definedName name="ccccc" localSheetId="3">#REF!</definedName>
    <definedName name="ccccc">#REF!</definedName>
    <definedName name="CCCCCC" localSheetId="3">#REF!</definedName>
    <definedName name="CCCCCC">#REF!</definedName>
    <definedName name="CCT" localSheetId="3">#REF!</definedName>
    <definedName name="CCT">#REF!</definedName>
    <definedName name="ccto210" localSheetId="3">#REF!</definedName>
    <definedName name="ccto210">#REF!</definedName>
    <definedName name="cdcdc" localSheetId="3">#REF!</definedName>
    <definedName name="cdcdc">#REF!</definedName>
    <definedName name="CDE" localSheetId="3">#REF!</definedName>
    <definedName name="CDE">#REF!</definedName>
    <definedName name="cdfgrtfd" localSheetId="3">#REF!</definedName>
    <definedName name="cdfgrtfd">#REF!</definedName>
    <definedName name="ceerf" localSheetId="3">#REF!</definedName>
    <definedName name="ceerf">#REF!</definedName>
    <definedName name="CELDA25A">"['file:///D:/Users/Marcia/Documents/ALCALDIA/ejemplos%20apus/COTIZACION%20PROVEEDORES%20APUS%20SENA%202020.xlsx'#$MATERIALES.$O$37]"</definedName>
    <definedName name="CEMENTOGRIS">"['file:///D:/Users/Marcia/Documents/ALCALDIA/ejemplos%20apus/COTIZACION%20PROVEEDORES%20APUS%20SENA%202020.xlsx'#$MATERIALES.$O$155]"</definedName>
    <definedName name="CERRADURA">"['file:///D:/Users/Marcia/Documents/ALCALDIA/ejemplos%20apus/COTIZACION%20PROVEEDORES%20APUS%20SENA%202020.xlsx'#$MATERIALES.$O$141]"</definedName>
    <definedName name="CGDI01" localSheetId="3">#REF!</definedName>
    <definedName name="CGDI01">#REF!</definedName>
    <definedName name="CGDI02" localSheetId="3">#REF!</definedName>
    <definedName name="CGDI02">#REF!</definedName>
    <definedName name="CGDI03" localSheetId="3">#REF!</definedName>
    <definedName name="CGDI03">#REF!</definedName>
    <definedName name="CGDI04" localSheetId="3">#REF!</definedName>
    <definedName name="CGDI04">#REF!</definedName>
    <definedName name="CGDI05" localSheetId="3">#REF!</definedName>
    <definedName name="CGDI05">#REF!</definedName>
    <definedName name="CGDI06" localSheetId="3">#REF!</definedName>
    <definedName name="CGDI06">#REF!</definedName>
    <definedName name="CGDI07" localSheetId="3">#REF!</definedName>
    <definedName name="CGDI07">#REF!</definedName>
    <definedName name="CGDI08" localSheetId="3">#REF!</definedName>
    <definedName name="CGDI08">#REF!</definedName>
    <definedName name="CGEX01" localSheetId="3">#REF!</definedName>
    <definedName name="CGEX01">#REF!</definedName>
    <definedName name="CGEX02" localSheetId="3">#REF!</definedName>
    <definedName name="CGEX02">#REF!</definedName>
    <definedName name="CGEX031" localSheetId="3">#REF!</definedName>
    <definedName name="CGEX031">#REF!</definedName>
    <definedName name="CGEX04" localSheetId="3">#REF!</definedName>
    <definedName name="CGEX04">#REF!</definedName>
    <definedName name="CGFI011" localSheetId="3">#REF!</definedName>
    <definedName name="CGFI011">#REF!</definedName>
    <definedName name="CGFI012" localSheetId="3">#REF!</definedName>
    <definedName name="CGFI012">#REF!</definedName>
    <definedName name="CGFI021" localSheetId="3">#REF!</definedName>
    <definedName name="CGFI021">#REF!</definedName>
    <definedName name="CGFI022" localSheetId="3">#REF!</definedName>
    <definedName name="CGFI022">#REF!</definedName>
    <definedName name="CGFI023" localSheetId="3">#REF!</definedName>
    <definedName name="CGFI023">#REF!</definedName>
    <definedName name="CGFI024" localSheetId="3">#REF!</definedName>
    <definedName name="CGFI024">#REF!</definedName>
    <definedName name="CGFI031" localSheetId="3">#REF!</definedName>
    <definedName name="CGFI031">#REF!</definedName>
    <definedName name="CGFI032" localSheetId="3">#REF!</definedName>
    <definedName name="CGFI032">#REF!</definedName>
    <definedName name="CGFI0331" localSheetId="3">#REF!</definedName>
    <definedName name="CGFI0331">#REF!</definedName>
    <definedName name="CGFI0332" localSheetId="3">#REF!</definedName>
    <definedName name="CGFI0332">#REF!</definedName>
    <definedName name="CGFI0333" localSheetId="3">#REF!</definedName>
    <definedName name="CGFI0333">#REF!</definedName>
    <definedName name="CGFI0334" localSheetId="3">#REF!</definedName>
    <definedName name="CGFI0334">#REF!</definedName>
    <definedName name="CGFI0335" localSheetId="3">#REF!</definedName>
    <definedName name="CGFI0335">#REF!</definedName>
    <definedName name="CGFI0341" localSheetId="3">#REF!</definedName>
    <definedName name="CGFI0341">#REF!</definedName>
    <definedName name="CGFI0343" localSheetId="3">#REF!</definedName>
    <definedName name="CGFI0343">#REF!</definedName>
    <definedName name="CGFI0344" localSheetId="3">#REF!</definedName>
    <definedName name="CGFI0344">#REF!</definedName>
    <definedName name="CGPR01" localSheetId="3">#REF!</definedName>
    <definedName name="CGPR01">#REF!</definedName>
    <definedName name="CGPR021" localSheetId="3">#REF!</definedName>
    <definedName name="CGPR021">#REF!</definedName>
    <definedName name="CGPR022" localSheetId="3">#REF!</definedName>
    <definedName name="CGPR022">#REF!</definedName>
    <definedName name="CGPR023" localSheetId="3">#REF!</definedName>
    <definedName name="CGPR023">#REF!</definedName>
    <definedName name="CGPR024" localSheetId="3">#REF!</definedName>
    <definedName name="CGPR024">#REF!</definedName>
    <definedName name="CGPR031" localSheetId="3">#REF!</definedName>
    <definedName name="CGPR031">#REF!</definedName>
    <definedName name="CGPR032" localSheetId="3">#REF!</definedName>
    <definedName name="CGPR032">#REF!</definedName>
    <definedName name="CGPR0331" localSheetId="3">#REF!</definedName>
    <definedName name="CGPR0331">#REF!</definedName>
    <definedName name="CGPR0332" localSheetId="3">#REF!</definedName>
    <definedName name="CGPR0332">#REF!</definedName>
    <definedName name="CGPR0333" localSheetId="3">#REF!</definedName>
    <definedName name="CGPR0333">#REF!</definedName>
    <definedName name="CGPR041" localSheetId="3">#REF!</definedName>
    <definedName name="CGPR041">#REF!</definedName>
    <definedName name="CGPR042" localSheetId="3">#REF!</definedName>
    <definedName name="CGPR042">#REF!</definedName>
    <definedName name="CGPR043" localSheetId="3">#REF!</definedName>
    <definedName name="CGPR043">#REF!</definedName>
    <definedName name="CGPR051" localSheetId="3">#REF!</definedName>
    <definedName name="CGPR051">#REF!</definedName>
    <definedName name="CGPR052" localSheetId="3">#REF!</definedName>
    <definedName name="CGPR052">#REF!</definedName>
    <definedName name="CGPR0531" localSheetId="3">#REF!</definedName>
    <definedName name="CGPR0531">#REF!</definedName>
    <definedName name="CGPR0532" localSheetId="3">#REF!</definedName>
    <definedName name="CGPR0532">#REF!</definedName>
    <definedName name="CGPR0533" localSheetId="3">#REF!</definedName>
    <definedName name="CGPR0533">#REF!</definedName>
    <definedName name="CGPR0534" localSheetId="3">#REF!</definedName>
    <definedName name="CGPR0534">#REF!</definedName>
    <definedName name="CGPR0541" localSheetId="3">#REF!</definedName>
    <definedName name="CGPR0541">#REF!</definedName>
    <definedName name="CGPR0542" localSheetId="3">#REF!</definedName>
    <definedName name="CGPR0542">#REF!</definedName>
    <definedName name="CGPR0543" localSheetId="3">#REF!</definedName>
    <definedName name="CGPR0543">#REF!</definedName>
    <definedName name="CGPR061" localSheetId="3">#REF!</definedName>
    <definedName name="CGPR061">#REF!</definedName>
    <definedName name="CGPR062" localSheetId="3">#REF!</definedName>
    <definedName name="CGPR062">#REF!</definedName>
    <definedName name="CGPR0621" localSheetId="3">#REF!</definedName>
    <definedName name="CGPR0621">#REF!</definedName>
    <definedName name="CGPR0622" localSheetId="3">#REF!</definedName>
    <definedName name="CGPR0622">#REF!</definedName>
    <definedName name="CGPR0631" localSheetId="3">#REF!</definedName>
    <definedName name="CGPR0631">#REF!</definedName>
    <definedName name="CGPR0632" localSheetId="3">#REF!</definedName>
    <definedName name="CGPR0632">#REF!</definedName>
    <definedName name="CGPR0633" localSheetId="3">#REF!</definedName>
    <definedName name="CGPR0633">#REF!</definedName>
    <definedName name="CGPR0641" localSheetId="3">#REF!</definedName>
    <definedName name="CGPR0641">#REF!</definedName>
    <definedName name="CGPR0642" localSheetId="3">#REF!</definedName>
    <definedName name="CGPR0642">#REF!</definedName>
    <definedName name="CGPR0643" localSheetId="3">#REF!</definedName>
    <definedName name="CGPR0643">#REF!</definedName>
    <definedName name="CGRF01" localSheetId="3">#REF!</definedName>
    <definedName name="CGRF01">#REF!</definedName>
    <definedName name="CGRF02" localSheetId="3">#REF!</definedName>
    <definedName name="CGRF02">#REF!</definedName>
    <definedName name="CGRF031" localSheetId="3">#REF!</definedName>
    <definedName name="CGRF031">#REF!</definedName>
    <definedName name="CGRF032" localSheetId="3">#REF!</definedName>
    <definedName name="CGRF032">#REF!</definedName>
    <definedName name="CGRF0331" localSheetId="3">#REF!</definedName>
    <definedName name="CGRF0331">#REF!</definedName>
    <definedName name="CGRF0332" localSheetId="3">#REF!</definedName>
    <definedName name="CGRF0332">#REF!</definedName>
    <definedName name="CGRF0333" localSheetId="3">#REF!</definedName>
    <definedName name="CGRF0333">#REF!</definedName>
    <definedName name="CGRF0334" localSheetId="3">#REF!</definedName>
    <definedName name="CGRF0334">#REF!</definedName>
    <definedName name="CGRF0335" localSheetId="3">#REF!</definedName>
    <definedName name="CGRF0335">#REF!</definedName>
    <definedName name="CGRF0336" localSheetId="3">#REF!</definedName>
    <definedName name="CGRF0336">#REF!</definedName>
    <definedName name="CGRF0337" localSheetId="3">#REF!</definedName>
    <definedName name="CGRF0337">#REF!</definedName>
    <definedName name="CGRF0338" localSheetId="3">#REF!</definedName>
    <definedName name="CGRF0338">#REF!</definedName>
    <definedName name="CGRF0341" localSheetId="3">#REF!</definedName>
    <definedName name="CGRF0341">#REF!</definedName>
    <definedName name="CGRF0342" localSheetId="3">#REF!</definedName>
    <definedName name="CGRF0342">#REF!</definedName>
    <definedName name="CGRF0343" localSheetId="3">#REF!</definedName>
    <definedName name="CGRF0343">#REF!</definedName>
    <definedName name="CGRF041" localSheetId="3">#REF!</definedName>
    <definedName name="CGRF041">#REF!</definedName>
    <definedName name="CGRF042" localSheetId="3">#REF!</definedName>
    <definedName name="CGRF042">#REF!</definedName>
    <definedName name="CGRF0431" localSheetId="3">#REF!</definedName>
    <definedName name="CGRF0431">#REF!</definedName>
    <definedName name="CGRF0432" localSheetId="3">#REF!</definedName>
    <definedName name="CGRF0432">#REF!</definedName>
    <definedName name="CGRF0433" localSheetId="3">#REF!</definedName>
    <definedName name="CGRF0433">#REF!</definedName>
    <definedName name="CGRF0441" localSheetId="3">#REF!</definedName>
    <definedName name="CGRF0441">#REF!</definedName>
    <definedName name="CGRF0442" localSheetId="3">#REF!</definedName>
    <definedName name="CGRF0442">#REF!</definedName>
    <definedName name="CGRF0443" localSheetId="3">#REF!</definedName>
    <definedName name="CGRF0443">#REF!</definedName>
    <definedName name="CGSM01" localSheetId="3">#REF!</definedName>
    <definedName name="CGSM01">#REF!</definedName>
    <definedName name="CGSM02" localSheetId="3">#REF!</definedName>
    <definedName name="CGSM02">#REF!</definedName>
    <definedName name="CGSM03" localSheetId="3">#REF!</definedName>
    <definedName name="CGSM03">#REF!</definedName>
    <definedName name="CGSM04" localSheetId="3">#REF!</definedName>
    <definedName name="CGSM04">#REF!</definedName>
    <definedName name="CGSM05" localSheetId="3">#REF!</definedName>
    <definedName name="CGSM05">#REF!</definedName>
    <definedName name="CGSO011" localSheetId="3">#REF!</definedName>
    <definedName name="CGSO011">#REF!</definedName>
    <definedName name="CGSO012" localSheetId="3">#REF!</definedName>
    <definedName name="CGSO012">#REF!</definedName>
    <definedName name="CGSO013" localSheetId="3">#REF!</definedName>
    <definedName name="CGSO013">#REF!</definedName>
    <definedName name="CGSO014" localSheetId="3">#REF!</definedName>
    <definedName name="CGSO014">#REF!</definedName>
    <definedName name="CGSO02" localSheetId="3">#REF!</definedName>
    <definedName name="CGSO02">#REF!</definedName>
    <definedName name="CGSO031" localSheetId="3">#REF!</definedName>
    <definedName name="CGSO031">#REF!</definedName>
    <definedName name="CGSO032" localSheetId="3">#REF!</definedName>
    <definedName name="CGSO032">#REF!</definedName>
    <definedName name="CGSO033" localSheetId="3">#REF!</definedName>
    <definedName name="CGSO033">#REF!</definedName>
    <definedName name="CGSO034" localSheetId="3">#REF!</definedName>
    <definedName name="CGSO034">#REF!</definedName>
    <definedName name="CGSO041" localSheetId="3">#REF!</definedName>
    <definedName name="CGSO041">#REF!</definedName>
    <definedName name="CGSO042" localSheetId="3">#REF!</definedName>
    <definedName name="CGSO042">#REF!</definedName>
    <definedName name="CGSO043" localSheetId="3">#REF!</definedName>
    <definedName name="CGSO043">#REF!</definedName>
    <definedName name="CGSO044" localSheetId="3">#REF!</definedName>
    <definedName name="CGSO044">#REF!</definedName>
    <definedName name="CGSO051" localSheetId="3">#REF!</definedName>
    <definedName name="CGSO051">#REF!</definedName>
    <definedName name="CGSO052" localSheetId="3">#REF!</definedName>
    <definedName name="CGSO052">#REF!</definedName>
    <definedName name="CGSO053" localSheetId="3">#REF!</definedName>
    <definedName name="CGSO053">#REF!</definedName>
    <definedName name="CGSO054" localSheetId="3">#REF!</definedName>
    <definedName name="CGSO054">#REF!</definedName>
    <definedName name="CGSO055" localSheetId="3">#REF!</definedName>
    <definedName name="CGSO055">#REF!</definedName>
    <definedName name="CGSO061" localSheetId="3">#REF!</definedName>
    <definedName name="CGSO061">#REF!</definedName>
    <definedName name="CGSO062" localSheetId="3">#REF!</definedName>
    <definedName name="CGSO062">#REF!</definedName>
    <definedName name="CGSO063" localSheetId="3">#REF!</definedName>
    <definedName name="CGSO063">#REF!</definedName>
    <definedName name="CGSO064" localSheetId="3">#REF!</definedName>
    <definedName name="CGSO064">#REF!</definedName>
    <definedName name="CGTR011" localSheetId="3">#REF!</definedName>
    <definedName name="CGTR011">#REF!</definedName>
    <definedName name="CGTR012" localSheetId="3">#REF!</definedName>
    <definedName name="CGTR012">#REF!</definedName>
    <definedName name="CGTR021" localSheetId="3">#REF!</definedName>
    <definedName name="CGTR021">#REF!</definedName>
    <definedName name="CGTR022" localSheetId="3">#REF!</definedName>
    <definedName name="CGTR022">#REF!</definedName>
    <definedName name="CGTR023" localSheetId="3">#REF!</definedName>
    <definedName name="CGTR023">#REF!</definedName>
    <definedName name="CGTR031" localSheetId="3">#REF!</definedName>
    <definedName name="CGTR031">#REF!</definedName>
    <definedName name="CGTR032" localSheetId="3">#REF!</definedName>
    <definedName name="CGTR032">#REF!</definedName>
    <definedName name="CGTR033" localSheetId="3">#REF!</definedName>
    <definedName name="CGTR033">#REF!</definedName>
    <definedName name="CGTR034" localSheetId="3">#REF!</definedName>
    <definedName name="CGTR034">#REF!</definedName>
    <definedName name="CGTR035" localSheetId="3">#REF!</definedName>
    <definedName name="CGTR035">#REF!</definedName>
    <definedName name="CGTR036" localSheetId="3">#REF!</definedName>
    <definedName name="CGTR036">#REF!</definedName>
    <definedName name="CGTR037" localSheetId="3">#REF!</definedName>
    <definedName name="CGTR037">#REF!</definedName>
    <definedName name="CGTR038" localSheetId="3">#REF!</definedName>
    <definedName name="CGTR038">#REF!</definedName>
    <definedName name="CGTR039" localSheetId="3">#REF!</definedName>
    <definedName name="CGTR039">#REF!</definedName>
    <definedName name="CGTR041" localSheetId="3">#REF!</definedName>
    <definedName name="CGTR041">#REF!</definedName>
    <definedName name="CGTR042" localSheetId="3">#REF!</definedName>
    <definedName name="CGTR042">#REF!</definedName>
    <definedName name="CGTR043" localSheetId="3">#REF!</definedName>
    <definedName name="CGTR043">#REF!</definedName>
    <definedName name="CGTR044" localSheetId="3">#REF!</definedName>
    <definedName name="CGTR044">#REF!</definedName>
    <definedName name="CGTR051" localSheetId="3">#REF!</definedName>
    <definedName name="CGTR051">#REF!</definedName>
    <definedName name="Ch" localSheetId="3">#REF!</definedName>
    <definedName name="Ch">#REF!</definedName>
    <definedName name="CHK_PU" localSheetId="3">#REF!</definedName>
    <definedName name="CHK_PU">#REF!</definedName>
    <definedName name="CHP" localSheetId="3">#REF!</definedName>
    <definedName name="CHP">#REF!</definedName>
    <definedName name="CINTA250">"['file:///D:/Users/Marcia/Documents/ALCALDIA/ejemplos%20apus/COTIZACION%20PROVEEDORES%20APUS%20SENA%202020.xlsx'#$MATERIALES.$O$111]"</definedName>
    <definedName name="CISNEROS" localSheetId="3">#REF!</definedName>
    <definedName name="CISNEROS">#REF!</definedName>
    <definedName name="cjsa" localSheetId="3">#REF!</definedName>
    <definedName name="cjsa">#REF!</definedName>
    <definedName name="CL" localSheetId="3">#REF!</definedName>
    <definedName name="CL">#REF!</definedName>
    <definedName name="CMIBLE" localSheetId="3">#REF!</definedName>
    <definedName name="CMIBLE">#REF!</definedName>
    <definedName name="CMIBLE1" localSheetId="3">#REF!</definedName>
    <definedName name="CMIBLE1">#REF!</definedName>
    <definedName name="Cod" localSheetId="3">#REF!</definedName>
    <definedName name="Cod">#REF!</definedName>
    <definedName name="codigo" localSheetId="3">#REF!</definedName>
    <definedName name="codigo">#REF!</definedName>
    <definedName name="CodigoInversion" localSheetId="3">#REF!</definedName>
    <definedName name="CodigoInversion">#REF!</definedName>
    <definedName name="CodigoProyecto" localSheetId="3">#REF!</definedName>
    <definedName name="CodigoProyecto">#REF!</definedName>
    <definedName name="Codigos" localSheetId="3">#REF!</definedName>
    <definedName name="Codigos">#REF!</definedName>
    <definedName name="CODO901.2">"['file:///D:/Users/Marcia/Documents/ALCALDIA/ejemplos%20apus/COTIZACION%20PROVEEDORES%20APUS%20SENA%202020.xlsx'#$MATERIALES.$O$56]"</definedName>
    <definedName name="CODO903.4">"['file:///D:/Users/Marcia/Documents/ALCALDIA/ejemplos%20apus/COTIZACION%20PROVEEDORES%20APUS%20SENA%202020.xlsx'#$MATERIALES.$O$62]"</definedName>
    <definedName name="CODO90PVC4">"['file:///D:/Users/Marcia/Documents/ALCALDIA/ejemplos%20apus/COTIZACION%20PROVEEDORES%20APUS%20SENA%202020.xlsx'#$MATERIALES.$O$71]"</definedName>
    <definedName name="CODO90SANIT2">"['file:///D:/Users/Marcia/Documents/ALCALDIA/ejemplos%20apus/COTIZACION%20PROVEEDORES%20APUS%20SENA%202020.xlsx'#$MATERIALES.$O$65]"</definedName>
    <definedName name="CODOS" localSheetId="3">#REF!</definedName>
    <definedName name="CODOS">#REF!</definedName>
    <definedName name="cogvsiruj" localSheetId="3">#REF!</definedName>
    <definedName name="cogvsiruj">#REF!</definedName>
    <definedName name="COLON" localSheetId="3">#REF!</definedName>
    <definedName name="COLON">#REF!</definedName>
    <definedName name="COMIDA" localSheetId="3">#REF!</definedName>
    <definedName name="COMIDA">#REF!</definedName>
    <definedName name="Compresores" localSheetId="3">#REF!</definedName>
    <definedName name="Compresores">#REF!</definedName>
    <definedName name="CONCR.AN01">"#ref!materiales!#REF!"</definedName>
    <definedName name="CONCR.AN02">"#ref!materiales!#REF!"</definedName>
    <definedName name="CONCR.AN03">"#ref!materiales!#REF!"</definedName>
    <definedName name="CONCR.AN04">"#ref!materiales!#REF!"</definedName>
    <definedName name="CONDULETA">"['file:///D:/Users/Marcia/Documents/ALCALDIA/ejemplos%20apus/COTIZACION%20PROVEEDORES%20APUS%20SENA%202020.xlsx'#$MATERIALES.$O$44]"</definedName>
    <definedName name="CONECTUB">"['file:///D:/Users/Marcia/Documents/ALCALDIA/ejemplos%20apus/COTIZACION%20PROVEEDORES%20APUS%20SENA%202020.xlsx'#$MATERIALES.$O$28]"</definedName>
    <definedName name="COPIA1" localSheetId="3">#REF!</definedName>
    <definedName name="COPIA1">#REF!</definedName>
    <definedName name="COPIA2" localSheetId="3">#REF!</definedName>
    <definedName name="COPIA2">#REF!</definedName>
    <definedName name="costo2" localSheetId="3">#REF!</definedName>
    <definedName name="costo2">#REF!</definedName>
    <definedName name="COSTODIRECTO" localSheetId="3">#REF!</definedName>
    <definedName name="COSTODIRECTO">#REF!</definedName>
    <definedName name="CRISTALLAM">"['file:///D:/Users/Marcia/Documents/ALCALDIA/ejemplos%20apus/COTIZACION%20PROVEEDORES%20APUS%20SENA%202020.xlsx'#$MATERIALES.$O$138]"</definedName>
    <definedName name="CRISTALTEMP">"['file:///D:/Users/Marcia/Documents/ALCALDIA/ejemplos%20apus/COTIZACION%20PROVEEDORES%20APUS%20SENA%202020.xlsx'#$MATERIALES.$O$139]"</definedName>
    <definedName name="CRISTTEMPL6">"['file:///D:/Users/Marcia/Documents/ALCALDIA/ejemplos%20apus/COTIZACION%20PROVEEDORES%20APUS%20SENA%202020.xlsx'#$MATERIALES.$O$142]"</definedName>
    <definedName name="CRIT" localSheetId="3">#REF!</definedName>
    <definedName name="CRIT">#REF!</definedName>
    <definedName name="CRIT_APIAY" localSheetId="3">#REF!</definedName>
    <definedName name="CRIT_APIAY">#REF!</definedName>
    <definedName name="CRIT_CHICHI" localSheetId="3">#REF!</definedName>
    <definedName name="CRIT_CHICHI">#REF!</definedName>
    <definedName name="CRIT_CHICHI1" localSheetId="3">#REF!</definedName>
    <definedName name="CRIT_CHICHI1">#REF!</definedName>
    <definedName name="CRIT_DOL" localSheetId="3">#REF!</definedName>
    <definedName name="CRIT_DOL">#REF!</definedName>
    <definedName name="CRIT_DOL1" localSheetId="3">#REF!</definedName>
    <definedName name="CRIT_DOL1">#REF!</definedName>
    <definedName name="CRIT1" localSheetId="3">#REF!</definedName>
    <definedName name="CRIT1">#REF!</definedName>
    <definedName name="Criterios_IM" localSheetId="3">#REF!</definedName>
    <definedName name="Criterios_IM">#REF!</definedName>
    <definedName name="cs" localSheetId="3">#REF!</definedName>
    <definedName name="cs">#REF!</definedName>
    <definedName name="CS_AVG_SIZE" localSheetId="3">#REF!</definedName>
    <definedName name="CS_AVG_SIZE">#REF!</definedName>
    <definedName name="CS_WELDING" localSheetId="3">#REF!</definedName>
    <definedName name="CS_WELDING">#REF!</definedName>
    <definedName name="CTA" localSheetId="3">#REF!</definedName>
    <definedName name="CTA">#REF!</definedName>
    <definedName name="CTE" localSheetId="3">#REF!</definedName>
    <definedName name="CTE">#REF!</definedName>
    <definedName name="CTR" localSheetId="3">#REF!</definedName>
    <definedName name="CTR">#REF!</definedName>
    <definedName name="CTRPAG" localSheetId="3">#REF!</definedName>
    <definedName name="CTRPAG">#REF!</definedName>
    <definedName name="CUADAA">"['file:///D:/Users/Marcia/Documents/ALCALDIA/ejemplos%20apus/COTIZACION%20PROVEEDORES%20APUS%20SENA%202020.xlsx'#$'MANO DE OBRA'.$J$5]"</definedName>
    <definedName name="CUADBB">"['file:///D:/Users/Marcia/Documents/ALCALDIA/ejemplos%20apus/COTIZACION%20PROVEEDORES%20APUS%20SENA%202020.xlsx'#$'MANO DE OBRA'.$J$6]"</definedName>
    <definedName name="CUADCC">"['file:///D:/Users/Marcia/Documents/ALCALDIA/ejemplos%20apus/COTIZACION%20PROVEEDORES%20APUS%20SENA%202020.xlsx'#$'MANO DE OBRA'.$J$7]"</definedName>
    <definedName name="CUADDD">"['file:///D:/Users/Marcia/Documents/ALCALDIA/ejemplos%20apus/COTIZACION%20PROVEEDORES%20APUS%20SENA%202020.xlsx'#$'MANO DE OBRA'.$J$8]"</definedName>
    <definedName name="CUADFF">"['file:///D:/Users/Marcia/Documents/ALCALDIA/ejemplos%20apus/COTIZACION%20PROVEEDORES%20APUS%20SENA%202020.xlsx'#$'MANO DE OBRA'.$J$10]"</definedName>
    <definedName name="CUADHH">"['file:///D:/Users/Marcia/Documents/ALCALDIA/ejemplos%20apus/COTIZACION%20PROVEEDORES%20APUS%20SENA%202020.xlsx'#$'MANO DE OBRA'.$J$13]"</definedName>
    <definedName name="CUADII">"['file:///D:/Users/Marcia/Documents/ALCALDIA/ejemplos%20apus/COTIZACION%20PROVEEDORES%20APUS%20SENA%202020.xlsx'#$'MANO DE OBRA'.$J$14]"</definedName>
    <definedName name="CUBIERTATPSANDW">"['file:///D:/Users/Marcia/Documents/ALCALDIA/ejemplos%20apus/COTIZACION%20PROVEEDORES%20APUS%20SENA%202020.xlsx'#$MATERIALES.$O$162]"</definedName>
    <definedName name="CUBS" localSheetId="3">#REF!</definedName>
    <definedName name="CUBS">#REF!</definedName>
    <definedName name="CUNET" localSheetId="3">#REF!</definedName>
    <definedName name="CUNET">#REF!</definedName>
    <definedName name="cv" localSheetId="3">#REF!</definedName>
    <definedName name="cv">#REF!</definedName>
    <definedName name="cvbcvbf" localSheetId="3">#REF!</definedName>
    <definedName name="cvbcvbf">#REF!</definedName>
    <definedName name="cvfvd" localSheetId="3">#REF!</definedName>
    <definedName name="cvfvd">#REF!</definedName>
    <definedName name="cvn" localSheetId="3">#REF!</definedName>
    <definedName name="cvn">#REF!</definedName>
    <definedName name="CVXC" localSheetId="3">#REF!</definedName>
    <definedName name="CVXC">#REF!</definedName>
    <definedName name="d" localSheetId="3">#REF!</definedName>
    <definedName name="d">#REF!</definedName>
    <definedName name="D_1" localSheetId="3">#REF!</definedName>
    <definedName name="D_1">#REF!</definedName>
    <definedName name="DAFT" localSheetId="3">#REF!</definedName>
    <definedName name="DAFT">#REF!</definedName>
    <definedName name="DANODO" localSheetId="3">#REF!</definedName>
    <definedName name="DANODO">#REF!</definedName>
    <definedName name="DANODOF" localSheetId="3">#REF!</definedName>
    <definedName name="DANODOF">#REF!</definedName>
    <definedName name="DANODOFT" localSheetId="3">#REF!</definedName>
    <definedName name="DANODOFT">#REF!</definedName>
    <definedName name="dario" localSheetId="3">#REF!</definedName>
    <definedName name="dario">#REF!</definedName>
    <definedName name="DASD" localSheetId="3">#REF!</definedName>
    <definedName name="DASD">#REF!</definedName>
    <definedName name="Data" localSheetId="3">#REF!</definedName>
    <definedName name="Data">#REF!</definedName>
    <definedName name="data1" localSheetId="3">#REF!</definedName>
    <definedName name="data1">#REF!</definedName>
    <definedName name="data10" localSheetId="3">#REF!</definedName>
    <definedName name="data10">#REF!</definedName>
    <definedName name="data11" localSheetId="3">#REF!</definedName>
    <definedName name="data11">#REF!</definedName>
    <definedName name="data12" localSheetId="3">#REF!</definedName>
    <definedName name="data12">#REF!</definedName>
    <definedName name="data13" localSheetId="3">#REF!</definedName>
    <definedName name="data13">#REF!</definedName>
    <definedName name="data14" localSheetId="3">#REF!</definedName>
    <definedName name="data14">#REF!</definedName>
    <definedName name="data15" localSheetId="3">#REF!</definedName>
    <definedName name="data15">#REF!</definedName>
    <definedName name="data16" localSheetId="3">#REF!</definedName>
    <definedName name="data16">#REF!</definedName>
    <definedName name="data17" localSheetId="3">#REF!</definedName>
    <definedName name="data17">#REF!</definedName>
    <definedName name="data18" localSheetId="3">#REF!</definedName>
    <definedName name="data18">#REF!</definedName>
    <definedName name="data19" localSheetId="3">#REF!</definedName>
    <definedName name="data19">#REF!</definedName>
    <definedName name="data2" localSheetId="3">#REF!</definedName>
    <definedName name="data2">#REF!</definedName>
    <definedName name="data20" localSheetId="3">#REF!</definedName>
    <definedName name="data20">#REF!</definedName>
    <definedName name="data21" localSheetId="3">#REF!</definedName>
    <definedName name="data21">#REF!</definedName>
    <definedName name="data22" localSheetId="3">#REF!</definedName>
    <definedName name="data22">#REF!</definedName>
    <definedName name="data23" localSheetId="3">#REF!</definedName>
    <definedName name="data23">#REF!</definedName>
    <definedName name="data24" localSheetId="3">#REF!</definedName>
    <definedName name="data24">#REF!</definedName>
    <definedName name="data25" localSheetId="3">#REF!</definedName>
    <definedName name="data25">#REF!</definedName>
    <definedName name="data26" localSheetId="3">#REF!</definedName>
    <definedName name="data26">#REF!</definedName>
    <definedName name="data27" localSheetId="3">#REF!</definedName>
    <definedName name="data27">#REF!</definedName>
    <definedName name="data28" localSheetId="3">#REF!</definedName>
    <definedName name="data28">#REF!</definedName>
    <definedName name="data29" localSheetId="3">#REF!</definedName>
    <definedName name="data29">#REF!</definedName>
    <definedName name="data3" localSheetId="3">#REF!</definedName>
    <definedName name="data3">#REF!</definedName>
    <definedName name="data30" localSheetId="3">#REF!</definedName>
    <definedName name="data30">#REF!</definedName>
    <definedName name="data31" localSheetId="3">#REF!</definedName>
    <definedName name="data31">#REF!</definedName>
    <definedName name="data32" localSheetId="3">#REF!</definedName>
    <definedName name="data32">#REF!</definedName>
    <definedName name="data33" localSheetId="3">#REF!</definedName>
    <definedName name="data33">#REF!</definedName>
    <definedName name="data34" localSheetId="3">#REF!</definedName>
    <definedName name="data34">#REF!</definedName>
    <definedName name="data35" localSheetId="3">#REF!</definedName>
    <definedName name="data35">#REF!</definedName>
    <definedName name="data36" localSheetId="3">#REF!</definedName>
    <definedName name="data36">#REF!</definedName>
    <definedName name="data37" localSheetId="3">#REF!</definedName>
    <definedName name="data37">#REF!</definedName>
    <definedName name="data38" localSheetId="3">#REF!</definedName>
    <definedName name="data38">#REF!</definedName>
    <definedName name="data39" localSheetId="3">#REF!</definedName>
    <definedName name="data39">#REF!</definedName>
    <definedName name="data4" localSheetId="3">#REF!</definedName>
    <definedName name="data4">#REF!</definedName>
    <definedName name="data40" localSheetId="3">#REF!</definedName>
    <definedName name="data40">#REF!</definedName>
    <definedName name="data41" localSheetId="3">#REF!</definedName>
    <definedName name="data41">#REF!</definedName>
    <definedName name="data42" localSheetId="3">#REF!</definedName>
    <definedName name="data42">#REF!</definedName>
    <definedName name="data43" localSheetId="3">#REF!</definedName>
    <definedName name="data43">#REF!</definedName>
    <definedName name="data44" localSheetId="3">#REF!</definedName>
    <definedName name="data44">#REF!</definedName>
    <definedName name="data45" localSheetId="3">#REF!</definedName>
    <definedName name="data45">#REF!</definedName>
    <definedName name="data46" localSheetId="3">#REF!</definedName>
    <definedName name="data46">#REF!</definedName>
    <definedName name="data47" localSheetId="3">#REF!</definedName>
    <definedName name="data47">#REF!</definedName>
    <definedName name="data48" localSheetId="3">#REF!</definedName>
    <definedName name="data48">#REF!</definedName>
    <definedName name="data49" localSheetId="3">#REF!</definedName>
    <definedName name="data49">#REF!</definedName>
    <definedName name="data5" localSheetId="3">#REF!</definedName>
    <definedName name="data5">#REF!</definedName>
    <definedName name="data50" localSheetId="3">#REF!</definedName>
    <definedName name="data50">#REF!</definedName>
    <definedName name="data51" localSheetId="3">#REF!</definedName>
    <definedName name="data51">#REF!</definedName>
    <definedName name="data52" localSheetId="3">#REF!</definedName>
    <definedName name="data52">#REF!</definedName>
    <definedName name="data53" localSheetId="3">#REF!</definedName>
    <definedName name="data53">#REF!</definedName>
    <definedName name="data54" localSheetId="3">#REF!</definedName>
    <definedName name="data54">#REF!</definedName>
    <definedName name="data55" localSheetId="3">#REF!</definedName>
    <definedName name="data55">#REF!</definedName>
    <definedName name="data56" localSheetId="3">#REF!</definedName>
    <definedName name="data56">#REF!</definedName>
    <definedName name="data57" localSheetId="3">#REF!</definedName>
    <definedName name="data57">#REF!</definedName>
    <definedName name="data58" localSheetId="3">#REF!</definedName>
    <definedName name="data58">#REF!</definedName>
    <definedName name="data59" localSheetId="3">#REF!</definedName>
    <definedName name="data59">#REF!</definedName>
    <definedName name="data6" localSheetId="3">#REF!</definedName>
    <definedName name="data6">#REF!</definedName>
    <definedName name="data60" localSheetId="3">#REF!</definedName>
    <definedName name="data60">#REF!</definedName>
    <definedName name="data61" localSheetId="3">#REF!</definedName>
    <definedName name="data61">#REF!</definedName>
    <definedName name="data62" localSheetId="3">#REF!</definedName>
    <definedName name="data62">#REF!</definedName>
    <definedName name="data63" localSheetId="3">#REF!</definedName>
    <definedName name="data63">#REF!</definedName>
    <definedName name="data64" localSheetId="3">#REF!</definedName>
    <definedName name="data64">#REF!</definedName>
    <definedName name="data65" localSheetId="3">#REF!</definedName>
    <definedName name="data65">#REF!</definedName>
    <definedName name="data66" localSheetId="3">#REF!</definedName>
    <definedName name="data66">#REF!</definedName>
    <definedName name="data67" localSheetId="3">#REF!</definedName>
    <definedName name="data67">#REF!</definedName>
    <definedName name="data68" localSheetId="3">#REF!</definedName>
    <definedName name="data68">#REF!</definedName>
    <definedName name="data69" localSheetId="3">#REF!</definedName>
    <definedName name="data69">#REF!</definedName>
    <definedName name="data7" localSheetId="3">#REF!</definedName>
    <definedName name="data7">#REF!</definedName>
    <definedName name="data70" localSheetId="3">#REF!</definedName>
    <definedName name="data70">#REF!</definedName>
    <definedName name="data8" localSheetId="3">#REF!</definedName>
    <definedName name="data8">#REF!</definedName>
    <definedName name="data9" localSheetId="3">#REF!</definedName>
    <definedName name="data9">#REF!</definedName>
    <definedName name="Database" localSheetId="3">#REF!</definedName>
    <definedName name="Database">#REF!</definedName>
    <definedName name="datos" localSheetId="3">#REF!</definedName>
    <definedName name="datos">#REF!</definedName>
    <definedName name="DBASE1" localSheetId="3">#REF!</definedName>
    <definedName name="DBASE1">#REF!</definedName>
    <definedName name="DBASE2" localSheetId="3">#REF!</definedName>
    <definedName name="DBASE2">#REF!</definedName>
    <definedName name="DBASE3" localSheetId="3">#REF!</definedName>
    <definedName name="DBASE3">#REF!</definedName>
    <definedName name="dbfdfbi" localSheetId="3">#REF!</definedName>
    <definedName name="dbfdfbi">#REF!</definedName>
    <definedName name="Dbgcm" localSheetId="3">#REF!</definedName>
    <definedName name="Dbgcm">#REF!</definedName>
    <definedName name="dc" localSheetId="3">#REF!</definedName>
    <definedName name="dc">#REF!</definedName>
    <definedName name="Dcacm" localSheetId="3">#REF!</definedName>
    <definedName name="Dcacm">#REF!</definedName>
    <definedName name="DCI" localSheetId="3">#REF!</definedName>
    <definedName name="DCI">#REF!</definedName>
    <definedName name="DCI1_1" localSheetId="3">#REF!</definedName>
    <definedName name="DCI1_1">#REF!</definedName>
    <definedName name="DCI1_1_1" localSheetId="3">#REF!</definedName>
    <definedName name="DCI1_1_1">#REF!</definedName>
    <definedName name="DCI1_1_2" localSheetId="3">#REF!</definedName>
    <definedName name="DCI1_1_2">#REF!</definedName>
    <definedName name="DCI1_1_3" localSheetId="3">#REF!</definedName>
    <definedName name="DCI1_1_3">#REF!</definedName>
    <definedName name="DCI1_1_4" localSheetId="3">#REF!</definedName>
    <definedName name="DCI1_1_4">#REF!</definedName>
    <definedName name="DCI1_2" localSheetId="3">#REF!</definedName>
    <definedName name="DCI1_2">#REF!</definedName>
    <definedName name="DCI1_3" localSheetId="3">#REF!</definedName>
    <definedName name="DCI1_3">#REF!</definedName>
    <definedName name="DCI1_4" localSheetId="3">#REF!</definedName>
    <definedName name="DCI1_4">#REF!</definedName>
    <definedName name="DCorriente" localSheetId="3">#REF!</definedName>
    <definedName name="DCorriente">#REF!</definedName>
    <definedName name="Dcorriente1" localSheetId="3">#REF!</definedName>
    <definedName name="Dcorriente1">#REF!</definedName>
    <definedName name="DCSDCTV" localSheetId="3">#REF!</definedName>
    <definedName name="DCSDCTV">#REF!</definedName>
    <definedName name="dd" localSheetId="3">#REF!</definedName>
    <definedName name="dd">#REF!</definedName>
    <definedName name="ddd" localSheetId="3">#REF!</definedName>
    <definedName name="ddd">#REF!</definedName>
    <definedName name="DDDD" localSheetId="3">#REF!</definedName>
    <definedName name="DDDD">#REF!</definedName>
    <definedName name="DDDDDDD" localSheetId="3">#REF!</definedName>
    <definedName name="DDDDDDD">#REF!</definedName>
    <definedName name="ddddt" localSheetId="3">#REF!</definedName>
    <definedName name="ddddt">#REF!</definedName>
    <definedName name="ddewdw" localSheetId="3">#REF!</definedName>
    <definedName name="ddewdw">#REF!</definedName>
    <definedName name="ddfdh" localSheetId="3">#REF!</definedName>
    <definedName name="ddfdh">#REF!</definedName>
    <definedName name="DDGSDP" localSheetId="3">#REF!</definedName>
    <definedName name="DDGSDP">#REF!</definedName>
    <definedName name="DDS" localSheetId="3">#REF!</definedName>
    <definedName name="DDS">#REF!</definedName>
    <definedName name="DDS1_1" localSheetId="3">#REF!</definedName>
    <definedName name="DDS1_1">#REF!</definedName>
    <definedName name="DDS1_1_1" localSheetId="3">#REF!</definedName>
    <definedName name="DDS1_1_1">#REF!</definedName>
    <definedName name="deded" localSheetId="3">#REF!</definedName>
    <definedName name="deded">#REF!</definedName>
    <definedName name="defd" localSheetId="3">#REF!</definedName>
    <definedName name="defd">#REF!</definedName>
    <definedName name="demanto" localSheetId="3">#REF!</definedName>
    <definedName name="demanto">#REF!</definedName>
    <definedName name="DEP_VPR_GRM" localSheetId="3">#REF!</definedName>
    <definedName name="DEP_VPR_GRM">#REF!</definedName>
    <definedName name="DEP_VPR_GRN" localSheetId="3">#REF!</definedName>
    <definedName name="DEP_VPR_GRN">#REF!</definedName>
    <definedName name="DEP_VPR_GRS" localSheetId="3">#REF!</definedName>
    <definedName name="DEP_VPR_GRS">#REF!</definedName>
    <definedName name="DEP_VPR_GTP" localSheetId="3">#REF!</definedName>
    <definedName name="DEP_VPR_GTP">#REF!</definedName>
    <definedName name="DEP_VPR_NA" localSheetId="3">#REF!</definedName>
    <definedName name="DEP_VPR_NA">#REF!</definedName>
    <definedName name="DERFE" localSheetId="3">#REF!</definedName>
    <definedName name="DERFE">#REF!</definedName>
    <definedName name="DESCUNMI" localSheetId="3">#REF!</definedName>
    <definedName name="DESCUNMI">#REF!</definedName>
    <definedName name="DESGAGSINC">"['file:///D:/Users/Marcia/Documents/ALCALDIA/ejemplos%20apus/COTIZACION%20PROVEEDORES%20APUS%20SENA%202020.xlsx'#$MATERIALES.$O$75]"</definedName>
    <definedName name="DEST_ART" localSheetId="3">#REF!</definedName>
    <definedName name="DEST_ART">#REF!</definedName>
    <definedName name="DESTCOD" localSheetId="3">#REF!</definedName>
    <definedName name="DESTCOD">#REF!</definedName>
    <definedName name="DESTFG" localSheetId="3">#REF!</definedName>
    <definedName name="DESTFG">#REF!</definedName>
    <definedName name="DESTQTY" localSheetId="3">#REF!</definedName>
    <definedName name="DESTQTY">#REF!</definedName>
    <definedName name="DETAIL" localSheetId="3">#REF!</definedName>
    <definedName name="DETAIL">#REF!</definedName>
    <definedName name="Detalle_Reserva" localSheetId="3">#REF!</definedName>
    <definedName name="Detalle_Reserva">#REF!</definedName>
    <definedName name="DEX" localSheetId="3">#REF!</definedName>
    <definedName name="DEX">#REF!</definedName>
    <definedName name="DF" localSheetId="3">#REF!</definedName>
    <definedName name="DF">#REF!</definedName>
    <definedName name="dfa" localSheetId="3">#REF!</definedName>
    <definedName name="dfa">#REF!</definedName>
    <definedName name="dfasd" localSheetId="3">#REF!</definedName>
    <definedName name="dfasd">#REF!</definedName>
    <definedName name="DFBNJ" localSheetId="3">#REF!</definedName>
    <definedName name="DFBNJ">#REF!</definedName>
    <definedName name="dfds" localSheetId="3">#REF!</definedName>
    <definedName name="dfds">#REF!</definedName>
    <definedName name="dfdsfi" localSheetId="3">#REF!</definedName>
    <definedName name="dfdsfi">#REF!</definedName>
    <definedName name="dffffe" localSheetId="3">#REF!</definedName>
    <definedName name="dffffe">#REF!</definedName>
    <definedName name="DFG" localSheetId="3">#REF!</definedName>
    <definedName name="DFG">#REF!</definedName>
    <definedName name="DFGBHJ" localSheetId="3">#REF!</definedName>
    <definedName name="DFGBHJ">#REF!</definedName>
    <definedName name="DFGDFG" localSheetId="3">#REF!</definedName>
    <definedName name="DFGDFG">#REF!</definedName>
    <definedName name="DFGDYYB" localSheetId="3">#REF!</definedName>
    <definedName name="DFGDYYB">#REF!</definedName>
    <definedName name="dfgf" localSheetId="3">#REF!</definedName>
    <definedName name="dfgf">#REF!</definedName>
    <definedName name="DFGFBOP" localSheetId="3">#REF!</definedName>
    <definedName name="DFGFBOP">#REF!</definedName>
    <definedName name="DFGFDG" localSheetId="3">#REF!</definedName>
    <definedName name="DFGFDG">#REF!</definedName>
    <definedName name="DFGV" localSheetId="3">#REF!</definedName>
    <definedName name="DFGV">#REF!</definedName>
    <definedName name="dfgypuj" localSheetId="3">#REF!</definedName>
    <definedName name="dfgypuj">#REF!</definedName>
    <definedName name="dfh" localSheetId="3">#REF!</definedName>
    <definedName name="dfh">#REF!</definedName>
    <definedName name="dfhdr" localSheetId="3">#REF!</definedName>
    <definedName name="dfhdr">#REF!</definedName>
    <definedName name="dfhgh" localSheetId="3">#REF!</definedName>
    <definedName name="dfhgh">#REF!</definedName>
    <definedName name="dfj" localSheetId="3">#REF!</definedName>
    <definedName name="dfj">#REF!</definedName>
    <definedName name="DFRFRF" localSheetId="3">#REF!</definedName>
    <definedName name="DFRFRF">#REF!</definedName>
    <definedName name="DFVUI" localSheetId="3">#REF!</definedName>
    <definedName name="DFVUI">#REF!</definedName>
    <definedName name="dg" localSheetId="3">#REF!</definedName>
    <definedName name="dg">#REF!</definedName>
    <definedName name="dgdgr" localSheetId="3">#REF!</definedName>
    <definedName name="dgdgr">#REF!</definedName>
    <definedName name="dgfd" localSheetId="3">#REF!</definedName>
    <definedName name="dgfd">#REF!</definedName>
    <definedName name="DGFDFVSDF" localSheetId="3">#REF!</definedName>
    <definedName name="DGFDFVSDF">#REF!</definedName>
    <definedName name="dgfdg" localSheetId="3">#REF!</definedName>
    <definedName name="dgfdg">#REF!</definedName>
    <definedName name="DGFG" localSheetId="3">#REF!</definedName>
    <definedName name="DGFG">#REF!</definedName>
    <definedName name="dgfsado" localSheetId="3">#REF!</definedName>
    <definedName name="dgfsado">#REF!</definedName>
    <definedName name="DGO" localSheetId="3">#REF!</definedName>
    <definedName name="DGO">#REF!</definedName>
    <definedName name="DGO1_1" localSheetId="3">#REF!</definedName>
    <definedName name="DGO1_1">#REF!</definedName>
    <definedName name="DGO1_1_1" localSheetId="3">#REF!</definedName>
    <definedName name="DGO1_1_1">#REF!</definedName>
    <definedName name="DGP" localSheetId="3">#REF!</definedName>
    <definedName name="DGP">#REF!</definedName>
    <definedName name="DGP1_1" localSheetId="3">#REF!</definedName>
    <definedName name="DGP1_1">#REF!</definedName>
    <definedName name="DGP1_1_1" localSheetId="3">#REF!</definedName>
    <definedName name="DGP1_1_1">#REF!</definedName>
    <definedName name="dgrdeb" localSheetId="3">#REF!</definedName>
    <definedName name="dgrdeb">#REF!</definedName>
    <definedName name="dgreg" localSheetId="3">#REF!</definedName>
    <definedName name="dgreg">#REF!</definedName>
    <definedName name="DH" localSheetId="3">#REF!</definedName>
    <definedName name="DH">#REF!</definedName>
    <definedName name="dhdth" localSheetId="3">#REF!</definedName>
    <definedName name="dhdth">#REF!</definedName>
    <definedName name="dhgh" localSheetId="3">#REF!</definedName>
    <definedName name="dhgh">#REF!</definedName>
    <definedName name="DIA" localSheetId="3">#REF!</definedName>
    <definedName name="DIA">#REF!</definedName>
    <definedName name="Diámetro" localSheetId="3">#REF!</definedName>
    <definedName name="Diámetro">#REF!</definedName>
    <definedName name="diámetroft" localSheetId="3">#REF!</definedName>
    <definedName name="diámetroft">#REF!</definedName>
    <definedName name="diametros" localSheetId="3">#REF!</definedName>
    <definedName name="diametros">#REF!</definedName>
    <definedName name="diferencia" localSheetId="3">#REF!</definedName>
    <definedName name="diferencia">#REF!</definedName>
    <definedName name="DIJ" localSheetId="3">#REF!</definedName>
    <definedName name="DIJ">#REF!</definedName>
    <definedName name="DIJ1_1" localSheetId="3">#REF!</definedName>
    <definedName name="DIJ1_1">#REF!</definedName>
    <definedName name="DIJ1_1_1" localSheetId="3">#REF!</definedName>
    <definedName name="DIJ1_1_1">#REF!</definedName>
    <definedName name="DIJ1_1_2" localSheetId="3">#REF!</definedName>
    <definedName name="DIJ1_1_2">#REF!</definedName>
    <definedName name="DIJ1_1_3" localSheetId="3">#REF!</definedName>
    <definedName name="DIJ1_1_3">#REF!</definedName>
    <definedName name="DIJ1_1_4" localSheetId="3">#REF!</definedName>
    <definedName name="DIJ1_1_4">#REF!</definedName>
    <definedName name="DIJ1_1_5" localSheetId="3">#REF!</definedName>
    <definedName name="DIJ1_1_5">#REF!</definedName>
    <definedName name="DIJ1_2" localSheetId="3">#REF!</definedName>
    <definedName name="DIJ1_2">#REF!</definedName>
    <definedName name="DIJ1_3" localSheetId="3">#REF!</definedName>
    <definedName name="DIJ1_3">#REF!</definedName>
    <definedName name="DIJ1_4" localSheetId="3">#REF!</definedName>
    <definedName name="DIJ1_4">#REF!</definedName>
    <definedName name="DIJ1_5" localSheetId="3">#REF!</definedName>
    <definedName name="DIJ1_5">#REF!</definedName>
    <definedName name="DISEP.PH">"['file:///D:/Users/Marcia/Documents/ALCALDIA/ejemplos%20apus/COTIZACION%20PROVEEDORES%20APUS%20SENA%202020.xlsx'#$MATERIALES.$O$8]"</definedName>
    <definedName name="DISOLVENTE">"['file:///D:/Users/Marcia/Documents/ALCALDIA/ejemplos%20apus/COTIZACION%20PROVEEDORES%20APUS%20SENA%202020.xlsx'#$MATERIALES.$O$156]"</definedName>
    <definedName name="display_area_2" localSheetId="3">#REF!</definedName>
    <definedName name="display_area_2">#REF!</definedName>
    <definedName name="DIVISPAN">"['file:///D:/Users/Marcia/Documents/ALCALDIA/ejemplos%20apus/COTIZACION%20PROVEEDORES%20APUS%20SENA%202020.xlsx'#$MATERIALES.$O$132]"</definedName>
    <definedName name="djdytj" localSheetId="3">#REF!</definedName>
    <definedName name="djdytj">#REF!</definedName>
    <definedName name="DMxUS" localSheetId="3">#REF!</definedName>
    <definedName name="DMxUS">#REF!</definedName>
    <definedName name="do" localSheetId="3">#REF!</definedName>
    <definedName name="do">#REF!</definedName>
    <definedName name="dolar" localSheetId="3">#REF!</definedName>
    <definedName name="dolar">#REF!</definedName>
    <definedName name="DOTACIÓN" localSheetId="3">#REF!</definedName>
    <definedName name="DOTACIÓN">#REF!</definedName>
    <definedName name="DPI" localSheetId="3">#REF!</definedName>
    <definedName name="DPI">#REF!</definedName>
    <definedName name="DPI1_1" localSheetId="3">#REF!</definedName>
    <definedName name="DPI1_1">#REF!</definedName>
    <definedName name="DPI1_1_1" localSheetId="3">#REF!</definedName>
    <definedName name="DPI1_1_1">#REF!</definedName>
    <definedName name="DPY" localSheetId="3">#REF!</definedName>
    <definedName name="DPY">#REF!</definedName>
    <definedName name="DPY1_1" localSheetId="3">#REF!</definedName>
    <definedName name="DPY1_1">#REF!</definedName>
    <definedName name="DPY1_1_1" localSheetId="3">#REF!</definedName>
    <definedName name="DPY1_1_1">#REF!</definedName>
    <definedName name="DRI" localSheetId="3">#REF!</definedName>
    <definedName name="DRI">#REF!</definedName>
    <definedName name="DRI1_1" localSheetId="3">#REF!</definedName>
    <definedName name="DRI1_1">#REF!</definedName>
    <definedName name="DRI1_1_1" localSheetId="3">#REF!</definedName>
    <definedName name="DRI1_1_1">#REF!</definedName>
    <definedName name="DRI1_1_2" localSheetId="3">#REF!</definedName>
    <definedName name="DRI1_1_2">#REF!</definedName>
    <definedName name="DRI1_1_3" localSheetId="3">#REF!</definedName>
    <definedName name="DRI1_1_3">#REF!</definedName>
    <definedName name="DRI1_1_4" localSheetId="3">#REF!</definedName>
    <definedName name="DRI1_1_4">#REF!</definedName>
    <definedName name="DRI1_2" localSheetId="3">#REF!</definedName>
    <definedName name="DRI1_2">#REF!</definedName>
    <definedName name="DRI1_3" localSheetId="3">#REF!</definedName>
    <definedName name="DRI1_3">#REF!</definedName>
    <definedName name="DRI1_4" localSheetId="3">#REF!</definedName>
    <definedName name="DRI1_4">#REF!</definedName>
    <definedName name="DRL" localSheetId="3">#REF!</definedName>
    <definedName name="DRL">#REF!</definedName>
    <definedName name="DRL1_1" localSheetId="3">#REF!</definedName>
    <definedName name="DRL1_1">#REF!</definedName>
    <definedName name="DRL1_1_1" localSheetId="3">#REF!</definedName>
    <definedName name="DRL1_1_1">#REF!</definedName>
    <definedName name="DRL1_1_2" localSheetId="3">#REF!</definedName>
    <definedName name="DRL1_1_2">#REF!</definedName>
    <definedName name="DRL1_1_3" localSheetId="3">#REF!</definedName>
    <definedName name="DRL1_1_3">#REF!</definedName>
    <definedName name="DRL1_1_4" localSheetId="3">#REF!</definedName>
    <definedName name="DRL1_1_4">#REF!</definedName>
    <definedName name="DRL1_2" localSheetId="3">#REF!</definedName>
    <definedName name="DRL1_2">#REF!</definedName>
    <definedName name="DRL1_3" localSheetId="3">#REF!</definedName>
    <definedName name="DRL1_3">#REF!</definedName>
    <definedName name="DRL1_4" localSheetId="3">#REF!</definedName>
    <definedName name="DRL1_4">#REF!</definedName>
    <definedName name="dry" localSheetId="3">#REF!</definedName>
    <definedName name="dry">#REF!</definedName>
    <definedName name="DS" localSheetId="3">#REF!</definedName>
    <definedName name="DS">#REF!</definedName>
    <definedName name="DSAD" localSheetId="3">#REF!</definedName>
    <definedName name="DSAD">#REF!</definedName>
    <definedName name="dsadfp" localSheetId="3">#REF!</definedName>
    <definedName name="dsadfp">#REF!</definedName>
    <definedName name="Dsbcm" localSheetId="3">#REF!</definedName>
    <definedName name="Dsbcm">#REF!</definedName>
    <definedName name="DSD" localSheetId="3">#REF!</definedName>
    <definedName name="DSD">#REF!</definedName>
    <definedName name="dsdads4" localSheetId="3">#REF!</definedName>
    <definedName name="dsdads4">#REF!</definedName>
    <definedName name="DSF" localSheetId="3">#REF!</definedName>
    <definedName name="DSF">#REF!</definedName>
    <definedName name="DSFCVTY" localSheetId="3">#REF!</definedName>
    <definedName name="DSFCVTY">#REF!</definedName>
    <definedName name="dsfg" localSheetId="3">#REF!</definedName>
    <definedName name="dsfg">#REF!</definedName>
    <definedName name="dsfhgfdh" localSheetId="3">#REF!</definedName>
    <definedName name="dsfhgfdh">#REF!</definedName>
    <definedName name="dsfsdf" localSheetId="3">#REF!</definedName>
    <definedName name="dsfsdf">#REF!</definedName>
    <definedName name="DSFSDFCXV" localSheetId="3">#REF!</definedName>
    <definedName name="DSFSDFCXV">#REF!</definedName>
    <definedName name="dsfsvm" localSheetId="3">#REF!</definedName>
    <definedName name="dsfsvm">#REF!</definedName>
    <definedName name="dsftbv" localSheetId="3">#REF!</definedName>
    <definedName name="dsftbv">#REF!</definedName>
    <definedName name="DSP" localSheetId="3">#REF!</definedName>
    <definedName name="DSP">#REF!</definedName>
    <definedName name="DSP1_1" localSheetId="3">#REF!</definedName>
    <definedName name="DSP1_1">#REF!</definedName>
    <definedName name="DSP1_1_1" localSheetId="3">#REF!</definedName>
    <definedName name="DSP1_1_1">#REF!</definedName>
    <definedName name="dt" localSheetId="3">#REF!</definedName>
    <definedName name="dt">#REF!</definedName>
    <definedName name="dtrhj" localSheetId="3">#REF!</definedName>
    <definedName name="dtrhj">#REF!</definedName>
    <definedName name="DUCTOTDP">"['file:///D:/Users/Marcia/Documents/ALCALDIA/ejemplos%20apus/COTIZACION%20PROVEEDORES%20APUS%20SENA%202020.xlsx'#$MATERIALES.$O$49]"</definedName>
    <definedName name="DUERMIENTE">"['file:///D:/Users/Marcia/Documents/ALCALDIA/ejemplos%20apus/COTIZACION%20PROVEEDORES%20APUS%20SENA%202020.xlsx'#$MATERIALES.$O$9]"</definedName>
    <definedName name="dxfgg" localSheetId="3">#REF!</definedName>
    <definedName name="dxfgg">#REF!</definedName>
    <definedName name="E" localSheetId="3">#REF!</definedName>
    <definedName name="E">#REF!</definedName>
    <definedName name="e3e33" localSheetId="3">#REF!</definedName>
    <definedName name="e3e33">#REF!</definedName>
    <definedName name="ECP" localSheetId="3">#REF!</definedName>
    <definedName name="ECP">#REF!</definedName>
    <definedName name="ECP1_1" localSheetId="3">#REF!</definedName>
    <definedName name="ECP1_1">#REF!</definedName>
    <definedName name="ECP1_1_1" localSheetId="3">#REF!</definedName>
    <definedName name="ECP1_1_1">#REF!</definedName>
    <definedName name="EDC" localSheetId="3">#REF!</definedName>
    <definedName name="EDC">#REF!</definedName>
    <definedName name="EDEDWSWQA" localSheetId="3">#REF!</definedName>
    <definedName name="EDEDWSWQA">#REF!</definedName>
    <definedName name="edgfhmn" localSheetId="3">#REF!</definedName>
    <definedName name="edgfhmn">#REF!</definedName>
    <definedName name="eeedfr" localSheetId="3">#REF!</definedName>
    <definedName name="eeedfr">#REF!</definedName>
    <definedName name="eeeeer" localSheetId="3">#REF!</definedName>
    <definedName name="eeeeer">#REF!</definedName>
    <definedName name="eeerfd" localSheetId="3">#REF!</definedName>
    <definedName name="eeerfd">#REF!</definedName>
    <definedName name="EF" localSheetId="3">#REF!</definedName>
    <definedName name="EF">#REF!</definedName>
    <definedName name="EFA" localSheetId="3">#REF!</definedName>
    <definedName name="EFA">#REF!</definedName>
    <definedName name="efef" localSheetId="3">#REF!</definedName>
    <definedName name="efef">#REF!</definedName>
    <definedName name="efer" localSheetId="3">#REF!</definedName>
    <definedName name="efer">#REF!</definedName>
    <definedName name="egeg" localSheetId="3">#REF!</definedName>
    <definedName name="egeg">#REF!</definedName>
    <definedName name="egtrgthrt" localSheetId="3">#REF!</definedName>
    <definedName name="egtrgthrt">#REF!</definedName>
    <definedName name="EJEC" localSheetId="3">#REF!</definedName>
    <definedName name="EJEC">#REF!</definedName>
    <definedName name="ELIMINACIONPROYC" localSheetId="3">#REF!</definedName>
    <definedName name="ELIMINACIONPROYC">#REF!</definedName>
    <definedName name="emanto" localSheetId="3">#REF!</definedName>
    <definedName name="emanto">#REF!</definedName>
    <definedName name="EMPLEADO" localSheetId="3">#REF!</definedName>
    <definedName name="EMPLEADO">#REF!</definedName>
    <definedName name="EMULSION" localSheetId="3">#REF!</definedName>
    <definedName name="EMULSION">#REF!</definedName>
    <definedName name="End_Bal" localSheetId="3">#REF!</definedName>
    <definedName name="End_Bal">#REF!</definedName>
    <definedName name="ene" localSheetId="3">#REF!</definedName>
    <definedName name="ene">#REF!</definedName>
    <definedName name="Ensayos" localSheetId="3">#REF!</definedName>
    <definedName name="Ensayos">#REF!</definedName>
    <definedName name="ENTRADASP" localSheetId="3">#REF!</definedName>
    <definedName name="ENTRADASP">#REF!</definedName>
    <definedName name="EPECIALIDAD_SIDOE" localSheetId="3">#REF!</definedName>
    <definedName name="EPECIALIDAD_SIDOE">#REF!</definedName>
    <definedName name="EQ.SOLDADURA">"['file:///D:/Users/Marcia/Documents/ALCALDIA/ejemplos%20apus/COTIZACION%20PROVEEDORES%20APUS%20SENA%202020.xlsx'#$EQUIPOS.$L$11]"</definedName>
    <definedName name="EQUIPO1" localSheetId="3">#REF!</definedName>
    <definedName name="EQUIPO1">#REF!</definedName>
    <definedName name="Equipos" localSheetId="3">#REF!</definedName>
    <definedName name="Equipos">#REF!</definedName>
    <definedName name="EQUIPOS1" localSheetId="3">#REF!</definedName>
    <definedName name="EQUIPOS1">#REF!</definedName>
    <definedName name="eqw" localSheetId="3">#REF!</definedName>
    <definedName name="eqw">#REF!</definedName>
    <definedName name="erfg" localSheetId="3">#REF!</definedName>
    <definedName name="erfg">#REF!</definedName>
    <definedName name="erg" localSheetId="3">#REF!</definedName>
    <definedName name="erg">#REF!</definedName>
    <definedName name="erger" localSheetId="3">#REF!</definedName>
    <definedName name="erger">#REF!</definedName>
    <definedName name="ergerg" localSheetId="3">#REF!</definedName>
    <definedName name="ergerg">#REF!</definedName>
    <definedName name="ergfegr" localSheetId="3">#REF!</definedName>
    <definedName name="ergfegr">#REF!</definedName>
    <definedName name="ergge" localSheetId="3">#REF!</definedName>
    <definedName name="ergge">#REF!</definedName>
    <definedName name="erggewg" localSheetId="3">#REF!</definedName>
    <definedName name="erggewg">#REF!</definedName>
    <definedName name="ergreg" localSheetId="3">#REF!</definedName>
    <definedName name="ergreg">#REF!</definedName>
    <definedName name="ergregerg" localSheetId="3">#REF!</definedName>
    <definedName name="ergregerg">#REF!</definedName>
    <definedName name="ergrg" localSheetId="3">#REF!</definedName>
    <definedName name="ergrg">#REF!</definedName>
    <definedName name="ergweg" localSheetId="3">#REF!</definedName>
    <definedName name="ergweg">#REF!</definedName>
    <definedName name="ergwreg" localSheetId="3">#REF!</definedName>
    <definedName name="ergwreg">#REF!</definedName>
    <definedName name="erheyh" localSheetId="3">#REF!</definedName>
    <definedName name="erheyh">#REF!</definedName>
    <definedName name="eririutriuthdc" localSheetId="3">#REF!</definedName>
    <definedName name="eririutriuthdc">#REF!</definedName>
    <definedName name="ERR" localSheetId="3">#REF!</definedName>
    <definedName name="ERR">#REF!</definedName>
    <definedName name="ERRORE" localSheetId="3">#REF!</definedName>
    <definedName name="ERRORE">#REF!</definedName>
    <definedName name="ert" localSheetId="3">#REF!</definedName>
    <definedName name="ert">#REF!</definedName>
    <definedName name="erte" localSheetId="3">#REF!</definedName>
    <definedName name="erte">#REF!</definedName>
    <definedName name="erter" localSheetId="3">#REF!</definedName>
    <definedName name="erter">#REF!</definedName>
    <definedName name="ertert" localSheetId="3">#REF!</definedName>
    <definedName name="ertert">#REF!</definedName>
    <definedName name="ertgyhik" localSheetId="3">#REF!</definedName>
    <definedName name="ertgyhik">#REF!</definedName>
    <definedName name="ertreb" localSheetId="3">#REF!</definedName>
    <definedName name="ertreb">#REF!</definedName>
    <definedName name="ertret" localSheetId="3">#REF!</definedName>
    <definedName name="ertret">#REF!</definedName>
    <definedName name="erttret" localSheetId="3">#REF!</definedName>
    <definedName name="erttret">#REF!</definedName>
    <definedName name="ertuiy" localSheetId="3">#REF!</definedName>
    <definedName name="ertuiy">#REF!</definedName>
    <definedName name="ertwert" localSheetId="3">#REF!</definedName>
    <definedName name="ertwert">#REF!</definedName>
    <definedName name="eru" localSheetId="3">#REF!</definedName>
    <definedName name="eru">#REF!</definedName>
    <definedName name="ERV" localSheetId="3">#REF!</definedName>
    <definedName name="ERV">#REF!</definedName>
    <definedName name="erware" localSheetId="3">#REF!</definedName>
    <definedName name="erware">#REF!</definedName>
    <definedName name="ERWER" localSheetId="3">#REF!</definedName>
    <definedName name="ERWER">#REF!</definedName>
    <definedName name="erwertd" localSheetId="3">#REF!</definedName>
    <definedName name="erwertd">#REF!</definedName>
    <definedName name="erwr" localSheetId="3">#REF!</definedName>
    <definedName name="erwr">#REF!</definedName>
    <definedName name="ERWRL" localSheetId="3">#REF!</definedName>
    <definedName name="ERWRL">#REF!</definedName>
    <definedName name="ery" localSheetId="3">#REF!</definedName>
    <definedName name="ery">#REF!</definedName>
    <definedName name="eryhd" localSheetId="3">#REF!</definedName>
    <definedName name="eryhd">#REF!</definedName>
    <definedName name="eryhdf" localSheetId="3">#REF!</definedName>
    <definedName name="eryhdf">#REF!</definedName>
    <definedName name="eryhk" localSheetId="3">#REF!</definedName>
    <definedName name="eryhk">#REF!</definedName>
    <definedName name="eryhrf" localSheetId="3">#REF!</definedName>
    <definedName name="eryhrf">#REF!</definedName>
    <definedName name="eryre" localSheetId="3">#REF!</definedName>
    <definedName name="eryre">#REF!</definedName>
    <definedName name="erytd" localSheetId="3">#REF!</definedName>
    <definedName name="erytd">#REF!</definedName>
    <definedName name="eryty" localSheetId="3">#REF!</definedName>
    <definedName name="eryty">#REF!</definedName>
    <definedName name="eryy" localSheetId="3">#REF!</definedName>
    <definedName name="eryy">#REF!</definedName>
    <definedName name="ESA" localSheetId="3">#REF!</definedName>
    <definedName name="ESA">#REF!</definedName>
    <definedName name="ESE" localSheetId="3">#REF!</definedName>
    <definedName name="ESE">#REF!</definedName>
    <definedName name="ESMALTE">"['file:///D:/Users/Marcia/Documents/ALCALDIA/ejemplos%20apus/COTIZACION%20PROVEEDORES%20APUS%20SENA%202020.xlsx'#$MATERIALES.$O$10]"</definedName>
    <definedName name="ESPE" localSheetId="3">#REF!</definedName>
    <definedName name="ESPE">#REF!</definedName>
    <definedName name="ESPECIFICACION" localSheetId="3">#REF!</definedName>
    <definedName name="ESPECIFICACION">#REF!</definedName>
    <definedName name="Especificación" localSheetId="3">#REF!</definedName>
    <definedName name="Especificación">#REF!</definedName>
    <definedName name="ESTA" localSheetId="3">#REF!</definedName>
    <definedName name="ESTA">#REF!</definedName>
    <definedName name="Estados" localSheetId="3">#REF!</definedName>
    <definedName name="Estados">#REF!</definedName>
    <definedName name="ESTOPA">"['file:///D:/Users/Marcia/Documents/ALCALDIA/ejemplos%20apus/COTIZACION%20PROVEEDORES%20APUS%20SENA%202020.xlsx'#$MATERIALES.$O$120]"</definedName>
    <definedName name="ESTRAE" localSheetId="3">#REF!</definedName>
    <definedName name="ESTRAE">#REF!</definedName>
    <definedName name="ESTRUCTURA" localSheetId="3">#REF!</definedName>
    <definedName name="ESTRUCTURA">#REF!</definedName>
    <definedName name="ESTUCOPLAST">"['file:///D:/Users/Marcia/Documents/ALCALDIA/ejemplos%20apus/COTIZACION%20PROVEEDORES%20APUS%20SENA%202020.xlsx'#$MATERIALES.$O$118]"</definedName>
    <definedName name="ETAP" localSheetId="3">#REF!</definedName>
    <definedName name="ETAP">#REF!</definedName>
    <definedName name="ETAPA_PACC" localSheetId="3">#REF!</definedName>
    <definedName name="ETAPA_PACC">#REF!</definedName>
    <definedName name="etertgg" localSheetId="3">#REF!</definedName>
    <definedName name="etertgg">#REF!</definedName>
    <definedName name="etertt" localSheetId="3">#REF!</definedName>
    <definedName name="etertt">#REF!</definedName>
    <definedName name="etewt" localSheetId="3">#REF!</definedName>
    <definedName name="etewt">#REF!</definedName>
    <definedName name="etu" localSheetId="3">#REF!</definedName>
    <definedName name="etu">#REF!</definedName>
    <definedName name="etueh" localSheetId="3">#REF!</definedName>
    <definedName name="etueh">#REF!</definedName>
    <definedName name="etyty" localSheetId="3">#REF!</definedName>
    <definedName name="etyty">#REF!</definedName>
    <definedName name="etyu" localSheetId="3">#REF!</definedName>
    <definedName name="etyu">#REF!</definedName>
    <definedName name="eu" localSheetId="3">#REF!</definedName>
    <definedName name="eu">#REF!</definedName>
    <definedName name="eut" localSheetId="3">#REF!</definedName>
    <definedName name="eut">#REF!</definedName>
    <definedName name="euyt" localSheetId="3">#REF!</definedName>
    <definedName name="euyt">#REF!</definedName>
    <definedName name="EW" localSheetId="3">#REF!</definedName>
    <definedName name="EW">#REF!</definedName>
    <definedName name="ewegt" localSheetId="3">#REF!</definedName>
    <definedName name="ewegt">#REF!</definedName>
    <definedName name="ewfewfg" localSheetId="3">#REF!</definedName>
    <definedName name="ewfewfg">#REF!</definedName>
    <definedName name="ewre" localSheetId="3">#REF!</definedName>
    <definedName name="ewre">#REF!</definedName>
    <definedName name="ewrewf" localSheetId="3">#REF!</definedName>
    <definedName name="ewrewf">#REF!</definedName>
    <definedName name="ewrr" localSheetId="3">#REF!</definedName>
    <definedName name="ewrr">#REF!</definedName>
    <definedName name="ewrt" localSheetId="3">#REF!</definedName>
    <definedName name="ewrt">#REF!</definedName>
    <definedName name="ewrwer" localSheetId="3">#REF!</definedName>
    <definedName name="ewrwer">#REF!</definedName>
    <definedName name="EX" localSheetId="3">#REF!</definedName>
    <definedName name="EX">#REF!</definedName>
    <definedName name="EX_1" localSheetId="3">#REF!</definedName>
    <definedName name="EX_1">#REF!</definedName>
    <definedName name="EXC" localSheetId="3">#REF!</definedName>
    <definedName name="EXC">#REF!</definedName>
    <definedName name="EXCAV_1" localSheetId="3">#REF!</definedName>
    <definedName name="EXCAV_1">#REF!</definedName>
    <definedName name="EXCAV_2" localSheetId="3">#REF!</definedName>
    <definedName name="EXCAV_2">#REF!</definedName>
    <definedName name="exCEL" localSheetId="3">#REF!</definedName>
    <definedName name="exCEL">#REF!</definedName>
    <definedName name="Excel_BuiltIn_Print_Area_3" localSheetId="3">#REF!</definedName>
    <definedName name="Excel_BuiltIn_Print_Area_3">#REF!</definedName>
    <definedName name="Excel_BuiltIn_Print_Area_3_X" localSheetId="3">#REF!</definedName>
    <definedName name="Excel_BuiltIn_Print_Area_3_X">#REF!</definedName>
    <definedName name="Excel_BuiltIn_Print_Titles_10" localSheetId="3">#REF!</definedName>
    <definedName name="Excel_BuiltIn_Print_Titles_10">#REF!</definedName>
    <definedName name="Excel_BuiltIn_Print_Titles_11" localSheetId="3">#REF!</definedName>
    <definedName name="Excel_BuiltIn_Print_Titles_11">#REF!</definedName>
    <definedName name="Excel_BuiltIn_Print_Titles_12" localSheetId="3">#REF!</definedName>
    <definedName name="Excel_BuiltIn_Print_Titles_12">#REF!</definedName>
    <definedName name="Excel_BuiltIn_Print_Titles_13" localSheetId="3">#REF!</definedName>
    <definedName name="Excel_BuiltIn_Print_Titles_13">#REF!</definedName>
    <definedName name="Excel_BuiltIn_Print_Titles_14" localSheetId="3">#REF!</definedName>
    <definedName name="Excel_BuiltIn_Print_Titles_14">#REF!</definedName>
    <definedName name="Excel_BuiltIn_Print_Titles_15" localSheetId="3">#REF!</definedName>
    <definedName name="Excel_BuiltIn_Print_Titles_15">#REF!</definedName>
    <definedName name="Excel_BuiltIn_Print_Titles_16" localSheetId="3">#REF!</definedName>
    <definedName name="Excel_BuiltIn_Print_Titles_16">#REF!</definedName>
    <definedName name="Excel_BuiltIn_Print_Titles_17" localSheetId="3">#REF!</definedName>
    <definedName name="Excel_BuiltIn_Print_Titles_17">#REF!</definedName>
    <definedName name="Excel_BuiltIn_Print_Titles_18" localSheetId="3">#REF!</definedName>
    <definedName name="Excel_BuiltIn_Print_Titles_18">#REF!</definedName>
    <definedName name="Excel_BuiltIn_Print_Titles_19" localSheetId="3">#REF!</definedName>
    <definedName name="Excel_BuiltIn_Print_Titles_19">#REF!</definedName>
    <definedName name="Excel_BuiltIn_Print_Titles_20" localSheetId="3">#REF!</definedName>
    <definedName name="Excel_BuiltIn_Print_Titles_20">#REF!</definedName>
    <definedName name="Excel_BuiltIn_Print_Titles_21" localSheetId="3">#REF!</definedName>
    <definedName name="Excel_BuiltIn_Print_Titles_21">#REF!</definedName>
    <definedName name="Excel_BuiltIn_Print_Titles_23" localSheetId="3">#REF!</definedName>
    <definedName name="Excel_BuiltIn_Print_Titles_23">#REF!</definedName>
    <definedName name="Excel_BuiltIn_Print_Titles_3" localSheetId="3">#REF!</definedName>
    <definedName name="Excel_BuiltIn_Print_Titles_3">#REF!</definedName>
    <definedName name="Excel_BuiltIn_Print_Titles_5" localSheetId="3">#REF!</definedName>
    <definedName name="Excel_BuiltIn_Print_Titles_5">#REF!</definedName>
    <definedName name="Excel_BuiltIn_Print_Titles_5_XX" localSheetId="3">#REF!</definedName>
    <definedName name="Excel_BuiltIn_Print_Titles_5_XX">#REF!</definedName>
    <definedName name="Excel_BuiltIn_Print_Titles_6" localSheetId="3">#REF!</definedName>
    <definedName name="Excel_BuiltIn_Print_Titles_6">#REF!</definedName>
    <definedName name="Excel_BuiltIn_Print_Titles_7" localSheetId="3">#REF!</definedName>
    <definedName name="Excel_BuiltIn_Print_Titles_7">#REF!</definedName>
    <definedName name="Excel_BuiltIn_Print_Titles_8" localSheetId="3">#REF!</definedName>
    <definedName name="Excel_BuiltIn_Print_Titles_8">#REF!</definedName>
    <definedName name="Excel_BuiltIn_Print_Titles_9" localSheetId="3">#REF!</definedName>
    <definedName name="Excel_BuiltIn_Print_Titles_9">#REF!</definedName>
    <definedName name="ExtensionCoordinador" localSheetId="3">#REF!</definedName>
    <definedName name="ExtensionCoordinador">#REF!</definedName>
    <definedName name="Extra_Pay" localSheetId="3">#REF!</definedName>
    <definedName name="Extra_Pay">#REF!</definedName>
    <definedName name="Extracción_IM" localSheetId="3">#REF!</definedName>
    <definedName name="Extracción_IM">#REF!</definedName>
    <definedName name="F._INGRESO" localSheetId="3">#REF!</definedName>
    <definedName name="F._INGRESO">#REF!</definedName>
    <definedName name="F._RETIRO" localSheetId="3">#REF!</definedName>
    <definedName name="F._RETIRO">#REF!</definedName>
    <definedName name="F.L" localSheetId="3">#REF!</definedName>
    <definedName name="F.L">#REF!</definedName>
    <definedName name="Facilidades" localSheetId="3">#REF!</definedName>
    <definedName name="Facilidades">#REF!</definedName>
    <definedName name="factor" localSheetId="3">#REF!</definedName>
    <definedName name="factor">#REF!</definedName>
    <definedName name="FACTURADO" localSheetId="3">#REF!</definedName>
    <definedName name="FACTURADO">#REF!</definedName>
    <definedName name="FaseProyecto" localSheetId="3">#REF!</definedName>
    <definedName name="FaseProyecto">#REF!</definedName>
    <definedName name="fda" localSheetId="3">#REF!</definedName>
    <definedName name="fda">#REF!</definedName>
    <definedName name="fdbjp" localSheetId="3">#REF!</definedName>
    <definedName name="fdbjp">#REF!</definedName>
    <definedName name="fdf" localSheetId="3">#REF!</definedName>
    <definedName name="fdf">#REF!</definedName>
    <definedName name="fdg" localSheetId="3">#REF!</definedName>
    <definedName name="fdg">#REF!</definedName>
    <definedName name="FDGD" localSheetId="3">#REF!</definedName>
    <definedName name="FDGD">#REF!</definedName>
    <definedName name="FDGFDBBP" localSheetId="3">#REF!</definedName>
    <definedName name="FDGFDBBP">#REF!</definedName>
    <definedName name="fdh" localSheetId="3">#REF!</definedName>
    <definedName name="fdh">#REF!</definedName>
    <definedName name="fdsf" localSheetId="3">#REF!</definedName>
    <definedName name="fdsf">#REF!</definedName>
    <definedName name="fdsfds" localSheetId="3">#REF!</definedName>
    <definedName name="fdsfds">#REF!</definedName>
    <definedName name="fdsfdsf" localSheetId="3">#REF!</definedName>
    <definedName name="fdsfdsf">#REF!</definedName>
    <definedName name="fdsgfds" localSheetId="3">#REF!</definedName>
    <definedName name="fdsgfds">#REF!</definedName>
    <definedName name="fdsgsdfu" localSheetId="3">#REF!</definedName>
    <definedName name="fdsgsdfu">#REF!</definedName>
    <definedName name="FDSIO" localSheetId="3">#REF!</definedName>
    <definedName name="FDSIO">#REF!</definedName>
    <definedName name="fdwssf" localSheetId="3">#REF!</definedName>
    <definedName name="fdwssf">#REF!</definedName>
    <definedName name="FechaTerminacion" localSheetId="3">#REF!</definedName>
    <definedName name="FechaTerminacion">#REF!</definedName>
    <definedName name="fer" localSheetId="3">#REF!</definedName>
    <definedName name="fer">#REF!</definedName>
    <definedName name="ferfer" localSheetId="3">#REF!</definedName>
    <definedName name="ferfer">#REF!</definedName>
    <definedName name="fff" localSheetId="3">#REF!</definedName>
    <definedName name="fff">#REF!</definedName>
    <definedName name="ffffd" localSheetId="3">#REF!</definedName>
    <definedName name="ffffd">#REF!</definedName>
    <definedName name="fffffft" localSheetId="3">#REF!</definedName>
    <definedName name="fffffft">#REF!</definedName>
    <definedName name="fffffik" localSheetId="3">#REF!</definedName>
    <definedName name="fffffik">#REF!</definedName>
    <definedName name="fffffj" localSheetId="3">#REF!</definedName>
    <definedName name="fffffj">#REF!</definedName>
    <definedName name="ffffrd" localSheetId="3">#REF!</definedName>
    <definedName name="ffffrd">#REF!</definedName>
    <definedName name="ffffy" localSheetId="3">#REF!</definedName>
    <definedName name="ffffy">#REF!</definedName>
    <definedName name="fffrfr" localSheetId="3">#REF!</definedName>
    <definedName name="fffrfr">#REF!</definedName>
    <definedName name="fffs" localSheetId="3">#REF!</definedName>
    <definedName name="fffs">#REF!</definedName>
    <definedName name="fgdfg" localSheetId="3">#REF!</definedName>
    <definedName name="fgdfg">#REF!</definedName>
    <definedName name="fgdfsgr" localSheetId="3">#REF!</definedName>
    <definedName name="fgdfsgr">#REF!</definedName>
    <definedName name="fgdsfg" localSheetId="3">#REF!</definedName>
    <definedName name="fgdsfg">#REF!</definedName>
    <definedName name="FGFDH" localSheetId="3">#REF!</definedName>
    <definedName name="FGFDH">#REF!</definedName>
    <definedName name="fgghhj" localSheetId="3">#REF!</definedName>
    <definedName name="fgghhj">#REF!</definedName>
    <definedName name="fgh" localSheetId="3">#REF!</definedName>
    <definedName name="fgh">#REF!</definedName>
    <definedName name="FGHFBC" localSheetId="3">#REF!</definedName>
    <definedName name="FGHFBC">#REF!</definedName>
    <definedName name="fghfg" localSheetId="3">#REF!</definedName>
    <definedName name="fghfg">#REF!</definedName>
    <definedName name="fghfgh" localSheetId="3">#REF!</definedName>
    <definedName name="fghfgh">#REF!</definedName>
    <definedName name="FGHFW" localSheetId="3">#REF!</definedName>
    <definedName name="FGHFW">#REF!</definedName>
    <definedName name="fghhh" localSheetId="3">#REF!</definedName>
    <definedName name="fghhh">#REF!</definedName>
    <definedName name="fghsfgh" localSheetId="3">#REF!</definedName>
    <definedName name="fghsfgh">#REF!</definedName>
    <definedName name="fght" localSheetId="3">#REF!</definedName>
    <definedName name="fght">#REF!</definedName>
    <definedName name="fgjgryi" localSheetId="3">#REF!</definedName>
    <definedName name="fgjgryi">#REF!</definedName>
    <definedName name="fhfg" localSheetId="3">#REF!</definedName>
    <definedName name="fhfg">#REF!</definedName>
    <definedName name="fhfgh" localSheetId="3">#REF!</definedName>
    <definedName name="fhfgh">#REF!</definedName>
    <definedName name="fhg" localSheetId="3">#REF!</definedName>
    <definedName name="fhg">#REF!</definedName>
    <definedName name="fhgh" localSheetId="3">#REF!</definedName>
    <definedName name="fhgh">#REF!</definedName>
    <definedName name="fhpltyunh" localSheetId="3">#REF!</definedName>
    <definedName name="fhpltyunh">#REF!</definedName>
    <definedName name="fi" localSheetId="3">#REF!</definedName>
    <definedName name="fi">#REF!</definedName>
    <definedName name="FIBER" localSheetId="3">#REF!</definedName>
    <definedName name="FIBER">#REF!</definedName>
    <definedName name="Fil_Fechas" localSheetId="3">#REF!</definedName>
    <definedName name="Fil_Fechas">#REF!</definedName>
    <definedName name="fill1" localSheetId="3">#REF!</definedName>
    <definedName name="fill1">#REF!</definedName>
    <definedName name="FILTROS" localSheetId="3">#REF!</definedName>
    <definedName name="FILTROS">#REF!</definedName>
    <definedName name="FLUXOMETRO">"['file:///D:/Users/Marcia/Documents/ALCALDIA/ejemplos%20apus/COTIZACION%20PROVEEDORES%20APUS%20SENA%202020.xlsx'#$MATERIALES.$O$74]"</definedName>
    <definedName name="FORDESCR" localSheetId="3">#REF!</definedName>
    <definedName name="FORDESCR">#REF!</definedName>
    <definedName name="FORMALETERÍAEST">"['file:///D:/Users/Marcia/Documents/ALCALDIA/ejemplos%20apus/COTIZACION%20PROVEEDORES%20APUS%20SENA%202020.xlsx'#$EQUIPOS.$L$6]"</definedName>
    <definedName name="FORMOLT" localSheetId="3">#REF!</definedName>
    <definedName name="FORMOLT">#REF!</definedName>
    <definedName name="formularioCantidades" localSheetId="3">#REF!</definedName>
    <definedName name="formularioCantidades">#REF!</definedName>
    <definedName name="FORSHE" localSheetId="3">#REF!</definedName>
    <definedName name="FORSHE">#REF!</definedName>
    <definedName name="FORUNMIS" localSheetId="3">#REF!</definedName>
    <definedName name="FORUNMIS">#REF!</definedName>
    <definedName name="frbgsd" localSheetId="3">#REF!</definedName>
    <definedName name="frbgsd">#REF!</definedName>
    <definedName name="frefr" localSheetId="3">#REF!</definedName>
    <definedName name="frefr">#REF!</definedName>
    <definedName name="frfa" localSheetId="3">#REF!</definedName>
    <definedName name="frfa">#REF!</definedName>
    <definedName name="frfr" localSheetId="3">#REF!</definedName>
    <definedName name="frfr">#REF!</definedName>
    <definedName name="Full_Print" localSheetId="3">#REF!</definedName>
    <definedName name="Full_Print">#REF!</definedName>
    <definedName name="fwff" localSheetId="3">#REF!</definedName>
    <definedName name="fwff">#REF!</definedName>
    <definedName name="fwwe" localSheetId="3">#REF!</definedName>
    <definedName name="fwwe">#REF!</definedName>
    <definedName name="G" localSheetId="3">#REF!</definedName>
    <definedName name="G">#REF!</definedName>
    <definedName name="G.Eg" localSheetId="3">#REF!</definedName>
    <definedName name="G.Eg">#REF!</definedName>
    <definedName name="G.Em" localSheetId="3">#REF!</definedName>
    <definedName name="G.Em">#REF!</definedName>
    <definedName name="G.Eo" localSheetId="3">#REF!</definedName>
    <definedName name="G.Eo">#REF!</definedName>
    <definedName name="G.Ew" localSheetId="3">#REF!</definedName>
    <definedName name="G.Ew">#REF!</definedName>
    <definedName name="G_C1" localSheetId="3">#REF!</definedName>
    <definedName name="G_C1">#REF!</definedName>
    <definedName name="G_C10" localSheetId="3">#REF!</definedName>
    <definedName name="G_C10">#REF!</definedName>
    <definedName name="G_C11" localSheetId="3">#REF!</definedName>
    <definedName name="G_C11">#REF!</definedName>
    <definedName name="G_C12" localSheetId="3">#REF!</definedName>
    <definedName name="G_C12">#REF!</definedName>
    <definedName name="G_C13" localSheetId="3">#REF!</definedName>
    <definedName name="G_C13">#REF!</definedName>
    <definedName name="G_C14" localSheetId="3">#REF!</definedName>
    <definedName name="G_C14">#REF!</definedName>
    <definedName name="G_C15" localSheetId="3">#REF!</definedName>
    <definedName name="G_C15">#REF!</definedName>
    <definedName name="G_C16" localSheetId="3">#REF!</definedName>
    <definedName name="G_C16">#REF!</definedName>
    <definedName name="G_C17" localSheetId="3">#REF!</definedName>
    <definedName name="G_C17">#REF!</definedName>
    <definedName name="G_C18" localSheetId="3">#REF!</definedName>
    <definedName name="G_C18">#REF!</definedName>
    <definedName name="G_C19" localSheetId="3">#REF!</definedName>
    <definedName name="G_C19">#REF!</definedName>
    <definedName name="G_C2" localSheetId="3">#REF!</definedName>
    <definedName name="G_C2">#REF!</definedName>
    <definedName name="G_C20" localSheetId="3">#REF!</definedName>
    <definedName name="G_C20">#REF!</definedName>
    <definedName name="G_C21" localSheetId="3">#REF!</definedName>
    <definedName name="G_C21">#REF!</definedName>
    <definedName name="G_C22" localSheetId="3">#REF!</definedName>
    <definedName name="G_C22">#REF!</definedName>
    <definedName name="G_C3" localSheetId="3">#REF!</definedName>
    <definedName name="G_C3">#REF!</definedName>
    <definedName name="G_C4" localSheetId="3">#REF!</definedName>
    <definedName name="G_C4">#REF!</definedName>
    <definedName name="G_C5" localSheetId="3">#REF!</definedName>
    <definedName name="G_C5">#REF!</definedName>
    <definedName name="G_C6" localSheetId="3">#REF!</definedName>
    <definedName name="G_C6">#REF!</definedName>
    <definedName name="G_C7" localSheetId="3">#REF!</definedName>
    <definedName name="G_C7">#REF!</definedName>
    <definedName name="G_C8" localSheetId="3">#REF!</definedName>
    <definedName name="G_C8">#REF!</definedName>
    <definedName name="G_C9" localSheetId="3">#REF!</definedName>
    <definedName name="G_C9">#REF!</definedName>
    <definedName name="G1_" localSheetId="3">#REF!</definedName>
    <definedName name="G1_">#REF!</definedName>
    <definedName name="GABLAM">"['file:///D:/Users/Marcia/Documents/ALCALDIA/ejemplos%20apus/COTIZACION%20PROVEEDORES%20APUS%20SENA%202020.xlsx'#$MATERIALES.$O$100]"</definedName>
    <definedName name="GAJ" localSheetId="3">#REF!</definedName>
    <definedName name="GAJ">#REF!</definedName>
    <definedName name="GAS" localSheetId="3">#REF!</definedName>
    <definedName name="GAS">#REF!</definedName>
    <definedName name="GASPROPANO">"['file:///D:/Users/Marcia/Documents/ALCALDIA/ejemplos%20apus/COTIZACION%20PROVEEDORES%20APUS%20SENA%202020.xlsx'#$MATERIALES.$O$165]"</definedName>
    <definedName name="gba" localSheetId="3">#REF!</definedName>
    <definedName name="gba">#REF!</definedName>
    <definedName name="gbac" localSheetId="3">#REF!</definedName>
    <definedName name="gbac">#REF!</definedName>
    <definedName name="gbbfghghj" localSheetId="3">#REF!</definedName>
    <definedName name="gbbfghghj">#REF!</definedName>
    <definedName name="GCB" localSheetId="3">#REF!</definedName>
    <definedName name="GCB">#REF!</definedName>
    <definedName name="GCI" localSheetId="3">#REF!</definedName>
    <definedName name="GCI">#REF!</definedName>
    <definedName name="GCN" localSheetId="3">#REF!</definedName>
    <definedName name="GCN">#REF!</definedName>
    <definedName name="GCP" localSheetId="3">#REF!</definedName>
    <definedName name="GCP">#REF!</definedName>
    <definedName name="GDN" localSheetId="3">#REF!</definedName>
    <definedName name="GDN">#REF!</definedName>
    <definedName name="GDR" localSheetId="3">#REF!</definedName>
    <definedName name="GDR">#REF!</definedName>
    <definedName name="gdt" localSheetId="3">#REF!</definedName>
    <definedName name="gdt">#REF!</definedName>
    <definedName name="GEA" localSheetId="3">#REF!</definedName>
    <definedName name="GEA">#REF!</definedName>
    <definedName name="GEA1_1" localSheetId="3">#REF!</definedName>
    <definedName name="GEA1_1">#REF!</definedName>
    <definedName name="GEA1_1_1" localSheetId="3">#REF!</definedName>
    <definedName name="GEA1_1_1">#REF!</definedName>
    <definedName name="GEA1_1_10" localSheetId="3">#REF!</definedName>
    <definedName name="GEA1_1_10">#REF!</definedName>
    <definedName name="GEA1_1_2" localSheetId="3">#REF!</definedName>
    <definedName name="GEA1_1_2">#REF!</definedName>
    <definedName name="GEA1_1_3" localSheetId="3">#REF!</definedName>
    <definedName name="GEA1_1_3">#REF!</definedName>
    <definedName name="GEA1_1_4" localSheetId="3">#REF!</definedName>
    <definedName name="GEA1_1_4">#REF!</definedName>
    <definedName name="GEA1_1_5" localSheetId="3">#REF!</definedName>
    <definedName name="GEA1_1_5">#REF!</definedName>
    <definedName name="GEA1_1_6" localSheetId="3">#REF!</definedName>
    <definedName name="GEA1_1_6">#REF!</definedName>
    <definedName name="GEA1_1_7" localSheetId="3">#REF!</definedName>
    <definedName name="GEA1_1_7">#REF!</definedName>
    <definedName name="GEA1_1_8" localSheetId="3">#REF!</definedName>
    <definedName name="GEA1_1_8">#REF!</definedName>
    <definedName name="GEA1_1_9" localSheetId="3">#REF!</definedName>
    <definedName name="GEA1_1_9">#REF!</definedName>
    <definedName name="GEA1_2" localSheetId="3">#REF!</definedName>
    <definedName name="GEA1_2">#REF!</definedName>
    <definedName name="GEA1_3" localSheetId="3">#REF!</definedName>
    <definedName name="GEA1_3">#REF!</definedName>
    <definedName name="GEA1_4" localSheetId="3">#REF!</definedName>
    <definedName name="GEA1_4">#REF!</definedName>
    <definedName name="GEC" localSheetId="3">#REF!</definedName>
    <definedName name="GEC">#REF!</definedName>
    <definedName name="GEC_ON_DAPIAY" localSheetId="3">#REF!</definedName>
    <definedName name="GEC_ON_DAPIAY">#REF!</definedName>
    <definedName name="GEC_ON_GER" localSheetId="3">#REF!</definedName>
    <definedName name="GEC_ON_GER">#REF!</definedName>
    <definedName name="geg" localSheetId="3">#REF!</definedName>
    <definedName name="geg">#REF!</definedName>
    <definedName name="GENERAL" localSheetId="3">#REF!</definedName>
    <definedName name="GENERAL">#REF!</definedName>
    <definedName name="GENERAL1" localSheetId="3">#REF!</definedName>
    <definedName name="GENERAL1">#REF!</definedName>
    <definedName name="Geotex" localSheetId="3">#REF!</definedName>
    <definedName name="Geotex">#REF!</definedName>
    <definedName name="GERENCIA" localSheetId="3">#REF!</definedName>
    <definedName name="GERENCIA">#REF!</definedName>
    <definedName name="GERENCIA1" localSheetId="3">#REF!</definedName>
    <definedName name="GERENCIA1">#REF!</definedName>
    <definedName name="GERENCIA2" localSheetId="3">#REF!</definedName>
    <definedName name="GERENCIA2">#REF!</definedName>
    <definedName name="gerg" localSheetId="3">#REF!</definedName>
    <definedName name="gerg">#REF!</definedName>
    <definedName name="gerg54" localSheetId="3">#REF!</definedName>
    <definedName name="gerg54">#REF!</definedName>
    <definedName name="gergew" localSheetId="3">#REF!</definedName>
    <definedName name="gergew">#REF!</definedName>
    <definedName name="gergw" localSheetId="3">#REF!</definedName>
    <definedName name="gergw">#REF!</definedName>
    <definedName name="gfd" localSheetId="3">#REF!</definedName>
    <definedName name="gfd">#REF!</definedName>
    <definedName name="gfdg" localSheetId="3">#REF!</definedName>
    <definedName name="gfdg">#REF!</definedName>
    <definedName name="gffgfhhf" localSheetId="3">#REF!</definedName>
    <definedName name="gffgfhhf">#REF!</definedName>
    <definedName name="gfgfgr" localSheetId="3">#REF!</definedName>
    <definedName name="gfgfgr">#REF!</definedName>
    <definedName name="gfhf" localSheetId="3">#REF!</definedName>
    <definedName name="gfhf">#REF!</definedName>
    <definedName name="gfhfdh" localSheetId="3">#REF!</definedName>
    <definedName name="gfhfdh">#REF!</definedName>
    <definedName name="gfhgfh" localSheetId="3">#REF!</definedName>
    <definedName name="gfhgfh">#REF!</definedName>
    <definedName name="GFJHGJ" localSheetId="3">#REF!</definedName>
    <definedName name="GFJHGJ">#REF!</definedName>
    <definedName name="gfjjh" localSheetId="3">#REF!</definedName>
    <definedName name="gfjjh">#REF!</definedName>
    <definedName name="GFN" localSheetId="3">#REF!</definedName>
    <definedName name="GFN">#REF!</definedName>
    <definedName name="gfutyj6" localSheetId="3">#REF!</definedName>
    <definedName name="gfutyj6">#REF!</definedName>
    <definedName name="gg" localSheetId="3">#REF!</definedName>
    <definedName name="gg">#REF!</definedName>
    <definedName name="ggdr" localSheetId="3">#REF!</definedName>
    <definedName name="ggdr">#REF!</definedName>
    <definedName name="ggerg" localSheetId="3">#REF!</definedName>
    <definedName name="ggerg">#REF!</definedName>
    <definedName name="gggb" localSheetId="3">#REF!</definedName>
    <definedName name="gggb">#REF!</definedName>
    <definedName name="gggg" localSheetId="3">#REF!</definedName>
    <definedName name="gggg">#REF!</definedName>
    <definedName name="ggggd" localSheetId="3">#REF!</definedName>
    <definedName name="ggggd">#REF!</definedName>
    <definedName name="gggggt" localSheetId="3">#REF!</definedName>
    <definedName name="gggggt">#REF!</definedName>
    <definedName name="gggghn" localSheetId="3">#REF!</definedName>
    <definedName name="gggghn">#REF!</definedName>
    <definedName name="ggggt" localSheetId="3">#REF!</definedName>
    <definedName name="ggggt">#REF!</definedName>
    <definedName name="ggggy" localSheetId="3">#REF!</definedName>
    <definedName name="ggggy">#REF!</definedName>
    <definedName name="gggtgd" localSheetId="3">#REF!</definedName>
    <definedName name="gggtgd">#REF!</definedName>
    <definedName name="ggjgjkg" localSheetId="3">#REF!</definedName>
    <definedName name="ggjgjkg">#REF!</definedName>
    <definedName name="ggtgt" localSheetId="3">#REF!</definedName>
    <definedName name="ggtgt">#REF!</definedName>
    <definedName name="ghdghuy" localSheetId="3">#REF!</definedName>
    <definedName name="ghdghuy">#REF!</definedName>
    <definedName name="GHDP" localSheetId="3">#REF!</definedName>
    <definedName name="GHDP">#REF!</definedName>
    <definedName name="ghf" localSheetId="3">#REF!</definedName>
    <definedName name="ghf">#REF!</definedName>
    <definedName name="ghfg" localSheetId="3">#REF!</definedName>
    <definedName name="ghfg">#REF!</definedName>
    <definedName name="ghghy" localSheetId="3">#REF!</definedName>
    <definedName name="ghghy">#REF!</definedName>
    <definedName name="ghjghj" localSheetId="3">#REF!</definedName>
    <definedName name="ghjghj">#REF!</definedName>
    <definedName name="GHKJHK" localSheetId="3">#REF!</definedName>
    <definedName name="GHKJHK">#REF!</definedName>
    <definedName name="ghnbbfr" localSheetId="3">#REF!</definedName>
    <definedName name="ghnbbfr">#REF!</definedName>
    <definedName name="GJHVCB" localSheetId="3">#REF!</definedName>
    <definedName name="GJHVCB">#REF!</definedName>
    <definedName name="gk" localSheetId="3">#REF!</definedName>
    <definedName name="gk">#REF!</definedName>
    <definedName name="GMM_ON_ASO" localSheetId="3">#REF!</definedName>
    <definedName name="GMM_ON_ASO">#REF!</definedName>
    <definedName name="GMM_ON_DMARES" localSheetId="3">#REF!</definedName>
    <definedName name="GMM_ON_DMARES">#REF!</definedName>
    <definedName name="GMM_ON_DRIO" localSheetId="3">#REF!</definedName>
    <definedName name="GMM_ON_DRIO">#REF!</definedName>
    <definedName name="GOR" localSheetId="3">#REF!</definedName>
    <definedName name="GOR">#REF!</definedName>
    <definedName name="GOT" localSheetId="3">#REF!</definedName>
    <definedName name="GOT">#REF!</definedName>
    <definedName name="GPO" localSheetId="3">#REF!</definedName>
    <definedName name="GPO">#REF!</definedName>
    <definedName name="GPR" localSheetId="3">#REF!</definedName>
    <definedName name="GPR">#REF!</definedName>
    <definedName name="GRAF1ANO" localSheetId="3">#REF!</definedName>
    <definedName name="GRAF1ANO">#REF!</definedName>
    <definedName name="GRAF1AÑO" localSheetId="3">#REF!</definedName>
    <definedName name="GRAF1AÑO">#REF!</definedName>
    <definedName name="GRAF2" localSheetId="3">#REF!</definedName>
    <definedName name="GRAF2">#REF!</definedName>
    <definedName name="GRAF3" localSheetId="3">#REF!</definedName>
    <definedName name="GRAF3">#REF!</definedName>
    <definedName name="GRAFIL5">"['file:///D:/Users/Marcia/Documents/ALCALDIA/ejemplos%20apus/COTIZACION%20PROVEEDORES%20APUS%20SENA%202020.xlsx'#$MATERIALES.$O$107]"</definedName>
    <definedName name="GRAPA">"['file:///D:/Users/Marcia/Documents/ALCALDIA/ejemplos%20apus/COTIZACION%20PROVEEDORES%20APUS%20SENA%202020.xlsx'#$MATERIALES.$O$17]"</definedName>
    <definedName name="GRAVILLA">"['file:///D:/Users/Marcia/Documents/ALCALDIA/ejemplos%20apus/COTIZACION%20PROVEEDORES%20APUS%20SENA%202020.xlsx'#$MATERIALES.$O$157]"</definedName>
    <definedName name="GRC" localSheetId="3">#REF!</definedName>
    <definedName name="GRC">#REF!</definedName>
    <definedName name="GRC_ON_ASO" localSheetId="3">#REF!</definedName>
    <definedName name="GRC_ON_ASO">#REF!</definedName>
    <definedName name="GRC_ON_DAPIAY" localSheetId="3">#REF!</definedName>
    <definedName name="GRC_ON_DAPIAY">#REF!</definedName>
    <definedName name="GRC_ON_GER" localSheetId="3">#REF!</definedName>
    <definedName name="GRC_ON_GER">#REF!</definedName>
    <definedName name="gregds" localSheetId="3">#REF!</definedName>
    <definedName name="gregds">#REF!</definedName>
    <definedName name="grehrtyh" localSheetId="3">#REF!</definedName>
    <definedName name="grehrtyh">#REF!</definedName>
    <definedName name="grggwero" localSheetId="3">#REF!</definedName>
    <definedName name="grggwero">#REF!</definedName>
    <definedName name="GRIFERÍA">"['file:///D:/Users/Marcia/Documents/ALCALDIA/ejemplos%20apus/COTIZACION%20PROVEEDORES%20APUS%20SENA%202020.xlsx'#$MATERIALES.$O$54]"</definedName>
    <definedName name="GRM" localSheetId="3">#REF!</definedName>
    <definedName name="GRM">#REF!</definedName>
    <definedName name="GRM_ON_DMARES" localSheetId="3">#REF!</definedName>
    <definedName name="GRM_ON_DMARES">#REF!</definedName>
    <definedName name="GRM_ON_DRIO" localSheetId="3">#REF!</definedName>
    <definedName name="GRM_ON_DRIO">#REF!</definedName>
    <definedName name="GRN" localSheetId="3">#REF!</definedName>
    <definedName name="GRN">#REF!</definedName>
    <definedName name="GRN_ON_ASO" localSheetId="3">#REF!</definedName>
    <definedName name="GRN_ON_ASO">#REF!</definedName>
    <definedName name="GRN_ON_DIREC" localSheetId="3">#REF!</definedName>
    <definedName name="GRN_ON_DIREC">#REF!</definedName>
    <definedName name="GRS" localSheetId="3">#REF!</definedName>
    <definedName name="GRS">#REF!</definedName>
    <definedName name="GRS_ON_ASO" localSheetId="3">#REF!</definedName>
    <definedName name="GRS_ON_ASO">#REF!</definedName>
    <definedName name="GRS_ON_DIREC" localSheetId="3">#REF!</definedName>
    <definedName name="GRS_ON_DIREC">#REF!</definedName>
    <definedName name="GRS_ON_HUIL" localSheetId="3">#REF!</definedName>
    <definedName name="GRS_ON_HUIL">#REF!</definedName>
    <definedName name="grtyerh" localSheetId="3">#REF!</definedName>
    <definedName name="grtyerh">#REF!</definedName>
    <definedName name="GRUPO1" localSheetId="3">#REF!</definedName>
    <definedName name="GRUPO1">#REF!</definedName>
    <definedName name="GRUPO123" localSheetId="3">#REF!</definedName>
    <definedName name="GRUPO123">#REF!</definedName>
    <definedName name="GRUPO13" localSheetId="3">#REF!</definedName>
    <definedName name="GRUPO13">#REF!</definedName>
    <definedName name="GRUPO2" localSheetId="3">#REF!</definedName>
    <definedName name="GRUPO2">#REF!</definedName>
    <definedName name="GSDG" localSheetId="3">#REF!</definedName>
    <definedName name="GSDG">#REF!</definedName>
    <definedName name="gsfsf" localSheetId="3">#REF!</definedName>
    <definedName name="gsfsf">#REF!</definedName>
    <definedName name="GTC" localSheetId="3">#REF!</definedName>
    <definedName name="GTC">#REF!</definedName>
    <definedName name="GTE" localSheetId="3">#REF!</definedName>
    <definedName name="GTE">#REF!</definedName>
    <definedName name="gtgt" localSheetId="3">#REF!</definedName>
    <definedName name="gtgt">#REF!</definedName>
    <definedName name="gtgtg" localSheetId="3">#REF!</definedName>
    <definedName name="gtgtg">#REF!</definedName>
    <definedName name="gtgtgff" localSheetId="3">#REF!</definedName>
    <definedName name="gtgtgff">#REF!</definedName>
    <definedName name="gtgtgyh" localSheetId="3">#REF!</definedName>
    <definedName name="gtgtgyh">#REF!</definedName>
    <definedName name="gtgth" localSheetId="3">#REF!</definedName>
    <definedName name="gtgth">#REF!</definedName>
    <definedName name="GTO_ADMON" localSheetId="3">#REF!</definedName>
    <definedName name="GTO_ADMON">#REF!</definedName>
    <definedName name="GTO_INVEST" localSheetId="3">#REF!</definedName>
    <definedName name="GTO_INVEST">#REF!</definedName>
    <definedName name="GTO_OPERA" localSheetId="3">#REF!</definedName>
    <definedName name="GTO_OPERA">#REF!</definedName>
    <definedName name="GTP" localSheetId="3">#REF!</definedName>
    <definedName name="GTP">#REF!</definedName>
    <definedName name="GTRE" localSheetId="3">#REF!</definedName>
    <definedName name="GTRE">#REF!</definedName>
    <definedName name="h" localSheetId="3">#REF!</definedName>
    <definedName name="h">#REF!</definedName>
    <definedName name="H_pump" localSheetId="3">#REF!</definedName>
    <definedName name="H_pump">#REF!</definedName>
    <definedName name="h9h" localSheetId="3">#REF!</definedName>
    <definedName name="h9h">#REF!</definedName>
    <definedName name="HACHAPICO">"['file:///D:/Users/Marcia/Documents/ALCALDIA/ejemplos%20apus/COTIZACION%20PROVEEDORES%20APUS%20SENA%202020.xlsx'#$MATERIALES.$O$101]"</definedName>
    <definedName name="Hazards" localSheetId="3">#REF!</definedName>
    <definedName name="Hazards">#REF!</definedName>
    <definedName name="hbfdhrw" localSheetId="3">#REF!</definedName>
    <definedName name="hbfdhrw">#REF!</definedName>
    <definedName name="hdfh" localSheetId="3">#REF!</definedName>
    <definedName name="hdfh">#REF!</definedName>
    <definedName name="hdfh4" localSheetId="3">#REF!</definedName>
    <definedName name="hdfh4">#REF!</definedName>
    <definedName name="hdfhwq" localSheetId="3">#REF!</definedName>
    <definedName name="hdfhwq">#REF!</definedName>
    <definedName name="hdgh" localSheetId="3">#REF!</definedName>
    <definedName name="hdgh">#REF!</definedName>
    <definedName name="hdhf" localSheetId="3">#REF!</definedName>
    <definedName name="hdhf">#REF!</definedName>
    <definedName name="Header_Row" localSheetId="3">#REF!</definedName>
    <definedName name="Header_Row">#REF!</definedName>
    <definedName name="HERRERO" localSheetId="3">#REF!</definedName>
    <definedName name="HERRERO">#REF!</definedName>
    <definedName name="hfgh" localSheetId="3">#REF!</definedName>
    <definedName name="hfgh">#REF!</definedName>
    <definedName name="hfh" localSheetId="3">#REF!</definedName>
    <definedName name="hfh">#REF!</definedName>
    <definedName name="hfhg" localSheetId="3">#REF!</definedName>
    <definedName name="hfhg">#REF!</definedName>
    <definedName name="hfthr" localSheetId="3">#REF!</definedName>
    <definedName name="hfthr">#REF!</definedName>
    <definedName name="hg" localSheetId="3">#REF!</definedName>
    <definedName name="hg">#REF!</definedName>
    <definedName name="HGFH" localSheetId="3">#REF!</definedName>
    <definedName name="HGFH">#REF!</definedName>
    <definedName name="hgfhty" localSheetId="3">#REF!</definedName>
    <definedName name="hgfhty">#REF!</definedName>
    <definedName name="HGHFH7" localSheetId="3">#REF!</definedName>
    <definedName name="HGHFH7">#REF!</definedName>
    <definedName name="hghhj" localSheetId="3">#REF!</definedName>
    <definedName name="hghhj">#REF!</definedName>
    <definedName name="hghydj" localSheetId="3">#REF!</definedName>
    <definedName name="hghydj">#REF!</definedName>
    <definedName name="hgjfjw" localSheetId="3">#REF!</definedName>
    <definedName name="hgjfjw">#REF!</definedName>
    <definedName name="HGJG" localSheetId="3">#REF!</definedName>
    <definedName name="HGJG">#REF!</definedName>
    <definedName name="hhg" localSheetId="3">#REF!</definedName>
    <definedName name="hhg">#REF!</definedName>
    <definedName name="hhh" localSheetId="3">#REF!</definedName>
    <definedName name="hhh">#REF!</definedName>
    <definedName name="hhhhhh" localSheetId="3">#REF!</definedName>
    <definedName name="hhhhhh">#REF!</definedName>
    <definedName name="hhhhhho" localSheetId="3">#REF!</definedName>
    <definedName name="hhhhhho">#REF!</definedName>
    <definedName name="hhhhhpy" localSheetId="3">#REF!</definedName>
    <definedName name="hhhhhpy">#REF!</definedName>
    <definedName name="hhhhth" localSheetId="3">#REF!</definedName>
    <definedName name="hhhhth">#REF!</definedName>
    <definedName name="hhhyhyh" localSheetId="3">#REF!</definedName>
    <definedName name="hhhyhyh">#REF!</definedName>
    <definedName name="hhtrhreh" localSheetId="3">#REF!</definedName>
    <definedName name="hhtrhreh">#REF!</definedName>
    <definedName name="hjfg" localSheetId="3">#REF!</definedName>
    <definedName name="hjfg">#REF!</definedName>
    <definedName name="hjgh" localSheetId="3">#REF!</definedName>
    <definedName name="hjgh">#REF!</definedName>
    <definedName name="hjghj" localSheetId="3">#REF!</definedName>
    <definedName name="hjghj">#REF!</definedName>
    <definedName name="hjhjhg" localSheetId="3">#REF!</definedName>
    <definedName name="hjhjhg">#REF!</definedName>
    <definedName name="HJKH" localSheetId="3">#REF!</definedName>
    <definedName name="HJKH">#REF!</definedName>
    <definedName name="hjkjk" localSheetId="3">#REF!</definedName>
    <definedName name="hjkjk">#REF!</definedName>
    <definedName name="HM" localSheetId="3">#REF!</definedName>
    <definedName name="HM">#REF!</definedName>
    <definedName name="hn" localSheetId="3">#REF!</definedName>
    <definedName name="hn">#REF!</definedName>
    <definedName name="HOJA1" localSheetId="3">#REF!</definedName>
    <definedName name="HOJA1">#REF!</definedName>
    <definedName name="horat" localSheetId="3">#REF!</definedName>
    <definedName name="horat">#REF!</definedName>
    <definedName name="Hornos" localSheetId="3">#REF!</definedName>
    <definedName name="Hornos">#REF!</definedName>
    <definedName name="HP_stg_Hz" localSheetId="3">#REF!</definedName>
    <definedName name="HP_stg_Hz">#REF!</definedName>
    <definedName name="hreer" localSheetId="3">#REF!</definedName>
    <definedName name="hreer">#REF!</definedName>
    <definedName name="hrhth" localSheetId="3">#REF!</definedName>
    <definedName name="hrhth">#REF!</definedName>
    <definedName name="hrthtrh" localSheetId="3">#REF!</definedName>
    <definedName name="hrthtrh">#REF!</definedName>
    <definedName name="hs" localSheetId="3">#REF!</definedName>
    <definedName name="hs">#REF!</definedName>
    <definedName name="hsfg" localSheetId="3">#REF!</definedName>
    <definedName name="hsfg">#REF!</definedName>
    <definedName name="HTAS" localSheetId="3">#REF!</definedName>
    <definedName name="HTAS">#REF!</definedName>
    <definedName name="HTAS1" localSheetId="3">#REF!</definedName>
    <definedName name="HTAS1">#REF!</definedName>
    <definedName name="hthdrf" localSheetId="3">#REF!</definedName>
    <definedName name="hthdrf">#REF!</definedName>
    <definedName name="htryrt7" localSheetId="3">#REF!</definedName>
    <definedName name="htryrt7">#REF!</definedName>
    <definedName name="hut" localSheetId="3">#REF!</definedName>
    <definedName name="hut">#REF!</definedName>
    <definedName name="hxdfk" localSheetId="3">#REF!</definedName>
    <definedName name="hxdfk">#REF!</definedName>
    <definedName name="hyhjop" localSheetId="3">#REF!</definedName>
    <definedName name="hyhjop">#REF!</definedName>
    <definedName name="hyhyh" localSheetId="3">#REF!</definedName>
    <definedName name="hyhyh">#REF!</definedName>
    <definedName name="hytirs" localSheetId="3">#REF!</definedName>
    <definedName name="hytirs">#REF!</definedName>
    <definedName name="I" localSheetId="3">#REF!</definedName>
    <definedName name="I">#REF!</definedName>
    <definedName name="i8i" localSheetId="3">#REF!</definedName>
    <definedName name="i8i">#REF!</definedName>
    <definedName name="Icct" localSheetId="3">#REF!</definedName>
    <definedName name="Icct">#REF!</definedName>
    <definedName name="ICOPOR">"['file:///D:/Users/Marcia/Documents/ALCALDIA/ejemplos%20apus/COTIZACION%20PROVEEDORES%20APUS%20SENA%202020.xlsx'#$MATERIALES.$O$16]"</definedName>
    <definedName name="ICP" localSheetId="3">#REF!</definedName>
    <definedName name="ICP">#REF!</definedName>
    <definedName name="ICP1_1" localSheetId="3">#REF!</definedName>
    <definedName name="ICP1_1">#REF!</definedName>
    <definedName name="ICP1_1_1" localSheetId="3">#REF!</definedName>
    <definedName name="ICP1_1_1">#REF!</definedName>
    <definedName name="ICP1_1_2" localSheetId="3">#REF!</definedName>
    <definedName name="ICP1_1_2">#REF!</definedName>
    <definedName name="ICP1_1_3" localSheetId="3">#REF!</definedName>
    <definedName name="ICP1_1_3">#REF!</definedName>
    <definedName name="ICP1_1_4" localSheetId="3">#REF!</definedName>
    <definedName name="ICP1_1_4">#REF!</definedName>
    <definedName name="ICP1_2" localSheetId="3">#REF!</definedName>
    <definedName name="ICP1_2">#REF!</definedName>
    <definedName name="ICP1_3" localSheetId="3">#REF!</definedName>
    <definedName name="ICP1_3">#REF!</definedName>
    <definedName name="ICP1_4" localSheetId="3">#REF!</definedName>
    <definedName name="ICP1_4">#REF!</definedName>
    <definedName name="IF" localSheetId="3">#REF!</definedName>
    <definedName name="IF">#REF!</definedName>
    <definedName name="Ig" localSheetId="3">#REF!</definedName>
    <definedName name="Ig">#REF!</definedName>
    <definedName name="ii" localSheetId="3">#REF!</definedName>
    <definedName name="ii">#REF!</definedName>
    <definedName name="iii" localSheetId="3">#REF!</definedName>
    <definedName name="iii">#REF!</definedName>
    <definedName name="iiii" localSheetId="3">#REF!</definedName>
    <definedName name="iiii">#REF!</definedName>
    <definedName name="iiiiiiik" localSheetId="3">#REF!</definedName>
    <definedName name="iiiiiiik">#REF!</definedName>
    <definedName name="iiiiuh" localSheetId="3">#REF!</definedName>
    <definedName name="iiiiuh">#REF!</definedName>
    <definedName name="iktgvfmu" localSheetId="3">#REF!</definedName>
    <definedName name="iktgvfmu">#REF!</definedName>
    <definedName name="IL" localSheetId="3">#REF!</definedName>
    <definedName name="IL">#REF!</definedName>
    <definedName name="IMPRESSION" localSheetId="3">#REF!</definedName>
    <definedName name="IMPRESSION">#REF!</definedName>
    <definedName name="imprimir" localSheetId="3">#REF!</definedName>
    <definedName name="imprimir">#REF!</definedName>
    <definedName name="IMPTOS" localSheetId="3">#REF!</definedName>
    <definedName name="IMPTOS">#REF!</definedName>
    <definedName name="IMPTOS1" localSheetId="3">#REF!</definedName>
    <definedName name="IMPTOS1">#REF!</definedName>
    <definedName name="INC" localSheetId="3">#REF!</definedName>
    <definedName name="INC">#REF!</definedName>
    <definedName name="INCR._PRODC." localSheetId="3">#REF!</definedName>
    <definedName name="INCR._PRODC.">#REF!</definedName>
    <definedName name="INDICE" localSheetId="3">#REF!</definedName>
    <definedName name="INDICE">#REF!</definedName>
    <definedName name="inf" localSheetId="3">#REF!</definedName>
    <definedName name="inf">#REF!</definedName>
    <definedName name="Informe_semanal" localSheetId="3">#REF!</definedName>
    <definedName name="Informe_semanal">#REF!</definedName>
    <definedName name="INGENIERIA1" localSheetId="3">#REF!</definedName>
    <definedName name="INGENIERIA1">#REF!</definedName>
    <definedName name="INGENIERIA11" localSheetId="3">#REF!</definedName>
    <definedName name="INGENIERIA11">#REF!</definedName>
    <definedName name="INPU" localSheetId="3">#REF!</definedName>
    <definedName name="INPU">#REF!</definedName>
    <definedName name="INPUT" localSheetId="3">#REF!</definedName>
    <definedName name="INPUT">#REF!</definedName>
    <definedName name="Insumos_auxiliares" localSheetId="3">#REF!</definedName>
    <definedName name="Insumos_auxiliares">#REF!</definedName>
    <definedName name="Insumos_basicos" localSheetId="3">#REF!</definedName>
    <definedName name="Insumos_basicos">#REF!</definedName>
    <definedName name="Int" localSheetId="3">#REF!</definedName>
    <definedName name="Int">#REF!</definedName>
    <definedName name="Intercambiadores" localSheetId="3">#REF!</definedName>
    <definedName name="Intercambiadores">#REF!</definedName>
    <definedName name="Interest_Rate" localSheetId="3">#REF!</definedName>
    <definedName name="Interest_Rate">#REF!</definedName>
    <definedName name="INTERMEDIA_I" localSheetId="3">#REF!</definedName>
    <definedName name="INTERMEDIA_I">#REF!</definedName>
    <definedName name="INTERRUP">"['file:///D:/Users/Marcia/Documents/ALCALDIA/ejemplos%20apus/COTIZACION%20PROVEEDORES%20APUS%20SENA%202020.xlsx'#$MATERIALES.$O$46]"</definedName>
    <definedName name="InvDol1" localSheetId="3">#REF!</definedName>
    <definedName name="InvDol1">#REF!</definedName>
    <definedName name="InvDol2" localSheetId="3">#REF!</definedName>
    <definedName name="InvDol2">#REF!</definedName>
    <definedName name="InvDol3" localSheetId="3">#REF!</definedName>
    <definedName name="InvDol3">#REF!</definedName>
    <definedName name="InvDol4" localSheetId="3">#REF!</definedName>
    <definedName name="InvDol4">#REF!</definedName>
    <definedName name="InvDol5" localSheetId="3">#REF!</definedName>
    <definedName name="InvDol5">#REF!</definedName>
    <definedName name="InvDol6" localSheetId="3">#REF!</definedName>
    <definedName name="InvDol6">#REF!</definedName>
    <definedName name="InvDol7" localSheetId="3">#REF!</definedName>
    <definedName name="InvDol7">#REF!</definedName>
    <definedName name="InvDol8" localSheetId="3">#REF!</definedName>
    <definedName name="InvDol8">#REF!</definedName>
    <definedName name="IOU" localSheetId="3">#REF!</definedName>
    <definedName name="IOU">#REF!</definedName>
    <definedName name="IP" localSheetId="3">#REF!</definedName>
    <definedName name="IP">#REF!</definedName>
    <definedName name="irng" localSheetId="3">#REF!</definedName>
    <definedName name="irng">#REF!</definedName>
    <definedName name="ITEM1" localSheetId="3">#REF!</definedName>
    <definedName name="ITEM1">#REF!</definedName>
    <definedName name="ITEM15" localSheetId="3">#REF!</definedName>
    <definedName name="ITEM15">#REF!</definedName>
    <definedName name="ITEM2" localSheetId="3">#REF!</definedName>
    <definedName name="ITEM2">#REF!</definedName>
    <definedName name="item210.3" localSheetId="3">#REF!</definedName>
    <definedName name="item210.3">#REF!</definedName>
    <definedName name="item230.1" localSheetId="3">#REF!</definedName>
    <definedName name="item230.1">#REF!</definedName>
    <definedName name="ITEM3" localSheetId="3">#REF!</definedName>
    <definedName name="ITEM3">#REF!</definedName>
    <definedName name="item310" localSheetId="3">#REF!</definedName>
    <definedName name="item310">#REF!</definedName>
    <definedName name="item320.2" localSheetId="3">#REF!</definedName>
    <definedName name="item320.2">#REF!</definedName>
    <definedName name="item330.1" localSheetId="3">#REF!</definedName>
    <definedName name="item330.1">#REF!</definedName>
    <definedName name="item420" localSheetId="3">#REF!</definedName>
    <definedName name="item420">#REF!</definedName>
    <definedName name="item450.2P" localSheetId="3">#REF!</definedName>
    <definedName name="item450.2P">#REF!</definedName>
    <definedName name="item600.1" localSheetId="3">#REF!</definedName>
    <definedName name="item600.1">#REF!</definedName>
    <definedName name="item610.1" localSheetId="3">#REF!</definedName>
    <definedName name="item610.1">#REF!</definedName>
    <definedName name="item610.2" localSheetId="3">#REF!</definedName>
    <definedName name="item610.2">#REF!</definedName>
    <definedName name="item630.4" localSheetId="3">#REF!</definedName>
    <definedName name="item630.4">#REF!</definedName>
    <definedName name="item630.6" localSheetId="3">#REF!</definedName>
    <definedName name="item630.6">#REF!</definedName>
    <definedName name="item630.7" localSheetId="3">#REF!</definedName>
    <definedName name="item630.7">#REF!</definedName>
    <definedName name="item640.3" localSheetId="3">#REF!</definedName>
    <definedName name="item640.3">#REF!</definedName>
    <definedName name="item661" localSheetId="3">#REF!</definedName>
    <definedName name="item661">#REF!</definedName>
    <definedName name="item671" localSheetId="3">#REF!</definedName>
    <definedName name="item671">#REF!</definedName>
    <definedName name="item673.1" localSheetId="3">#REF!</definedName>
    <definedName name="item673.1">#REF!</definedName>
    <definedName name="item673.3" localSheetId="3">#REF!</definedName>
    <definedName name="item673.3">#REF!</definedName>
    <definedName name="item681" localSheetId="3">#REF!</definedName>
    <definedName name="item681">#REF!</definedName>
    <definedName name="item700.1" localSheetId="3">#REF!</definedName>
    <definedName name="item700.1">#REF!</definedName>
    <definedName name="item710.1" localSheetId="3">#REF!</definedName>
    <definedName name="item710.1">#REF!</definedName>
    <definedName name="item710.2" localSheetId="3">#REF!</definedName>
    <definedName name="item710.2">#REF!</definedName>
    <definedName name="item730.1" localSheetId="3">#REF!</definedName>
    <definedName name="item730.1">#REF!</definedName>
    <definedName name="item730.2" localSheetId="3">#REF!</definedName>
    <definedName name="item730.2">#REF!</definedName>
    <definedName name="item730.2.4" localSheetId="3">#REF!</definedName>
    <definedName name="item730.2.4">#REF!</definedName>
    <definedName name="item900.2" localSheetId="3">#REF!</definedName>
    <definedName name="item900.2">#REF!</definedName>
    <definedName name="ItemCodos" localSheetId="3">#REF!</definedName>
    <definedName name="ItemCodos">#REF!</definedName>
    <definedName name="IUI" localSheetId="3">#REF!</definedName>
    <definedName name="IUI">#REF!</definedName>
    <definedName name="iuit7" localSheetId="3">#REF!</definedName>
    <definedName name="iuit7">#REF!</definedName>
    <definedName name="iul" localSheetId="3">#REF!</definedName>
    <definedName name="iul">#REF!</definedName>
    <definedName name="iuouio" localSheetId="3">#REF!</definedName>
    <definedName name="iuouio">#REF!</definedName>
    <definedName name="iuyi9" localSheetId="3">#REF!</definedName>
    <definedName name="iuyi9">#REF!</definedName>
    <definedName name="IVA" localSheetId="3">#REF!</definedName>
    <definedName name="IVA">#REF!</definedName>
    <definedName name="iwjer" localSheetId="3">#REF!</definedName>
    <definedName name="iwjer">#REF!</definedName>
    <definedName name="iyuiuyi" localSheetId="3">#REF!</definedName>
    <definedName name="iyuiuyi">#REF!</definedName>
    <definedName name="j" localSheetId="3">#REF!</definedName>
    <definedName name="j">#REF!</definedName>
    <definedName name="jd" localSheetId="3">#REF!</definedName>
    <definedName name="jd">#REF!</definedName>
    <definedName name="jdh" localSheetId="3">#REF!</definedName>
    <definedName name="jdh">#REF!</definedName>
    <definedName name="jeytj" localSheetId="3">#REF!</definedName>
    <definedName name="jeytj">#REF!</definedName>
    <definedName name="jfç" localSheetId="3">#REF!</definedName>
    <definedName name="jfç">#REF!</definedName>
    <definedName name="jfhjfrt" localSheetId="3">#REF!</definedName>
    <definedName name="jfhjfrt">#REF!</definedName>
    <definedName name="jgfj" localSheetId="3">#REF!</definedName>
    <definedName name="jgfj">#REF!</definedName>
    <definedName name="jghj" localSheetId="3">#REF!</definedName>
    <definedName name="jghj">#REF!</definedName>
    <definedName name="jgj" localSheetId="3">#REF!</definedName>
    <definedName name="jgj">#REF!</definedName>
    <definedName name="jhg" localSheetId="3">#REF!</definedName>
    <definedName name="jhg">#REF!</definedName>
    <definedName name="jhjyj" localSheetId="3">#REF!</definedName>
    <definedName name="jhjyj">#REF!</definedName>
    <definedName name="JHK" localSheetId="3">#REF!</definedName>
    <definedName name="JHK">#REF!</definedName>
    <definedName name="jhkgjkvf" localSheetId="3">#REF!</definedName>
    <definedName name="jhkgjkvf">#REF!</definedName>
    <definedName name="jjfq" localSheetId="3">#REF!</definedName>
    <definedName name="jjfq">#REF!</definedName>
    <definedName name="JJJ" localSheetId="3">#REF!</definedName>
    <definedName name="JJJ">#REF!</definedName>
    <definedName name="jjjhjddfg" localSheetId="3">#REF!</definedName>
    <definedName name="jjjhjddfg">#REF!</definedName>
    <definedName name="jjjjju" localSheetId="3">#REF!</definedName>
    <definedName name="jjjjju">#REF!</definedName>
    <definedName name="jjujujty" localSheetId="3">#REF!</definedName>
    <definedName name="jjujujty">#REF!</definedName>
    <definedName name="jjyjy" localSheetId="3">#REF!</definedName>
    <definedName name="jjyjy">#REF!</definedName>
    <definedName name="jkk" localSheetId="3">#REF!</definedName>
    <definedName name="jkk">#REF!</definedName>
    <definedName name="jkl" localSheetId="3">#REF!</definedName>
    <definedName name="jkl">#REF!</definedName>
    <definedName name="JRYJ" localSheetId="3">#REF!</definedName>
    <definedName name="JRYJ">#REF!</definedName>
    <definedName name="jtyj" localSheetId="3">#REF!</definedName>
    <definedName name="jtyj">#REF!</definedName>
    <definedName name="jtyry" localSheetId="3">#REF!</definedName>
    <definedName name="jtyry">#REF!</definedName>
    <definedName name="juj" localSheetId="3">#REF!</definedName>
    <definedName name="juj">#REF!</definedName>
    <definedName name="jujcx" localSheetId="3">#REF!</definedName>
    <definedName name="jujcx">#REF!</definedName>
    <definedName name="jujuj" localSheetId="3">#REF!</definedName>
    <definedName name="jujuj">#REF!</definedName>
    <definedName name="jujujuju" localSheetId="3">#REF!</definedName>
    <definedName name="jujujuju">#REF!</definedName>
    <definedName name="juuuhb" localSheetId="3">#REF!</definedName>
    <definedName name="juuuhb">#REF!</definedName>
    <definedName name="jvv" localSheetId="3">#REF!</definedName>
    <definedName name="jvv">#REF!</definedName>
    <definedName name="jyjt7" localSheetId="3">#REF!</definedName>
    <definedName name="jyjt7">#REF!</definedName>
    <definedName name="jyt" localSheetId="3">#REF!</definedName>
    <definedName name="jyt">#REF!</definedName>
    <definedName name="jytj" localSheetId="3">#REF!</definedName>
    <definedName name="jytj">#REF!</definedName>
    <definedName name="jyuju" localSheetId="3">#REF!</definedName>
    <definedName name="jyuju">#REF!</definedName>
    <definedName name="jyujyuj" localSheetId="3">#REF!</definedName>
    <definedName name="jyujyuj">#REF!</definedName>
    <definedName name="K0F1" localSheetId="3">#REF!</definedName>
    <definedName name="K0F1">#REF!</definedName>
    <definedName name="K0F2" localSheetId="3">#REF!</definedName>
    <definedName name="K0F2">#REF!</definedName>
    <definedName name="K10ALO" localSheetId="3">#REF!</definedName>
    <definedName name="K10ALO">#REF!</definedName>
    <definedName name="K11ALO" localSheetId="3">#REF!</definedName>
    <definedName name="K11ALO">#REF!</definedName>
    <definedName name="K1F1" localSheetId="3">#REF!</definedName>
    <definedName name="K1F1">#REF!</definedName>
    <definedName name="K1F2" localSheetId="3">#REF!</definedName>
    <definedName name="K1F2">#REF!</definedName>
    <definedName name="K2F1" localSheetId="3">#REF!</definedName>
    <definedName name="K2F1">#REF!</definedName>
    <definedName name="K2F2" localSheetId="3">#REF!</definedName>
    <definedName name="K2F2">#REF!</definedName>
    <definedName name="K3F1" localSheetId="3">#REF!</definedName>
    <definedName name="K3F1">#REF!</definedName>
    <definedName name="K3F2" localSheetId="3">#REF!</definedName>
    <definedName name="K3F2">#REF!</definedName>
    <definedName name="K4F1" localSheetId="3">#REF!</definedName>
    <definedName name="K4F1">#REF!</definedName>
    <definedName name="K4F2" localSheetId="3">#REF!</definedName>
    <definedName name="K4F2">#REF!</definedName>
    <definedName name="K5F1" localSheetId="3">#REF!</definedName>
    <definedName name="K5F1">#REF!</definedName>
    <definedName name="K5F2" localSheetId="3">#REF!</definedName>
    <definedName name="K5F2">#REF!</definedName>
    <definedName name="K6F1" localSheetId="3">#REF!</definedName>
    <definedName name="K6F1">#REF!</definedName>
    <definedName name="K6F2" localSheetId="3">#REF!</definedName>
    <definedName name="K6F2">#REF!</definedName>
    <definedName name="K7F1" localSheetId="3">#REF!</definedName>
    <definedName name="K7F1">#REF!</definedName>
    <definedName name="K7F2" localSheetId="3">#REF!</definedName>
    <definedName name="K7F2">#REF!</definedName>
    <definedName name="K8ALO" localSheetId="3">#REF!</definedName>
    <definedName name="K8ALO">#REF!</definedName>
    <definedName name="K8F1" localSheetId="3">#REF!</definedName>
    <definedName name="K8F1">#REF!</definedName>
    <definedName name="K8F2" localSheetId="3">#REF!</definedName>
    <definedName name="K8F2">#REF!</definedName>
    <definedName name="K9ALO" localSheetId="3">#REF!</definedName>
    <definedName name="K9ALO">#REF!</definedName>
    <definedName name="kdmfm" localSheetId="3">#REF!</definedName>
    <definedName name="kdmfm">#REF!</definedName>
    <definedName name="kf" localSheetId="3">#REF!</definedName>
    <definedName name="kf">#REF!</definedName>
    <definedName name="kh" localSheetId="3">#REF!</definedName>
    <definedName name="kh">#REF!</definedName>
    <definedName name="KHGGH" localSheetId="3">#REF!</definedName>
    <definedName name="KHGGH">#REF!</definedName>
    <definedName name="khjk7" localSheetId="3">#REF!</definedName>
    <definedName name="khjk7">#REF!</definedName>
    <definedName name="kikik" localSheetId="3">#REF!</definedName>
    <definedName name="kikik">#REF!</definedName>
    <definedName name="KITVALV">"['file:///D:/Users/Marcia/Documents/ALCALDIA/ejemplos%20apus/COTIZACION%20PROVEEDORES%20APUS%20SENA%202020.xlsx'#$MATERIALES.$O$83]"</definedName>
    <definedName name="kj" localSheetId="3">#REF!</definedName>
    <definedName name="kj">#REF!</definedName>
    <definedName name="kjhkd" localSheetId="3">#REF!</definedName>
    <definedName name="kjhkd">#REF!</definedName>
    <definedName name="kjj" localSheetId="3">#REF!</definedName>
    <definedName name="kjj">#REF!</definedName>
    <definedName name="kjk" localSheetId="3">#REF!</definedName>
    <definedName name="kjk">#REF!</definedName>
    <definedName name="kjtrkjr" localSheetId="3">#REF!</definedName>
    <definedName name="kjtrkjr">#REF!</definedName>
    <definedName name="kk" localSheetId="3">#REF!</definedName>
    <definedName name="kk">#REF!</definedName>
    <definedName name="kkkki" localSheetId="3">#REF!</definedName>
    <definedName name="kkkki">#REF!</definedName>
    <definedName name="kkkkkki" localSheetId="3">#REF!</definedName>
    <definedName name="kkkkkki">#REF!</definedName>
    <definedName name="klklk" localSheetId="3">#REF!</definedName>
    <definedName name="klklk">#REF!</definedName>
    <definedName name="km" localSheetId="3">#REF!</definedName>
    <definedName name="km">#REF!</definedName>
    <definedName name="krtrk" localSheetId="3">#REF!</definedName>
    <definedName name="krtrk">#REF!</definedName>
    <definedName name="ks" localSheetId="3">#REF!</definedName>
    <definedName name="ks">#REF!</definedName>
    <definedName name="ksogtk" localSheetId="3">#REF!</definedName>
    <definedName name="ksogtk">#REF!</definedName>
    <definedName name="kuyhgbe" localSheetId="3">#REF!</definedName>
    <definedName name="kuyhgbe">#REF!</definedName>
    <definedName name="kyr" localSheetId="3">#REF!</definedName>
    <definedName name="kyr">#REF!</definedName>
    <definedName name="L" localSheetId="3">#REF!</definedName>
    <definedName name="L">#REF!</definedName>
    <definedName name="la" localSheetId="3">#REF!</definedName>
    <definedName name="la">#REF!</definedName>
    <definedName name="LADRILLTOLET">"['file:///D:/Users/Marcia/Documents/ALCALDIA/ejemplos%20apus/COTIZACION%20PROVEEDORES%20APUS%20SENA%202020.xlsx'#$MATERIALES.$O$172]"</definedName>
    <definedName name="LAF" localSheetId="3">#REF!</definedName>
    <definedName name="LAF">#REF!</definedName>
    <definedName name="lame" localSheetId="3">#REF!</definedName>
    <definedName name="lame">#REF!</definedName>
    <definedName name="LAMINA3">"['file:///D:/Users/Marcia/Documents/ALCALDIA/ejemplos%20apus/COTIZACION%20PROVEEDORES%20APUS%20SENA%202020.xlsx'#$MATERIALES.$O$146]"</definedName>
    <definedName name="LAMINACAL18">"['file:///D:/Users/Marcia/Documents/ALCALDIA/ejemplos%20apus/COTIZACION%20PROVEEDORES%20APUS%20SENA%202020.xlsx'#$MATERIALES.$O$145]"</definedName>
    <definedName name="LAMINAGALV22">"['file:///D:/Users/Marcia/Documents/ALCALDIA/ejemplos%20apus/COTIZACION%20PROVEEDORES%20APUS%20SENA%202020.xlsx'#$MATERIALES.$O$166]"</definedName>
    <definedName name="LAMINASUPBP10">"['file:///D:/Users/Marcia/Documents/ALCALDIA/ejemplos%20apus/COTIZACION%20PROVEEDORES%20APUS%20SENA%202020.xlsx'#$MATERIALES.$O$169]"</definedName>
    <definedName name="LAMPARAHERM">"['file:///D:/Users/Marcia/Documents/ALCALDIA/ejemplos%20apus/COTIZACION%20PROVEEDORES%20APUS%20SENA%202020.xlsx'#$MATERIALES.$O$30]"</definedName>
    <definedName name="LANODO" localSheetId="3">#REF!</definedName>
    <definedName name="LANODO">#REF!</definedName>
    <definedName name="LANODOFT" localSheetId="3">#REF!</definedName>
    <definedName name="LANODOFT">#REF!</definedName>
    <definedName name="Last_Row" localSheetId="3">#REF!</definedName>
    <definedName name="Last_Row">#REF!</definedName>
    <definedName name="lb" localSheetId="3">#REF!</definedName>
    <definedName name="lb">#REF!</definedName>
    <definedName name="ld" localSheetId="3">#REF!</definedName>
    <definedName name="ld">#REF!</definedName>
    <definedName name="Libro1_Hoja1_Lista" localSheetId="3">#REF!</definedName>
    <definedName name="Libro1_Hoja1_Lista">#REF!</definedName>
    <definedName name="LICITACION" localSheetId="3">#REF!</definedName>
    <definedName name="LICITACION">#REF!</definedName>
    <definedName name="LIJA">"['file:///D:/Users/Marcia/Documents/ALCALDIA/ejemplos%20apus/COTIZACION%20PROVEEDORES%20APUS%20SENA%202020.xlsx'#$MATERIALES.$O$112]"</definedName>
    <definedName name="LIMPPVC1.4">"['file:///D:/Users/Marcia/Documents/ALCALDIA/ejemplos%20apus/COTIZACION%20PROVEEDORES%20APUS%20SENA%202020.xlsx'#$MATERIALES.$O$86]"</definedName>
    <definedName name="LINEA" localSheetId="3">#REF!</definedName>
    <definedName name="LINEA">#REF!</definedName>
    <definedName name="ListaCantidad" localSheetId="3">#REF!</definedName>
    <definedName name="ListaCantidad">#REF!</definedName>
    <definedName name="Listado" localSheetId="3">#REF!</definedName>
    <definedName name="Listado">#REF!</definedName>
    <definedName name="Listado1" localSheetId="3">#REF!</definedName>
    <definedName name="Listado1">#REF!</definedName>
    <definedName name="ListaItem" localSheetId="3">#REF!</definedName>
    <definedName name="ListaItem">#REF!</definedName>
    <definedName name="liuoo" localSheetId="3">#REF!</definedName>
    <definedName name="liuoo">#REF!</definedName>
    <definedName name="lkj" localSheetId="3">#REF!</definedName>
    <definedName name="lkj">#REF!</definedName>
    <definedName name="LKJLJK" localSheetId="3">#REF!</definedName>
    <definedName name="LKJLJK">#REF!</definedName>
    <definedName name="LL" localSheetId="3">#REF!</definedName>
    <definedName name="LL">#REF!</definedName>
    <definedName name="llam" localSheetId="3">#REF!</definedName>
    <definedName name="llam">#REF!</definedName>
    <definedName name="LLAVESPANNER">"['file:///D:/Users/Marcia/Documents/ALCALDIA/ejemplos%20apus/COTIZACION%20PROVEEDORES%20APUS%20SENA%202020.xlsx'#$MATERIALES.$O$102]"</definedName>
    <definedName name="lllllh" localSheetId="3">#REF!</definedName>
    <definedName name="lllllh">#REF!</definedName>
    <definedName name="lllllllo" localSheetId="3">#REF!</definedName>
    <definedName name="lllllllo">#REF!</definedName>
    <definedName name="Loan_Amount" localSheetId="3">#REF!</definedName>
    <definedName name="Loan_Amount">#REF!</definedName>
    <definedName name="Loan_Start" localSheetId="3">#REF!</definedName>
    <definedName name="Loan_Start">#REF!</definedName>
    <definedName name="Loan_Years" localSheetId="3">#REF!</definedName>
    <definedName name="Loan_Years">#REF!</definedName>
    <definedName name="LOCALIZACION_Y_REPLANTEO" localSheetId="3">#REF!</definedName>
    <definedName name="LOCALIZACION_Y_REPLANTEO">#REF!</definedName>
    <definedName name="LOCTIGAS">"['file:///D:/Users/Marcia/Documents/ALCALDIA/ejemplos%20apus/COTIZACION%20PROVEEDORES%20APUS%20SENA%202020.xlsx'#$MATERIALES.$O$79]"</definedName>
    <definedName name="lolol" localSheetId="3">#REF!</definedName>
    <definedName name="lolol">#REF!</definedName>
    <definedName name="LONA">"['file:///D:/Users/Marcia/Documents/ALCALDIA/ejemplos%20apus/COTIZACION%20PROVEEDORES%20APUS%20SENA%202020.xlsx'#$MATERIALES.$O$7]"</definedName>
    <definedName name="Longitud" localSheetId="3">#REF!</definedName>
    <definedName name="Longitud">#REF!</definedName>
    <definedName name="lp" localSheetId="3">#REF!</definedName>
    <definedName name="lp">#REF!</definedName>
    <definedName name="lplpl" localSheetId="3">#REF!</definedName>
    <definedName name="lplpl">#REF!</definedName>
    <definedName name="lt" localSheetId="3">#REF!</definedName>
    <definedName name="lt">#REF!</definedName>
    <definedName name="LUBRICANTE">"['file:///D:/Users/Marcia/Documents/ALCALDIA/ejemplos%20apus/COTIZACION%20PROVEEDORES%20APUS%20SENA%202020.xlsx'#$MATERIALES.$O$87]"</definedName>
    <definedName name="lun" localSheetId="3">#REF!</definedName>
    <definedName name="lun">#REF!</definedName>
    <definedName name="lv" localSheetId="3">#REF!</definedName>
    <definedName name="lv">#REF!</definedName>
    <definedName name="m" localSheetId="3">#REF!</definedName>
    <definedName name="m">#REF!</definedName>
    <definedName name="MA" localSheetId="3">#REF!</definedName>
    <definedName name="MA">#REF!</definedName>
    <definedName name="MACR" localSheetId="3">#REF!</definedName>
    <definedName name="MACR">#REF!</definedName>
    <definedName name="MACRDEL" localSheetId="3">#REF!</definedName>
    <definedName name="MACRDEL">#REF!</definedName>
    <definedName name="Macroactividad" localSheetId="3">#REF!</definedName>
    <definedName name="Macroactividad">#REF!</definedName>
    <definedName name="MADERA">"['file:///D:/Users/Marcia/Documents/ALCALDIA/ejemplos%20apus/COTIZACION%20PROVEEDORES%20APUS%20SENA%202020.xlsx'#$MATERIALES.$O$6]"</definedName>
    <definedName name="mafdsf" localSheetId="3">#REF!</definedName>
    <definedName name="mafdsf">#REF!</definedName>
    <definedName name="MALLAELC">"['file:///D:/Users/Marcia/Documents/ALCALDIA/ejemplos%20apus/COTIZACION%20PROVEEDORES%20APUS%20SENA%202020.xlsx'#$MATERIALES.$O$22]"</definedName>
    <definedName name="MANIJATUB96">"['file:///D:/Users/Marcia/Documents/ALCALDIA/ejemplos%20apus/COTIZACION%20PROVEEDORES%20APUS%20SENA%202020.xlsx'#$MATERIALES.$O$147]"</definedName>
    <definedName name="MANUAL" localSheetId="3">#REF!</definedName>
    <definedName name="MANUAL">#REF!</definedName>
    <definedName name="mao" localSheetId="3">#REF!</definedName>
    <definedName name="mao">#REF!</definedName>
    <definedName name="maow" localSheetId="3">#REF!</definedName>
    <definedName name="maow">#REF!</definedName>
    <definedName name="mar" localSheetId="3">#REF!</definedName>
    <definedName name="mar">#REF!</definedName>
    <definedName name="MARCO_H" localSheetId="3">#REF!</definedName>
    <definedName name="MARCO_H">#REF!</definedName>
    <definedName name="MARCOYTAPA60">"['file:///D:/Users/Marcia/Documents/ALCALDIA/ejemplos%20apus/COTIZACION%20PROVEEDORES%20APUS%20SENA%202020.xlsx'#$MATERIALES.$O$173]"</definedName>
    <definedName name="MARCOYTAPA80">"['file:///D:/Users/Marcia/Documents/ALCALDIA/ejemplos%20apus/COTIZACION%20PROVEEDORES%20APUS%20SENA%202020.xlsx'#$MATERIALES.$O$174]"</definedName>
    <definedName name="marina" localSheetId="3">#REF!</definedName>
    <definedName name="marina">#REF!</definedName>
    <definedName name="MASILGRIS">"['file:///D:/Users/Marcia/Documents/ALCALDIA/ejemplos%20apus/COTIZACION%20PROVEEDORES%20APUS%20SENA%202020.xlsx'#$MATERIALES.$O$40]"</definedName>
    <definedName name="MASILLA5G">"['file:///D:/Users/Marcia/Documents/ALCALDIA/ejemplos%20apus/COTIZACION%20PROVEEDORES%20APUS%20SENA%202020.xlsx'#$MATERIALES.$O$113]"</definedName>
    <definedName name="masor" localSheetId="3">#REF!</definedName>
    <definedName name="masor">#REF!</definedName>
    <definedName name="MAT" localSheetId="3">#REF!</definedName>
    <definedName name="MAT">#REF!</definedName>
    <definedName name="materiales1" localSheetId="3">#REF!</definedName>
    <definedName name="materiales1">#REF!</definedName>
    <definedName name="MaterialTub" localSheetId="3">#REF!</definedName>
    <definedName name="MaterialTub">#REF!</definedName>
    <definedName name="MATRIZ" localSheetId="3">#REF!</definedName>
    <definedName name="MATRIZ">#REF!</definedName>
    <definedName name="MATRIZ_DE_DATOS" localSheetId="3">#REF!</definedName>
    <definedName name="MATRIZ_DE_DATOS">#REF!</definedName>
    <definedName name="MCCs" localSheetId="3">#REF!</definedName>
    <definedName name="MCCs">#REF!</definedName>
    <definedName name="mdd" localSheetId="3">#REF!</definedName>
    <definedName name="mdd">#REF!</definedName>
    <definedName name="mediah_reposo_comida" localSheetId="3">#REF!</definedName>
    <definedName name="mediah_reposo_comida">#REF!</definedName>
    <definedName name="meg" localSheetId="3">#REF!</definedName>
    <definedName name="meg">#REF!</definedName>
    <definedName name="MENU1" localSheetId="3">#REF!</definedName>
    <definedName name="MENU1">#REF!</definedName>
    <definedName name="MENU2" localSheetId="3">#REF!</definedName>
    <definedName name="MENU2">#REF!</definedName>
    <definedName name="MENU3" localSheetId="3">#REF!</definedName>
    <definedName name="MENU3">#REF!</definedName>
    <definedName name="MENU4" localSheetId="3">#REF!</definedName>
    <definedName name="MENU4">#REF!</definedName>
    <definedName name="MENU5" localSheetId="3">#REF!</definedName>
    <definedName name="MENU5">#REF!</definedName>
    <definedName name="MENU6" localSheetId="3">#REF!</definedName>
    <definedName name="MENU6">#REF!</definedName>
    <definedName name="MES" localSheetId="3">#REF!</definedName>
    <definedName name="MES">#REF!</definedName>
    <definedName name="MESES" localSheetId="3">#REF!</definedName>
    <definedName name="MESES">#REF!</definedName>
    <definedName name="MESONAC">"['file:///D:/Users/Marcia/Documents/ALCALDIA/ejemplos%20apus/COTIZACION%20PROVEEDORES%20APUS%20SENA%202020.xlsx'#$MATERIALES.$O$134]"</definedName>
    <definedName name="Meta1" localSheetId="3">#REF!</definedName>
    <definedName name="Meta1">#REF!</definedName>
    <definedName name="Meta2" localSheetId="3">#REF!</definedName>
    <definedName name="Meta2">#REF!</definedName>
    <definedName name="Meta3" localSheetId="3">#REF!</definedName>
    <definedName name="Meta3">#REF!</definedName>
    <definedName name="mfgjrdt" localSheetId="3">#REF!</definedName>
    <definedName name="mfgjrdt">#REF!</definedName>
    <definedName name="mghm" localSheetId="3">#REF!</definedName>
    <definedName name="mghm">#REF!</definedName>
    <definedName name="Mi_Salida" localSheetId="3">#REF!</definedName>
    <definedName name="Mi_Salida">#REF!</definedName>
    <definedName name="Mi_Salida1" localSheetId="3">#REF!</definedName>
    <definedName name="Mi_Salida1">#REF!</definedName>
    <definedName name="MICR" localSheetId="3">#REF!</definedName>
    <definedName name="MICR">#REF!</definedName>
    <definedName name="MIN_MAX_sma" localSheetId="3">#REF!</definedName>
    <definedName name="MIN_MAX_sma">#REF!</definedName>
    <definedName name="mjmj" localSheetId="3">#REF!</definedName>
    <definedName name="mjmj">#REF!</definedName>
    <definedName name="mjmjmn" localSheetId="3">#REF!</definedName>
    <definedName name="mjmjmn">#REF!</definedName>
    <definedName name="mjnhgkio" localSheetId="3">#REF!</definedName>
    <definedName name="mjnhgkio">#REF!</definedName>
    <definedName name="MJU" localSheetId="3">#REF!</definedName>
    <definedName name="MJU">#REF!</definedName>
    <definedName name="mmjmjh" localSheetId="3">#REF!</definedName>
    <definedName name="mmjmjh">#REF!</definedName>
    <definedName name="mmm" localSheetId="3">#REF!</definedName>
    <definedName name="mmm">#REF!</definedName>
    <definedName name="mmmh" localSheetId="3">#REF!</definedName>
    <definedName name="mmmh">#REF!</definedName>
    <definedName name="mmmmmjyt" localSheetId="3">#REF!</definedName>
    <definedName name="mmmmmjyt">#REF!</definedName>
    <definedName name="mmmmmmg" localSheetId="3">#REF!</definedName>
    <definedName name="mmmmmmg">#REF!</definedName>
    <definedName name="MN" localSheetId="3">#REF!</definedName>
    <definedName name="MN">#REF!</definedName>
    <definedName name="MOA" localSheetId="3">#REF!</definedName>
    <definedName name="MOA">#REF!</definedName>
    <definedName name="MOD" localSheetId="3">#REF!</definedName>
    <definedName name="MOD">#REF!</definedName>
    <definedName name="MODIVejec" localSheetId="3">#REF!</definedName>
    <definedName name="MODIVejec">#REF!</definedName>
    <definedName name="MOE" localSheetId="3">#REF!</definedName>
    <definedName name="MOE">#REF!</definedName>
    <definedName name="mono" localSheetId="3">#REF!</definedName>
    <definedName name="mono">#REF!</definedName>
    <definedName name="MontoVigenciasA1" localSheetId="3">#REF!</definedName>
    <definedName name="MontoVigenciasA1">#REF!</definedName>
    <definedName name="MontoVigenciasA2" localSheetId="3">#REF!</definedName>
    <definedName name="MontoVigenciasA2">#REF!</definedName>
    <definedName name="MontoVigenciasA3" localSheetId="3">#REF!</definedName>
    <definedName name="MontoVigenciasA3">#REF!</definedName>
    <definedName name="MontoVigenciasA4" localSheetId="3">#REF!</definedName>
    <definedName name="MontoVigenciasA4">#REF!</definedName>
    <definedName name="MontoVigenciasA5" localSheetId="3">#REF!</definedName>
    <definedName name="MontoVigenciasA5">#REF!</definedName>
    <definedName name="MORON" localSheetId="3">#REF!</definedName>
    <definedName name="MORON">#REF!</definedName>
    <definedName name="MORTEROAN05">"['file:///D:/Users/Marcia/Documents/ALCALDIA/ejemplos%20apus/COTIZACION%20PROVEEDORES%20APUS%20SENA%202020.xlsx'#$MATERIALES.$O$127]"</definedName>
    <definedName name="MORTEROAN06">"['file:///D:/Users/Marcia/Documents/ALCALDIA/ejemplos%20apus/COTIZACION%20PROVEEDORES%20APUS%20SENA%202020.xlsx'#$MATERIALES.$O$124]"</definedName>
    <definedName name="MORTEROAN07">"['file:///D:/Users/Marcia/Documents/ALCALDIA/ejemplos%20apus/COTIZACION%20PROVEEDORES%20APUS%20SENA%202020.xlsx'#$MATERIALES.$O$109]"</definedName>
    <definedName name="MOTOBOMBACONCR">"['file:///D:/Users/Marcia/Documents/ALCALDIA/ejemplos%20apus/COTIZACION%20PROVEEDORES%20APUS%20SENA%202020.xlsx'#$EQUIPOS.$L$7]"</definedName>
    <definedName name="MRLART" localSheetId="3">#REF!</definedName>
    <definedName name="MRLART">#REF!</definedName>
    <definedName name="MRSUPDET" localSheetId="3">#REF!</definedName>
    <definedName name="MRSUPDET">#REF!</definedName>
    <definedName name="Mtz_Avance" localSheetId="3">#REF!</definedName>
    <definedName name="Mtz_Avance">#REF!</definedName>
    <definedName name="Mv" localSheetId="3">#REF!</definedName>
    <definedName name="Mv">#REF!</definedName>
    <definedName name="n" localSheetId="3">#REF!</definedName>
    <definedName name="n">#REF!</definedName>
    <definedName name="nbvnv" localSheetId="3">#REF!</definedName>
    <definedName name="nbvnv">#REF!</definedName>
    <definedName name="NDHS" localSheetId="3">#REF!</definedName>
    <definedName name="NDHS">#REF!</definedName>
    <definedName name="nf" localSheetId="3">#REF!</definedName>
    <definedName name="nf">#REF!</definedName>
    <definedName name="nfg" localSheetId="3">#REF!</definedName>
    <definedName name="nfg">#REF!</definedName>
    <definedName name="nfgn" localSheetId="3">#REF!</definedName>
    <definedName name="nfgn">#REF!</definedName>
    <definedName name="ng" localSheetId="3">#REF!</definedName>
    <definedName name="ng">#REF!</definedName>
    <definedName name="ngdn" localSheetId="3">#REF!</definedName>
    <definedName name="ngdn">#REF!</definedName>
    <definedName name="ngfh" localSheetId="3">#REF!</definedName>
    <definedName name="ngfh">#REF!</definedName>
    <definedName name="NH" localSheetId="3">#REF!</definedName>
    <definedName name="NH">#REF!</definedName>
    <definedName name="nhn" localSheetId="3">#REF!</definedName>
    <definedName name="nhn">#REF!</definedName>
    <definedName name="nhncfgn" localSheetId="3">#REF!</definedName>
    <definedName name="nhncfgn">#REF!</definedName>
    <definedName name="nhndr" localSheetId="3">#REF!</definedName>
    <definedName name="nhndr">#REF!</definedName>
    <definedName name="Nmax" localSheetId="3">#REF!</definedName>
    <definedName name="Nmax">#REF!</definedName>
    <definedName name="nmdlf" localSheetId="3">#REF!</definedName>
    <definedName name="nmdlf">#REF!</definedName>
    <definedName name="nmmmm" localSheetId="3">#REF!</definedName>
    <definedName name="nmmmm">#REF!</definedName>
    <definedName name="NN" localSheetId="3">#REF!</definedName>
    <definedName name="NN">#REF!</definedName>
    <definedName name="nndng" localSheetId="3">#REF!</definedName>
    <definedName name="nndng">#REF!</definedName>
    <definedName name="nnn" localSheetId="3">#REF!</definedName>
    <definedName name="nnn">#REF!</definedName>
    <definedName name="nnnhd" localSheetId="3">#REF!</definedName>
    <definedName name="nnnhd">#REF!</definedName>
    <definedName name="nnnnn" localSheetId="3">#REF!</definedName>
    <definedName name="nnnnn">#REF!</definedName>
    <definedName name="nnnnnd" localSheetId="3">#REF!</definedName>
    <definedName name="nnnnnd">#REF!</definedName>
    <definedName name="nnnnnf" localSheetId="3">#REF!</definedName>
    <definedName name="nnnnnf">#REF!</definedName>
    <definedName name="nnnnnh" localSheetId="3">#REF!</definedName>
    <definedName name="nnnnnh">#REF!</definedName>
    <definedName name="NOMBRE" localSheetId="3">#REF!</definedName>
    <definedName name="NOMBRE">#REF!</definedName>
    <definedName name="NombreCoordinador" localSheetId="3">#REF!</definedName>
    <definedName name="NombreCoordinador">#REF!</definedName>
    <definedName name="NombreDependencia" localSheetId="3">#REF!</definedName>
    <definedName name="NombreDependencia">#REF!</definedName>
    <definedName name="NombreProyecto" localSheetId="3">#REF!</definedName>
    <definedName name="NombreProyecto">#REF!</definedName>
    <definedName name="NombreVicepresidencia" localSheetId="3">#REF!</definedName>
    <definedName name="NombreVicepresidencia">#REF!</definedName>
    <definedName name="Norte" localSheetId="3">#REF!</definedName>
    <definedName name="Norte">#REF!</definedName>
    <definedName name="NPAGE" localSheetId="3">#REF!</definedName>
    <definedName name="NPAGE">#REF!</definedName>
    <definedName name="NUEVO" localSheetId="3">#REF!</definedName>
    <definedName name="NUEVO">#REF!</definedName>
    <definedName name="Num_Pmt_Per_Year" localSheetId="3">#REF!</definedName>
    <definedName name="Num_Pmt_Per_Year">#REF!</definedName>
    <definedName name="nxn" localSheetId="3">#REF!</definedName>
    <definedName name="nxn">#REF!</definedName>
    <definedName name="ñpñpñ" localSheetId="3">#REF!</definedName>
    <definedName name="ñpñpñ">#REF!</definedName>
    <definedName name="º1" localSheetId="3">#REF!</definedName>
    <definedName name="º1">#REF!</definedName>
    <definedName name="o9o9" localSheetId="3">#REF!</definedName>
    <definedName name="o9o9">#REF!</definedName>
    <definedName name="OBJ" localSheetId="3">#REF!</definedName>
    <definedName name="OBJ">#REF!</definedName>
    <definedName name="ObjetivoProyecto" localSheetId="3">#REF!</definedName>
    <definedName name="ObjetivoProyecto">#REF!</definedName>
    <definedName name="Obra" localSheetId="3">#REF!</definedName>
    <definedName name="Obra">#REF!</definedName>
    <definedName name="obras" localSheetId="3">#REF!</definedName>
    <definedName name="obras">#REF!</definedName>
    <definedName name="obras11" localSheetId="3">#REF!</definedName>
    <definedName name="obras11">#REF!</definedName>
    <definedName name="OCD" localSheetId="3">#REF!</definedName>
    <definedName name="OCD">#REF!</definedName>
    <definedName name="OCD1_1" localSheetId="3">#REF!</definedName>
    <definedName name="OCD1_1">#REF!</definedName>
    <definedName name="OCD1_1_1" localSheetId="3">#REF!</definedName>
    <definedName name="OCD1_1_1">#REF!</definedName>
    <definedName name="OCI" localSheetId="3">#REF!</definedName>
    <definedName name="OCI">#REF!</definedName>
    <definedName name="OCI1_1" localSheetId="3">#REF!</definedName>
    <definedName name="OCI1_1">#REF!</definedName>
    <definedName name="OCI1_1_1" localSheetId="3">#REF!</definedName>
    <definedName name="OCI1_1_1">#REF!</definedName>
    <definedName name="OCTUBRE" localSheetId="3">#REF!</definedName>
    <definedName name="OCTUBRE">#REF!</definedName>
    <definedName name="OD" localSheetId="3">#REF!</definedName>
    <definedName name="OD">#REF!</definedName>
    <definedName name="oiret" localSheetId="3">#REF!</definedName>
    <definedName name="oiret">#REF!</definedName>
    <definedName name="oirgrth" localSheetId="3">#REF!</definedName>
    <definedName name="oirgrth">#REF!</definedName>
    <definedName name="OIUOIU" localSheetId="3">#REF!</definedName>
    <definedName name="OIUOIU">#REF!</definedName>
    <definedName name="OMEGACAL26">"['file:///D:/Users/Marcia/Documents/ALCALDIA/ejemplos%20apus/COTIZACION%20PROVEEDORES%20APUS%20SENA%202020.xlsx'#$MATERIALES.$O$171]"</definedName>
    <definedName name="OÑ" localSheetId="3">#REF!</definedName>
    <definedName name="OÑ">#REF!</definedName>
    <definedName name="ooo" localSheetId="3">#REF!</definedName>
    <definedName name="ooo">#REF!</definedName>
    <definedName name="ooooiii" localSheetId="3">#REF!</definedName>
    <definedName name="ooooiii">#REF!</definedName>
    <definedName name="oooos" localSheetId="3">#REF!</definedName>
    <definedName name="oooos">#REF!</definedName>
    <definedName name="opcion" localSheetId="3">#REF!</definedName>
    <definedName name="opcion">#REF!</definedName>
    <definedName name="Operario" localSheetId="3">#REF!</definedName>
    <definedName name="Operario">#REF!</definedName>
    <definedName name="OR" localSheetId="3">#REF!</definedName>
    <definedName name="OR">#REF!</definedName>
    <definedName name="ORIGEN" localSheetId="3">#REF!</definedName>
    <definedName name="ORIGEN">#REF!</definedName>
    <definedName name="ORIGINAL" localSheetId="3">#REF!</definedName>
    <definedName name="ORIGINAL">#REF!</definedName>
    <definedName name="ORINAL">"['file:///D:/Users/Marcia/Documents/ALCALDIA/ejemplos%20apus/COTIZACION%20PROVEEDORES%20APUS%20SENA%202020.xlsx'#$MATERIALES.$O$73]"</definedName>
    <definedName name="OROZCO" localSheetId="3">#REF!</definedName>
    <definedName name="OROZCO">#REF!</definedName>
    <definedName name="OTROS1" localSheetId="3">#REF!</definedName>
    <definedName name="OTROS1">#REF!</definedName>
    <definedName name="OUT" localSheetId="3">#REF!</definedName>
    <definedName name="OUT">#REF!</definedName>
    <definedName name="P" localSheetId="3">#REF!</definedName>
    <definedName name="P">#REF!</definedName>
    <definedName name="P_Yacimiento" localSheetId="3">#REF!</definedName>
    <definedName name="P_Yacimiento">#REF!</definedName>
    <definedName name="p0p0" localSheetId="3">#REF!</definedName>
    <definedName name="p0p0">#REF!</definedName>
    <definedName name="Page____1____of____2" localSheetId="3">#REF!</definedName>
    <definedName name="Page____1____of____2">#REF!</definedName>
    <definedName name="PANEL25W">"['file:///D:/Users/Marcia/Documents/ALCALDIA/ejemplos%20apus/COTIZACION%20PROVEEDORES%20APUS%20SENA%202020.xlsx'#$MATERIALES.$O$26]"</definedName>
    <definedName name="PANEL48W">"['file:///D:/Users/Marcia/Documents/ALCALDIA/ejemplos%20apus/COTIZACION%20PROVEEDORES%20APUS%20SENA%202020.xlsx'#$MATERIALES.$O$31]"</definedName>
    <definedName name="PARALB6">"['file:///D:/Users/Marcia/Documents/ALCALDIA/ejemplos%20apus/COTIZACION%20PROVEEDORES%20APUS%20SENA%202020.xlsx'#$MATERIALES.$O$114]"</definedName>
    <definedName name="PASADORGAT">"['file:///D:/Users/Marcia/Documents/ALCALDIA/ejemplos%20apus/COTIZACION%20PROVEEDORES%20APUS%20SENA%202020.xlsx'#$MATERIALES.$O$148]"</definedName>
    <definedName name="Pay_Date" localSheetId="3">#REF!</definedName>
    <definedName name="Pay_Date">#REF!</definedName>
    <definedName name="Pay_Num" localSheetId="3">#REF!</definedName>
    <definedName name="Pay_Num">#REF!</definedName>
    <definedName name="Pb" localSheetId="3">#REF!</definedName>
    <definedName name="Pb">#REF!</definedName>
    <definedName name="Pd" localSheetId="3">#REF!</definedName>
    <definedName name="Pd">#REF!</definedName>
    <definedName name="PEGACOR">"['file:///D:/Users/Marcia/Documents/ALCALDIA/ejemplos%20apus/COTIZACION%20PROVEEDORES%20APUS%20SENA%202020.xlsx'#$MATERIALES.$O$131]"</definedName>
    <definedName name="PERFILERIA">"['file:///D:/Users/Marcia/Documents/ALCALDIA/ejemplos%20apus/COTIZACION%20PROVEEDORES%20APUS%20SENA%202020.xlsx'#$MATERIALES.$O$137]"</definedName>
    <definedName name="PERFILERIALUMFIJ">"['file:///D:/Users/Marcia/Documents/ALCALDIA/ejemplos%20apus/COTIZACION%20PROVEEDORES%20APUS%20SENA%202020.xlsx'#$MATERIALES.$O$140]"</definedName>
    <definedName name="PERFILPUERTAS">"['file:///D:/Users/Marcia/Documents/ALCALDIA/ejemplos%20apus/COTIZACION%20PROVEEDORES%20APUS%20SENA%202020.xlsx'#$MATERIALES.$O$143]"</definedName>
    <definedName name="PeriodoRepago" localSheetId="3">#REF!</definedName>
    <definedName name="PeriodoRepago">#REF!</definedName>
    <definedName name="PeriodoRepagoCCP" localSheetId="3">#REF!</definedName>
    <definedName name="PeriodoRepagoCCP">#REF!</definedName>
    <definedName name="PIED.RAJ">"#ref!materiales!#REF!"</definedName>
    <definedName name="Pindis" localSheetId="3">#REF!</definedName>
    <definedName name="Pindis">#REF!</definedName>
    <definedName name="pint" localSheetId="3">#REF!</definedName>
    <definedName name="pint">#REF!</definedName>
    <definedName name="pintura" localSheetId="3">#REF!</definedName>
    <definedName name="pintura">#REF!</definedName>
    <definedName name="PINTURABLNC">"['file:///D:/Users/Marcia/Documents/ALCALDIA/ejemplos%20apus/COTIZACION%20PROVEEDORES%20APUS%20SENA%202020.xlsx'#$MATERIALES.$O$122]"</definedName>
    <definedName name="PINTURAELCTS">"['file:///D:/Users/Marcia/Documents/ALCALDIA/ejemplos%20apus/COTIZACION%20PROVEEDORES%20APUS%20SENA%202020.xlsx'#$MATERIALES.$O$149]"</definedName>
    <definedName name="PINTURAKRZ">"['file:///D:/Users/Marcia/Documents/ALCALDIA/ejemplos%20apus/COTIZACION%20PROVEEDORES%20APUS%20SENA%202020.xlsx'#$MATERIALES.$O$119]"</definedName>
    <definedName name="pintyura" localSheetId="3">#REF!</definedName>
    <definedName name="pintyura">#REF!</definedName>
    <definedName name="PIP" localSheetId="3">#REF!</definedName>
    <definedName name="PIP">#REF!</definedName>
    <definedName name="Piscinas" localSheetId="3">#REF!</definedName>
    <definedName name="Piscinas">#REF!</definedName>
    <definedName name="PISOPIZ45X45">"['file:///D:/Users/Marcia/Documents/ALCALDIA/ejemplos%20apus/COTIZACION%20PROVEEDORES%20APUS%20SENA%202020.xlsx'#$MATERIALES.$O$129]"</definedName>
    <definedName name="PKHK" localSheetId="3">#REF!</definedName>
    <definedName name="PKHK">#REF!</definedName>
    <definedName name="pkj" localSheetId="3">#REF!</definedName>
    <definedName name="pkj">#REF!</definedName>
    <definedName name="pkwsem" localSheetId="3">#REF!</definedName>
    <definedName name="pkwsem">#REF!</definedName>
    <definedName name="PLACSUPRBOARD">"['file:///D:/Users/Marcia/Documents/ALCALDIA/ejemplos%20apus/COTIZACION%20PROVEEDORES%20APUS%20SENA%202020.xlsx'#$MATERIALES.$O$115]"</definedName>
    <definedName name="PLAD" localSheetId="3">#REF!</definedName>
    <definedName name="PLAD">#REF!</definedName>
    <definedName name="Platinas" localSheetId="3">#REF!</definedName>
    <definedName name="Platinas">#REF!</definedName>
    <definedName name="PLATINCAL3.16">"['file:///D:/Users/Marcia/Documents/ALCALDIA/ejemplos%20apus/COTIZACION%20PROVEEDORES%20APUS%20SENA%202020.xlsx'#$MATERIALES.$O$150]"</definedName>
    <definedName name="PlazoAIU" localSheetId="3">#REF!</definedName>
    <definedName name="PlazoAIU">#REF!</definedName>
    <definedName name="PLPLUNN" localSheetId="3">#REF!</definedName>
    <definedName name="PLPLUNN">#REF!</definedName>
    <definedName name="PMP" localSheetId="3">#REF!</definedName>
    <definedName name="PMP">#REF!</definedName>
    <definedName name="POCETAS" localSheetId="3">#REF!</definedName>
    <definedName name="POCETAS">#REF!</definedName>
    <definedName name="POIUP" localSheetId="3">#REF!</definedName>
    <definedName name="POIUP">#REF!</definedName>
    <definedName name="popop" localSheetId="3">#REF!</definedName>
    <definedName name="popop">#REF!</definedName>
    <definedName name="popp" localSheetId="3">#REF!</definedName>
    <definedName name="popp">#REF!</definedName>
    <definedName name="popu" localSheetId="3">#REF!</definedName>
    <definedName name="popu">#REF!</definedName>
    <definedName name="popvds" localSheetId="3">#REF!</definedName>
    <definedName name="popvds">#REF!</definedName>
    <definedName name="porc" localSheetId="3">#REF!</definedName>
    <definedName name="porc">#REF!</definedName>
    <definedName name="Porcentaje" localSheetId="3">#REF!</definedName>
    <definedName name="Porcentaje">#REF!</definedName>
    <definedName name="PORCENTAJE1" localSheetId="3">#REF!</definedName>
    <definedName name="PORCENTAJE1">#REF!</definedName>
    <definedName name="PORTADA2" localSheetId="3">#REF!</definedName>
    <definedName name="PORTADA2">#REF!</definedName>
    <definedName name="POSICION_PRESUP" localSheetId="3">#REF!</definedName>
    <definedName name="POSICION_PRESUP">#REF!</definedName>
    <definedName name="POSICIONES" localSheetId="3">#REF!</definedName>
    <definedName name="POSICIONES">#REF!</definedName>
    <definedName name="pouig" localSheetId="3">#REF!</definedName>
    <definedName name="pouig">#REF!</definedName>
    <definedName name="PPPP" localSheetId="3">#REF!</definedName>
    <definedName name="PPPP">#REF!</definedName>
    <definedName name="ppppp9" localSheetId="3">#REF!</definedName>
    <definedName name="ppppp9">#REF!</definedName>
    <definedName name="pppppd" localSheetId="3">#REF!</definedName>
    <definedName name="pppppd">#REF!</definedName>
    <definedName name="PPtoNorte" localSheetId="3">#REF!</definedName>
    <definedName name="PPtoNorte">#REF!</definedName>
    <definedName name="pqroj" localSheetId="3">#REF!</definedName>
    <definedName name="pqroj">#REF!</definedName>
    <definedName name="PRE" localSheetId="3">#REF!</definedName>
    <definedName name="PRE">#REF!</definedName>
    <definedName name="Precio" localSheetId="3">#REF!</definedName>
    <definedName name="Precio">#REF!</definedName>
    <definedName name="precio2" localSheetId="3">#REF!</definedName>
    <definedName name="precio2">#REF!</definedName>
    <definedName name="PrecioS" localSheetId="3">#REF!</definedName>
    <definedName name="PrecioS">#REF!</definedName>
    <definedName name="PREST" localSheetId="3">#REF!</definedName>
    <definedName name="PREST">#REF!</definedName>
    <definedName name="PRIMER" localSheetId="3">#REF!</definedName>
    <definedName name="PRIMER">#REF!</definedName>
    <definedName name="PRIMET" localSheetId="3">#REF!</definedName>
    <definedName name="PRIMET">#REF!</definedName>
    <definedName name="Princ" localSheetId="3">#REF!</definedName>
    <definedName name="Princ">#REF!</definedName>
    <definedName name="PRINT_AREA" localSheetId="3">#REF!</definedName>
    <definedName name="PRINT_AREA">#REF!</definedName>
    <definedName name="Print_Area_MI" localSheetId="3">#REF!</definedName>
    <definedName name="Print_Area_MI">#REF!</definedName>
    <definedName name="PRINT_TITLES" localSheetId="3">#REF!</definedName>
    <definedName name="PRINT_TITLES">#REF!</definedName>
    <definedName name="PRINT_TITLES_MI" localSheetId="3">#REF!</definedName>
    <definedName name="PRINT_TITLES_MI">#REF!</definedName>
    <definedName name="PRINT1" localSheetId="3">#REF!</definedName>
    <definedName name="PRINT1">#REF!</definedName>
    <definedName name="PRINT2" localSheetId="3">#REF!</definedName>
    <definedName name="PRINT2">#REF!</definedName>
    <definedName name="PRIVADO" localSheetId="3">#REF!</definedName>
    <definedName name="PRIVADO">#REF!</definedName>
    <definedName name="PROC" localSheetId="3">#REF!</definedName>
    <definedName name="PROC">#REF!</definedName>
    <definedName name="PROCEDIM_SELECC" localSheetId="3">#REF!</definedName>
    <definedName name="PROCEDIM_SELECC">#REF!</definedName>
    <definedName name="PROCESO" localSheetId="3">#REF!</definedName>
    <definedName name="PROCESO">#REF!</definedName>
    <definedName name="PRODUCTO" localSheetId="3">#REF!</definedName>
    <definedName name="PRODUCTO">#REF!</definedName>
    <definedName name="PROGDES" localSheetId="3">#REF!</definedName>
    <definedName name="PROGDES">#REF!</definedName>
    <definedName name="Programa" localSheetId="3">#REF!</definedName>
    <definedName name="Programa">#REF!</definedName>
    <definedName name="Proponente" localSheetId="3">#REF!</definedName>
    <definedName name="Proponente">#REF!</definedName>
    <definedName name="PRUEBA2" localSheetId="3">#REF!</definedName>
    <definedName name="PRUEBA2">#REF!</definedName>
    <definedName name="ps" localSheetId="3">#REF!</definedName>
    <definedName name="ps">#REF!</definedName>
    <definedName name="PSTRESS_RELIEVI" localSheetId="3">#REF!</definedName>
    <definedName name="PSTRESS_RELIEVI">#REF!</definedName>
    <definedName name="PTAR" localSheetId="3">#REF!</definedName>
    <definedName name="PTAR">#REF!</definedName>
    <definedName name="ptope" localSheetId="3">#REF!</definedName>
    <definedName name="ptope">#REF!</definedName>
    <definedName name="ptopes" localSheetId="3">#REF!</definedName>
    <definedName name="ptopes">#REF!</definedName>
    <definedName name="PULIDORA">"['file:///D:/Users/Marcia/Documents/ALCALDIA/ejemplos%20apus/COTIZACION%20PROVEEDORES%20APUS%20SENA%202020.xlsx'#$EQUIPOS.$L$12]"</definedName>
    <definedName name="PUNTILLA">"['file:///D:/Users/Marcia/Documents/ALCALDIA/ejemplos%20apus/COTIZACION%20PROVEEDORES%20APUS%20SENA%202020.xlsx'#$MATERIALES.$O$5]"</definedName>
    <definedName name="PUNTILLA2.5">"['file:///D:/Users/Marcia/Documents/ALCALDIA/ejemplos%20apus/COTIZACION%20PROVEEDORES%20APUS%20SENA%202020.xlsx'#$MATERIALES.$O$11]"</definedName>
    <definedName name="PW" localSheetId="3">#REF!</definedName>
    <definedName name="PW">#REF!</definedName>
    <definedName name="Pwfd" localSheetId="3">#REF!</definedName>
    <definedName name="Pwfd">#REF!</definedName>
    <definedName name="Q" localSheetId="3">#REF!</definedName>
    <definedName name="Q">#REF!</definedName>
    <definedName name="Q_BRUTO" localSheetId="3">#REF!</definedName>
    <definedName name="Q_BRUTO">#REF!</definedName>
    <definedName name="q1q1q" localSheetId="3">#REF!</definedName>
    <definedName name="q1q1q">#REF!</definedName>
    <definedName name="qaedtguj" localSheetId="3">#REF!</definedName>
    <definedName name="qaedtguj">#REF!</definedName>
    <definedName name="QAQSWS" localSheetId="3">#REF!</definedName>
    <definedName name="QAQSWS">#REF!</definedName>
    <definedName name="qaqwwxcr" localSheetId="3">#REF!</definedName>
    <definedName name="qaqwwxcr">#REF!</definedName>
    <definedName name="qaz" localSheetId="3">#REF!</definedName>
    <definedName name="qaz">#REF!</definedName>
    <definedName name="qedcd" localSheetId="3">#REF!</definedName>
    <definedName name="qedcd">#REF!</definedName>
    <definedName name="qeqewe" localSheetId="3">#REF!</definedName>
    <definedName name="qeqewe">#REF!</definedName>
    <definedName name="qewj" localSheetId="3">#REF!</definedName>
    <definedName name="qewj">#REF!</definedName>
    <definedName name="qqqqqw" localSheetId="3">#REF!</definedName>
    <definedName name="qqqqqw">#REF!</definedName>
    <definedName name="QS" localSheetId="3">#REF!</definedName>
    <definedName name="QS">#REF!</definedName>
    <definedName name="QTIES" localSheetId="3">#REF!</definedName>
    <definedName name="QTIES">#REF!</definedName>
    <definedName name="QTY" localSheetId="3">#REF!</definedName>
    <definedName name="QTY">#REF!</definedName>
    <definedName name="qw" localSheetId="3">#REF!</definedName>
    <definedName name="qw">#REF!</definedName>
    <definedName name="qwdas2" localSheetId="3">#REF!</definedName>
    <definedName name="qwdas2">#REF!</definedName>
    <definedName name="QWE" localSheetId="3">#REF!</definedName>
    <definedName name="QWE">#REF!</definedName>
    <definedName name="qweqe" localSheetId="3">#REF!</definedName>
    <definedName name="qweqe">#REF!</definedName>
    <definedName name="qwewertet" localSheetId="3">#REF!</definedName>
    <definedName name="qwewertet">#REF!</definedName>
    <definedName name="qwqwqwj" localSheetId="3">#REF!</definedName>
    <definedName name="qwqwqwj">#REF!</definedName>
    <definedName name="R._SECO" localSheetId="3">#REF!</definedName>
    <definedName name="R._SECO">#REF!</definedName>
    <definedName name="R_2" localSheetId="3">#REF!</definedName>
    <definedName name="R_2">#REF!</definedName>
    <definedName name="R_c" localSheetId="3">#REF!</definedName>
    <definedName name="R_c">#REF!</definedName>
    <definedName name="RANGO_FECHA" localSheetId="3">#REF!</definedName>
    <definedName name="RANGO_FECHA">#REF!</definedName>
    <definedName name="RANURADORA">"['file:///D:/Users/Marcia/Documents/ALCALDIA/ejemplos%20apus/COTIZACION%20PROVEEDORES%20APUS%20SENA%202020.xlsx'#$EQUIPOS.$L$13]"</definedName>
    <definedName name="Rates" localSheetId="3">#REF!</definedName>
    <definedName name="Rates">#REF!</definedName>
    <definedName name="RD" localSheetId="3">#REF!</definedName>
    <definedName name="RD">#REF!</definedName>
    <definedName name="rdq" localSheetId="3">#REF!</definedName>
    <definedName name="rdq">#REF!</definedName>
    <definedName name="Reactores" localSheetId="3">#REF!</definedName>
    <definedName name="Reactores">#REF!</definedName>
    <definedName name="RECEBOB200">"['file:///D:/Users/Marcia/Documents/ALCALDIA/ejemplos%20apus/COTIZACION%20PROVEEDORES%20APUS%20SENA%202020.xlsx'#$MATERIALES.$O$13]"</definedName>
    <definedName name="RECEBOB400">"['file:///D:/Users/Marcia/Documents/ALCALDIA/ejemplos%20apus/COTIZACION%20PROVEEDORES%20APUS%20SENA%202020.xlsx'#$MATERIALES.$O$12]"</definedName>
    <definedName name="Recorder" localSheetId="3">#REF!</definedName>
    <definedName name="Recorder">#REF!</definedName>
    <definedName name="rege" localSheetId="3">#REF!</definedName>
    <definedName name="rege">#REF!</definedName>
    <definedName name="REGIST1.2">"['file:///D:/Users/Marcia/Documents/ALCALDIA/ejemplos%20apus/COTIZACION%20PROVEEDORES%20APUS%20SENA%202020.xlsx'#$MATERIALES.$O$95]"</definedName>
    <definedName name="REGIST3.4">"['file:///D:/Users/Marcia/Documents/ALCALDIA/ejemplos%20apus/COTIZACION%20PROVEEDORES%20APUS%20SENA%202020.xlsx'#$MATERIALES.$O$94]"</definedName>
    <definedName name="RegistroCoordinador" localSheetId="3">#REF!</definedName>
    <definedName name="RegistroCoordinador">#REF!</definedName>
    <definedName name="regresd" localSheetId="3">#REF!</definedName>
    <definedName name="regresd">#REF!</definedName>
    <definedName name="regthio" localSheetId="3">#REF!</definedName>
    <definedName name="regthio">#REF!</definedName>
    <definedName name="REJHE" localSheetId="3">#REF!</definedName>
    <definedName name="REJHE">#REF!</definedName>
    <definedName name="rell" localSheetId="3">#REF!</definedName>
    <definedName name="rell">#REF!</definedName>
    <definedName name="rendimiento" localSheetId="3">#REF!</definedName>
    <definedName name="rendimiento">#REF!</definedName>
    <definedName name="RENDIMIENTO____CARGA" localSheetId="3">#REF!</definedName>
    <definedName name="RENDIMIENTO____CARGA">#REF!</definedName>
    <definedName name="REPISA">"['file:///D:/Users/Marcia/Documents/ALCALDIA/ejemplos%20apus/COTIZACION%20PROVEEDORES%20APUS%20SENA%202020.xlsx'#$MATERIALES.$O$159]"</definedName>
    <definedName name="REPXXX" localSheetId="3">#REF!</definedName>
    <definedName name="REPXXX">#REF!</definedName>
    <definedName name="Requerimiento" localSheetId="3">#REF!</definedName>
    <definedName name="Requerimiento">#REF!</definedName>
    <definedName name="Requerimientos" localSheetId="3">#REF!</definedName>
    <definedName name="Requerimientos">#REF!</definedName>
    <definedName name="rer" localSheetId="3">#REF!</definedName>
    <definedName name="rer">#REF!</definedName>
    <definedName name="rererw" localSheetId="3">#REF!</definedName>
    <definedName name="rererw">#REF!</definedName>
    <definedName name="rerg" localSheetId="3">#REF!</definedName>
    <definedName name="rerg">#REF!</definedName>
    <definedName name="rerrrrw" localSheetId="3">#REF!</definedName>
    <definedName name="rerrrrw">#REF!</definedName>
    <definedName name="RES" localSheetId="3">#REF!</definedName>
    <definedName name="RES">#REF!</definedName>
    <definedName name="Resistividad" localSheetId="3">#REF!</definedName>
    <definedName name="Resistividad">#REF!</definedName>
    <definedName name="RESU" localSheetId="3">#REF!</definedName>
    <definedName name="RESU">#REF!</definedName>
    <definedName name="resufi" localSheetId="3">#REF!</definedName>
    <definedName name="resufi">#REF!</definedName>
    <definedName name="resufi1" localSheetId="3">#REF!</definedName>
    <definedName name="resufi1">#REF!</definedName>
    <definedName name="resumen" localSheetId="3">#REF!</definedName>
    <definedName name="resumen">#REF!</definedName>
    <definedName name="resumen_final" localSheetId="3">#REF!</definedName>
    <definedName name="resumen_final">#REF!</definedName>
    <definedName name="resumen_final1" localSheetId="3">#REF!</definedName>
    <definedName name="resumen_final1">#REF!</definedName>
    <definedName name="RETROEXC">"['file:///D:/Users/Marcia/Documents/ALCALDIA/ejemplos%20apus/COTIZACION%20PROVEEDORES%20APUS%20SENA%202020.xlsx'#$EQUIPOS.$L$21]"</definedName>
    <definedName name="RETTRE" localSheetId="3">#REF!</definedName>
    <definedName name="RETTRE">#REF!</definedName>
    <definedName name="rety" localSheetId="3">#REF!</definedName>
    <definedName name="rety">#REF!</definedName>
    <definedName name="rewfreg" localSheetId="3">#REF!</definedName>
    <definedName name="rewfreg">#REF!</definedName>
    <definedName name="rewr" localSheetId="3">#REF!</definedName>
    <definedName name="rewr">#REF!</definedName>
    <definedName name="REWWER" localSheetId="3">#REF!</definedName>
    <definedName name="REWWER">#REF!</definedName>
    <definedName name="reyepoi" localSheetId="3">#REF!</definedName>
    <definedName name="reyepoi">#REF!</definedName>
    <definedName name="reyety" localSheetId="3">#REF!</definedName>
    <definedName name="reyety">#REF!</definedName>
    <definedName name="reyty" localSheetId="3">#REF!</definedName>
    <definedName name="reyty">#REF!</definedName>
    <definedName name="reyyt" localSheetId="3">#REF!</definedName>
    <definedName name="reyyt">#REF!</definedName>
    <definedName name="rfhnhjyu" localSheetId="3">#REF!</definedName>
    <definedName name="rfhnhjyu">#REF!</definedName>
    <definedName name="rfrf" localSheetId="3">#REF!</definedName>
    <definedName name="rfrf">#REF!</definedName>
    <definedName name="RFV" localSheetId="3">#REF!</definedName>
    <definedName name="RFV">#REF!</definedName>
    <definedName name="RG" localSheetId="3">#REF!</definedName>
    <definedName name="RG">#REF!</definedName>
    <definedName name="rge" localSheetId="3">#REF!</definedName>
    <definedName name="rge">#REF!</definedName>
    <definedName name="rgegg" localSheetId="3">#REF!</definedName>
    <definedName name="rgegg">#REF!</definedName>
    <definedName name="rhh" localSheetId="3">#REF!</definedName>
    <definedName name="rhh">#REF!</definedName>
    <definedName name="rhrtd" localSheetId="3">#REF!</definedName>
    <definedName name="rhrtd">#REF!</definedName>
    <definedName name="rhtry" localSheetId="3">#REF!</definedName>
    <definedName name="rhtry">#REF!</definedName>
    <definedName name="RID" localSheetId="3">#REF!</definedName>
    <definedName name="RID">#REF!</definedName>
    <definedName name="RISP" localSheetId="3">#REF!</definedName>
    <definedName name="RISP">#REF!</definedName>
    <definedName name="rj" localSheetId="3">#REF!</definedName>
    <definedName name="rj">#REF!</definedName>
    <definedName name="rjjth" localSheetId="3">#REF!</definedName>
    <definedName name="rjjth">#REF!</definedName>
    <definedName name="rjy" localSheetId="3">#REF!</definedName>
    <definedName name="rjy">#REF!</definedName>
    <definedName name="rkjyk" localSheetId="3">#REF!</definedName>
    <definedName name="rkjyk">#REF!</definedName>
    <definedName name="rkru" localSheetId="3">#REF!</definedName>
    <definedName name="rkru">#REF!</definedName>
    <definedName name="rky" localSheetId="3">#REF!</definedName>
    <definedName name="rky">#REF!</definedName>
    <definedName name="Ro" localSheetId="3">#REF!</definedName>
    <definedName name="Ro">#REF!</definedName>
    <definedName name="RODILLOFELP9">"['file:///D:/Users/Marcia/Documents/ALCALDIA/ejemplos%20apus/COTIZACION%20PROVEEDORES%20APUS%20SENA%202020.xlsx'#$MATERIALES.$O$121]"</definedName>
    <definedName name="rrr" localSheetId="3">#REF!</definedName>
    <definedName name="rrr">#REF!</definedName>
    <definedName name="rrrr" localSheetId="3">#REF!</definedName>
    <definedName name="rrrr">#REF!</definedName>
    <definedName name="rrrrrb" localSheetId="3">#REF!</definedName>
    <definedName name="rrrrrb">#REF!</definedName>
    <definedName name="rrrrrrre" localSheetId="3">#REF!</definedName>
    <definedName name="rrrrrrre">#REF!</definedName>
    <definedName name="rrrrt" localSheetId="3">#REF!</definedName>
    <definedName name="rrrrt">#REF!</definedName>
    <definedName name="Rs" localSheetId="3">#REF!</definedName>
    <definedName name="Rs">#REF!</definedName>
    <definedName name="rsdgsd5" localSheetId="3">#REF!</definedName>
    <definedName name="rsdgsd5">#REF!</definedName>
    <definedName name="RSS" localSheetId="3">#REF!</definedName>
    <definedName name="RSS">#REF!</definedName>
    <definedName name="rt" localSheetId="3">#REF!</definedName>
    <definedName name="rt">#REF!</definedName>
    <definedName name="rte" localSheetId="3">#REF!</definedName>
    <definedName name="rte">#REF!</definedName>
    <definedName name="rteg" localSheetId="3">#REF!</definedName>
    <definedName name="rteg">#REF!</definedName>
    <definedName name="rtert" localSheetId="3">#REF!</definedName>
    <definedName name="rtert">#REF!</definedName>
    <definedName name="rtes" localSheetId="3">#REF!</definedName>
    <definedName name="rtes">#REF!</definedName>
    <definedName name="rtewth" localSheetId="3">#REF!</definedName>
    <definedName name="rtewth">#REF!</definedName>
    <definedName name="rthjtj" localSheetId="3">#REF!</definedName>
    <definedName name="rthjtj">#REF!</definedName>
    <definedName name="rthrthg" localSheetId="3">#REF!</definedName>
    <definedName name="rthrthg">#REF!</definedName>
    <definedName name="rthtrh" localSheetId="3">#REF!</definedName>
    <definedName name="rthtrh">#REF!</definedName>
    <definedName name="rtkk" localSheetId="3">#REF!</definedName>
    <definedName name="rtkk">#REF!</definedName>
    <definedName name="rttthy" localSheetId="3">#REF!</definedName>
    <definedName name="rttthy">#REF!</definedName>
    <definedName name="rtu" localSheetId="3">#REF!</definedName>
    <definedName name="rtu">#REF!</definedName>
    <definedName name="rtug" localSheetId="3">#REF!</definedName>
    <definedName name="rtug">#REF!</definedName>
    <definedName name="rtugsd" localSheetId="3">#REF!</definedName>
    <definedName name="rtugsd">#REF!</definedName>
    <definedName name="rturtu" localSheetId="3">#REF!</definedName>
    <definedName name="rturtu">#REF!</definedName>
    <definedName name="rturu" localSheetId="3">#REF!</definedName>
    <definedName name="rturu">#REF!</definedName>
    <definedName name="rtut" localSheetId="3">#REF!</definedName>
    <definedName name="rtut">#REF!</definedName>
    <definedName name="rtutru" localSheetId="3">#REF!</definedName>
    <definedName name="rtutru">#REF!</definedName>
    <definedName name="rtuy" localSheetId="3">#REF!</definedName>
    <definedName name="rtuy">#REF!</definedName>
    <definedName name="rtyhr" localSheetId="3">#REF!</definedName>
    <definedName name="rtyhr">#REF!</definedName>
    <definedName name="rtym" localSheetId="3">#REF!</definedName>
    <definedName name="rtym">#REF!</definedName>
    <definedName name="rtyrey" localSheetId="3">#REF!</definedName>
    <definedName name="rtyrey">#REF!</definedName>
    <definedName name="rtyrh" localSheetId="3">#REF!</definedName>
    <definedName name="rtyrh">#REF!</definedName>
    <definedName name="RTYRTY" localSheetId="3">#REF!</definedName>
    <definedName name="RTYRTY">#REF!</definedName>
    <definedName name="rtyt" localSheetId="3">#REF!</definedName>
    <definedName name="rtyt">#REF!</definedName>
    <definedName name="rtytry" localSheetId="3">#REF!</definedName>
    <definedName name="rtytry">#REF!</definedName>
    <definedName name="ruru" localSheetId="3">#REF!</definedName>
    <definedName name="ruru">#REF!</definedName>
    <definedName name="RUT" localSheetId="3">#REF!</definedName>
    <definedName name="RUT">#REF!</definedName>
    <definedName name="rutu" localSheetId="3">#REF!</definedName>
    <definedName name="rutu">#REF!</definedName>
    <definedName name="rwt" localSheetId="3">#REF!</definedName>
    <definedName name="rwt">#REF!</definedName>
    <definedName name="ry" localSheetId="3">#REF!</definedName>
    <definedName name="ry">#REF!</definedName>
    <definedName name="ryeryb" localSheetId="3">#REF!</definedName>
    <definedName name="ryeryb">#REF!</definedName>
    <definedName name="rytrsdg" localSheetId="3">#REF!</definedName>
    <definedName name="rytrsdg">#REF!</definedName>
    <definedName name="saa" localSheetId="3">#REF!</definedName>
    <definedName name="saa">#REF!</definedName>
    <definedName name="SAD" localSheetId="3">#REF!</definedName>
    <definedName name="SAD">#REF!</definedName>
    <definedName name="SADF" localSheetId="3">#REF!</definedName>
    <definedName name="SADF">#REF!</definedName>
    <definedName name="sadff" localSheetId="3">#REF!</definedName>
    <definedName name="sadff">#REF!</definedName>
    <definedName name="sadfo" localSheetId="3">#REF!</definedName>
    <definedName name="sadfo">#REF!</definedName>
    <definedName name="safdp" localSheetId="3">#REF!</definedName>
    <definedName name="safdp">#REF!</definedName>
    <definedName name="SALID1" localSheetId="3">#REF!</definedName>
    <definedName name="SALID1">#REF!</definedName>
    <definedName name="sbgfbgdr" localSheetId="3">#REF!</definedName>
    <definedName name="sbgfbgdr">#REF!</definedName>
    <definedName name="SBS" localSheetId="3">#REF!</definedName>
    <definedName name="SBS">#REF!</definedName>
    <definedName name="Sched_Pay" localSheetId="3">#REF!</definedName>
    <definedName name="Sched_Pay">#REF!</definedName>
    <definedName name="Scheduled_Extra_Payments" localSheetId="3">#REF!</definedName>
    <definedName name="Scheduled_Extra_Payments">#REF!</definedName>
    <definedName name="Scheduled_Interest_Rate" localSheetId="3">#REF!</definedName>
    <definedName name="Scheduled_Interest_Rate">#REF!</definedName>
    <definedName name="Scheduled_Monthly_Payment" localSheetId="3">#REF!</definedName>
    <definedName name="Scheduled_Monthly_Payment">#REF!</definedName>
    <definedName name="sd" localSheetId="3">#REF!</definedName>
    <definedName name="sd">#REF!</definedName>
    <definedName name="sdaf" localSheetId="3">#REF!</definedName>
    <definedName name="sdaf">#REF!</definedName>
    <definedName name="sdas" localSheetId="3">#REF!</definedName>
    <definedName name="sdas">#REF!</definedName>
    <definedName name="sdasdf" localSheetId="3">#REF!</definedName>
    <definedName name="sdasdf">#REF!</definedName>
    <definedName name="SDCDSCT" localSheetId="3">#REF!</definedName>
    <definedName name="SDCDSCT">#REF!</definedName>
    <definedName name="SDDSAFF" localSheetId="3">#REF!</definedName>
    <definedName name="SDDSAFF">#REF!</definedName>
    <definedName name="SDFCE" localSheetId="3">#REF!</definedName>
    <definedName name="SDFCE">#REF!</definedName>
    <definedName name="sdfd" localSheetId="3">#REF!</definedName>
    <definedName name="sdfd">#REF!</definedName>
    <definedName name="SDFDG" localSheetId="3">#REF!</definedName>
    <definedName name="SDFDG">#REF!</definedName>
    <definedName name="sdfds" localSheetId="3">#REF!</definedName>
    <definedName name="sdfds">#REF!</definedName>
    <definedName name="SDFDSO" localSheetId="3">#REF!</definedName>
    <definedName name="SDFDSO">#REF!</definedName>
    <definedName name="sdfdstp" localSheetId="3">#REF!</definedName>
    <definedName name="sdfdstp">#REF!</definedName>
    <definedName name="SDFEO" localSheetId="3">#REF!</definedName>
    <definedName name="SDFEO">#REF!</definedName>
    <definedName name="sdfg" localSheetId="3">#REF!</definedName>
    <definedName name="sdfg">#REF!</definedName>
    <definedName name="sdfgdsfk" localSheetId="3">#REF!</definedName>
    <definedName name="sdfgdsfk">#REF!</definedName>
    <definedName name="sdfgsg" localSheetId="3">#REF!</definedName>
    <definedName name="sdfgsg">#REF!</definedName>
    <definedName name="SDFLJK" localSheetId="3">#REF!</definedName>
    <definedName name="SDFLJK">#REF!</definedName>
    <definedName name="sdfsd" localSheetId="3">#REF!</definedName>
    <definedName name="sdfsd">#REF!</definedName>
    <definedName name="sdfsd4" localSheetId="3">#REF!</definedName>
    <definedName name="sdfsd4">#REF!</definedName>
    <definedName name="SDFSDF" localSheetId="3">#REF!</definedName>
    <definedName name="SDFSDF">#REF!</definedName>
    <definedName name="sdfsdfb" localSheetId="3">#REF!</definedName>
    <definedName name="sdfsdfb">#REF!</definedName>
    <definedName name="sdfsdgg" localSheetId="3">#REF!</definedName>
    <definedName name="sdfsdgg">#REF!</definedName>
    <definedName name="SDFSF" localSheetId="3">#REF!</definedName>
    <definedName name="SDFSF">#REF!</definedName>
    <definedName name="sdfsv" localSheetId="3">#REF!</definedName>
    <definedName name="sdfsv">#REF!</definedName>
    <definedName name="sdgfd" localSheetId="3">#REF!</definedName>
    <definedName name="sdgfd">#REF!</definedName>
    <definedName name="sdgfgp" localSheetId="3">#REF!</definedName>
    <definedName name="sdgfgp">#REF!</definedName>
    <definedName name="sdgfiu" localSheetId="3">#REF!</definedName>
    <definedName name="sdgfiu">#REF!</definedName>
    <definedName name="sdgsd" localSheetId="3">#REF!</definedName>
    <definedName name="sdgsd">#REF!</definedName>
    <definedName name="sdgsg" localSheetId="3">#REF!</definedName>
    <definedName name="sdgsg">#REF!</definedName>
    <definedName name="SDIKOM" localSheetId="3">#REF!</definedName>
    <definedName name="SDIKOM">#REF!</definedName>
    <definedName name="sdsdfh" localSheetId="3">#REF!</definedName>
    <definedName name="sdsdfh">#REF!</definedName>
    <definedName name="sdsdfsdff" localSheetId="3">#REF!</definedName>
    <definedName name="sdsdfsdff">#REF!</definedName>
    <definedName name="SECTOR" localSheetId="3">#REF!</definedName>
    <definedName name="SECTOR">#REF!</definedName>
    <definedName name="SEMANA_C3" localSheetId="3">#REF!</definedName>
    <definedName name="SEMANA_C3">#REF!</definedName>
    <definedName name="setrj" localSheetId="3">#REF!</definedName>
    <definedName name="setrj">#REF!</definedName>
    <definedName name="sett" localSheetId="3">#REF!</definedName>
    <definedName name="sett">#REF!</definedName>
    <definedName name="sfasf" localSheetId="3">#REF!</definedName>
    <definedName name="sfasf">#REF!</definedName>
    <definedName name="SFHSGFH" localSheetId="3">#REF!</definedName>
    <definedName name="SFHSGFH">#REF!</definedName>
    <definedName name="sfsd" localSheetId="3">#REF!</definedName>
    <definedName name="sfsd">#REF!</definedName>
    <definedName name="sfsdf" localSheetId="3">#REF!</definedName>
    <definedName name="sfsdf">#REF!</definedName>
    <definedName name="sfsdferg" localSheetId="3">#REF!</definedName>
    <definedName name="sfsdferg">#REF!</definedName>
    <definedName name="sfsdfs" localSheetId="3">#REF!</definedName>
    <definedName name="sfsdfs">#REF!</definedName>
    <definedName name="SHEE_INT" localSheetId="3">#REF!</definedName>
    <definedName name="SHEE_INT">#REF!</definedName>
    <definedName name="SHEET" localSheetId="3">#REF!</definedName>
    <definedName name="SHEET">#REF!</definedName>
    <definedName name="SHEET1" localSheetId="3">#REF!</definedName>
    <definedName name="SHEET1">#REF!</definedName>
    <definedName name="SHEET10" localSheetId="3">#REF!</definedName>
    <definedName name="SHEET10">#REF!</definedName>
    <definedName name="SHEET11" localSheetId="3">#REF!</definedName>
    <definedName name="SHEET11">#REF!</definedName>
    <definedName name="SHEET12" localSheetId="3">#REF!</definedName>
    <definedName name="SHEET12">#REF!</definedName>
    <definedName name="SHEET13" localSheetId="3">#REF!</definedName>
    <definedName name="SHEET13">#REF!</definedName>
    <definedName name="SHEET14" localSheetId="3">#REF!</definedName>
    <definedName name="SHEET14">#REF!</definedName>
    <definedName name="SHEET15" localSheetId="3">#REF!</definedName>
    <definedName name="SHEET15">#REF!</definedName>
    <definedName name="SHEET16" localSheetId="3">#REF!</definedName>
    <definedName name="SHEET16">#REF!</definedName>
    <definedName name="SHEET17" localSheetId="3">#REF!</definedName>
    <definedName name="SHEET17">#REF!</definedName>
    <definedName name="SHEET18" localSheetId="3">#REF!</definedName>
    <definedName name="SHEET18">#REF!</definedName>
    <definedName name="SHEET19" localSheetId="3">#REF!</definedName>
    <definedName name="SHEET19">#REF!</definedName>
    <definedName name="SHEET2" localSheetId="3">#REF!</definedName>
    <definedName name="SHEET2">#REF!</definedName>
    <definedName name="SHEET20" localSheetId="3">#REF!</definedName>
    <definedName name="SHEET20">#REF!</definedName>
    <definedName name="SHEET21" localSheetId="3">#REF!</definedName>
    <definedName name="SHEET21">#REF!</definedName>
    <definedName name="SHEET22" localSheetId="3">#REF!</definedName>
    <definedName name="SHEET22">#REF!</definedName>
    <definedName name="SHEET23" localSheetId="3">#REF!</definedName>
    <definedName name="SHEET23">#REF!</definedName>
    <definedName name="SHEET24" localSheetId="3">#REF!</definedName>
    <definedName name="SHEET24">#REF!</definedName>
    <definedName name="SHEET25" localSheetId="3">#REF!</definedName>
    <definedName name="SHEET25">#REF!</definedName>
    <definedName name="SHEET26" localSheetId="3">#REF!</definedName>
    <definedName name="SHEET26">#REF!</definedName>
    <definedName name="SHEET3" localSheetId="3">#REF!</definedName>
    <definedName name="SHEET3">#REF!</definedName>
    <definedName name="SHEET4" localSheetId="3">#REF!</definedName>
    <definedName name="SHEET4">#REF!</definedName>
    <definedName name="SHEET5" localSheetId="3">#REF!</definedName>
    <definedName name="SHEET5">#REF!</definedName>
    <definedName name="SHEET6" localSheetId="3">#REF!</definedName>
    <definedName name="SHEET6">#REF!</definedName>
    <definedName name="SHEET7" localSheetId="3">#REF!</definedName>
    <definedName name="SHEET7">#REF!</definedName>
    <definedName name="SHEET8" localSheetId="3">#REF!</definedName>
    <definedName name="SHEET8">#REF!</definedName>
    <definedName name="SHEET9" localSheetId="3">#REF!</definedName>
    <definedName name="SHEET9">#REF!</definedName>
    <definedName name="SIFONPVC2">"['file:///D:/Users/Marcia/Documents/ALCALDIA/ejemplos%20apus/COTIZACION%20PROVEEDORES%20APUS%20SENA%202020.xlsx'#$MATERIALES.$O$67]"</definedName>
    <definedName name="SIFONPVC4">"['file:///D:/Users/Marcia/Documents/ALCALDIA/ejemplos%20apus/COTIZACION%20PROVEEDORES%20APUS%20SENA%202020.xlsx'#$MATERIALES.$O$68]"</definedName>
    <definedName name="SIKA1">"['file:///D:/Users/Marcia/Documents/ALCALDIA/ejemplos%20apus/COTIZACION%20PROVEEDORES%20APUS%20SENA%202020.xlsx'#$MATERIALES.$O$19]"</definedName>
    <definedName name="SIKAFLOOR">"['file:///D:/Users/Marcia/Documents/ALCALDIA/ejemplos%20apus/COTIZACION%20PROVEEDORES%20APUS%20SENA%202020.xlsx'#$MATERIALES.$O$125]"</definedName>
    <definedName name="SILICONATRNASP">"['file:///D:/Users/Marcia/Documents/ALCALDIA/ejemplos%20apus/COTIZACION%20PROVEEDORES%20APUS%20SENA%202020.xlsx'#$MATERIALES.$O$76]"</definedName>
    <definedName name="SINGOLO" localSheetId="3">#REF!</definedName>
    <definedName name="SINGOLO">#REF!</definedName>
    <definedName name="SOLD._4_" localSheetId="3">#REF!</definedName>
    <definedName name="SOLD._4_">#REF!</definedName>
    <definedName name="SOLD._6_" localSheetId="3">#REF!</definedName>
    <definedName name="SOLD._6_">#REF!</definedName>
    <definedName name="SOLD._8_" localSheetId="3">#REF!</definedName>
    <definedName name="SOLD._8_">#REF!</definedName>
    <definedName name="SOLDADURAEXOT">"['file:///D:/Users/Marcia/Documents/ALCALDIA/ejemplos%20apus/COTIZACION%20PROVEEDORES%20APUS%20SENA%202020.xlsx'#$MATERIALES.$O$48]"</definedName>
    <definedName name="SOLDELEC">"['file:///D:/Users/Marcia/Documents/ALCALDIA/ejemplos%20apus/COTIZACION%20PROVEEDORES%20APUS%20SENA%202020.xlsx'#$MATERIALES.$O$23]"</definedName>
    <definedName name="SOLDELECT004">"['file:///D:/Users/Marcia/Documents/ALCALDIA/ejemplos%20apus/COTIZACION%20PROVEEDORES%20APUS%20SENA%202020.xlsx'#$MATERIALES.$O$160]"</definedName>
    <definedName name="SOLDESTAÑO">"['file:///D:/Users/Marcia/Documents/ALCALDIA/ejemplos%20apus/COTIZACION%20PROVEEDORES%20APUS%20SENA%202020.xlsx'#$MATERIALES.$O$167]"</definedName>
    <definedName name="SOLDPVC">"['file:///D:/Users/Marcia/Documents/ALCALDIA/ejemplos%20apus/COTIZACION%20PROVEEDORES%20APUS%20SENA%202020.xlsx'#$MATERIALES.$O$53]"</definedName>
    <definedName name="SOPCANST">"['file:///D:/Users/Marcia/Documents/ALCALDIA/ejemplos%20apus/COTIZACION%20PROVEEDORES%20APUS%20SENA%202020.xlsx'#$MATERIALES.$O$103]"</definedName>
    <definedName name="srwrwr" localSheetId="3">#REF!</definedName>
    <definedName name="srwrwr">#REF!</definedName>
    <definedName name="SS" localSheetId="3">#REF!</definedName>
    <definedName name="SS">#REF!</definedName>
    <definedName name="SS_AVG_SIZE" localSheetId="3">#REF!</definedName>
    <definedName name="SS_AVG_SIZE">#REF!</definedName>
    <definedName name="SS_WELDING" localSheetId="3">#REF!</definedName>
    <definedName name="SS_WELDING">#REF!</definedName>
    <definedName name="sssss7" localSheetId="3">#REF!</definedName>
    <definedName name="sssss7">#REF!</definedName>
    <definedName name="sssssa" localSheetId="3">#REF!</definedName>
    <definedName name="sssssa">#REF!</definedName>
    <definedName name="sssssy" localSheetId="3">#REF!</definedName>
    <definedName name="sssssy">#REF!</definedName>
    <definedName name="St" localSheetId="3">#REF!</definedName>
    <definedName name="St">#REF!</definedName>
    <definedName name="ST_BLDG" localSheetId="3">#REF!</definedName>
    <definedName name="ST_BLDG">#REF!</definedName>
    <definedName name="ST_CW" localSheetId="3">#REF!</definedName>
    <definedName name="ST_CW">#REF!</definedName>
    <definedName name="STALO1" localSheetId="3">#REF!</definedName>
    <definedName name="STALO1">#REF!</definedName>
    <definedName name="STAMPA" localSheetId="3">#REF!</definedName>
    <definedName name="STAMPA">#REF!</definedName>
    <definedName name="STANU" localSheetId="3">#REF!</definedName>
    <definedName name="STANU">#REF!</definedName>
    <definedName name="START" localSheetId="3">#REF!</definedName>
    <definedName name="START">#REF!</definedName>
    <definedName name="START1" localSheetId="3">#REF!</definedName>
    <definedName name="START1">#REF!</definedName>
    <definedName name="STENU" localSheetId="3">#REF!</definedName>
    <definedName name="STENU">#REF!</definedName>
    <definedName name="STL.DECK">"['file:///D:/Users/Marcia/Documents/ALCALDIA/ejemplos%20apus/COTIZACION%20PROVEEDORES%20APUS%20SENA%202020.xlsx'#$MATERIALES.$O$18]"</definedName>
    <definedName name="Stock" localSheetId="3">#REF!</definedName>
    <definedName name="Stock">#REF!</definedName>
    <definedName name="STONU" localSheetId="3">#REF!</definedName>
    <definedName name="STONU">#REF!</definedName>
    <definedName name="STRESS_RELIEVIN" localSheetId="3">#REF!</definedName>
    <definedName name="STRESS_RELIEVIN">#REF!</definedName>
    <definedName name="STSUMM" localSheetId="3">#REF!</definedName>
    <definedName name="STSUMM">#REF!</definedName>
    <definedName name="stt" localSheetId="3">#REF!</definedName>
    <definedName name="stt">#REF!</definedName>
    <definedName name="SUBSUELO" localSheetId="3">#REF!</definedName>
    <definedName name="SUBSUELO">#REF!</definedName>
    <definedName name="Subtotal" localSheetId="3">#REF!</definedName>
    <definedName name="Subtotal">#REF!</definedName>
    <definedName name="SUELDO" localSheetId="3">#REF!</definedName>
    <definedName name="SUELDO">#REF!</definedName>
    <definedName name="Summary" localSheetId="3">#REF!</definedName>
    <definedName name="Summary">#REF!</definedName>
    <definedName name="SUP_ART" localSheetId="3">#REF!</definedName>
    <definedName name="SUP_ART">#REF!</definedName>
    <definedName name="SUP_VEX" localSheetId="3">#REF!</definedName>
    <definedName name="SUP_VEX">#REF!</definedName>
    <definedName name="SUP_VPR" localSheetId="3">#REF!</definedName>
    <definedName name="SUP_VPR">#REF!</definedName>
    <definedName name="SUP_VPR_GEC" localSheetId="3">#REF!</definedName>
    <definedName name="SUP_VPR_GEC">#REF!</definedName>
    <definedName name="SUP_VPR_GMM" localSheetId="3">#REF!</definedName>
    <definedName name="SUP_VPR_GMM">#REF!</definedName>
    <definedName name="SUP_VPR_GRC" localSheetId="3">#REF!</definedName>
    <definedName name="SUP_VPR_GRC">#REF!</definedName>
    <definedName name="SUP_VPR_GRM" localSheetId="3">#REF!</definedName>
    <definedName name="SUP_VPR_GRM">#REF!</definedName>
    <definedName name="SUP_VPR_GRN" localSheetId="3">#REF!</definedName>
    <definedName name="SUP_VPR_GRN">#REF!</definedName>
    <definedName name="SUP_VPR_GRS" localSheetId="3">#REF!</definedName>
    <definedName name="SUP_VPR_GRS">#REF!</definedName>
    <definedName name="SUP_VPR_GTP" localSheetId="3">#REF!</definedName>
    <definedName name="SUP_VPR_GTP">#REF!</definedName>
    <definedName name="SUP_VPR_NA" localSheetId="3">#REF!</definedName>
    <definedName name="SUP_VPR_NA">#REF!</definedName>
    <definedName name="SUPERFICIE" localSheetId="3">#REF!</definedName>
    <definedName name="SUPERFICIE">#REF!</definedName>
    <definedName name="swsw" localSheetId="3">#REF!</definedName>
    <definedName name="swsw">#REF!</definedName>
    <definedName name="swsw3" localSheetId="3">#REF!</definedName>
    <definedName name="swsw3">#REF!</definedName>
    <definedName name="t5t5" localSheetId="3">#REF!</definedName>
    <definedName name="t5t5">#REF!</definedName>
    <definedName name="TABL.BURR">"['file:///D:/Users/Marcia/Documents/ALCALDIA/ejemplos%20apus/COTIZACION%20PROVEEDORES%20APUS%20SENA%202020.xlsx'#$MATERIALES.$O$15]"</definedName>
    <definedName name="TABLA" localSheetId="3">#REF!</definedName>
    <definedName name="TABLA">#REF!</definedName>
    <definedName name="TABLEKP" localSheetId="3">#REF!</definedName>
    <definedName name="TABLEKP">#REF!</definedName>
    <definedName name="TABLEPRI" localSheetId="3">#REF!</definedName>
    <definedName name="TABLEPRI">#REF!</definedName>
    <definedName name="Tambores" localSheetId="3">#REF!</definedName>
    <definedName name="Tambores">#REF!</definedName>
    <definedName name="Tanques" localSheetId="3">#REF!</definedName>
    <definedName name="Tanques">#REF!</definedName>
    <definedName name="TAPON1.2">"['file:///D:/Users/Marcia/Documents/ALCALDIA/ejemplos%20apus/COTIZACION%20PROVEEDORES%20APUS%20SENA%202020.xlsx'#$MATERIALES.$O$57]"</definedName>
    <definedName name="TAPON3.4">"['file:///D:/Users/Marcia/Documents/ALCALDIA/ejemplos%20apus/COTIZACION%20PROVEEDORES%20APUS%20SENA%202020.xlsx'#$MATERIALES.$O$63]"</definedName>
    <definedName name="TAPONHD2">"['file:///D:/Users/Marcia/Documents/ALCALDIA/ejemplos%20apus/COTIZACION%20PROVEEDORES%20APUS%20SENA%202020.xlsx'#$MATERIALES.$O$152]"</definedName>
    <definedName name="TAPONPRUEB">"['file:///D:/Users/Marcia/Documents/ALCALDIA/ejemplos%20apus/COTIZACION%20PROVEEDORES%20APUS%20SENA%202020.xlsx'#$MATERIALES.$O$66]"</definedName>
    <definedName name="TAPONPVC4">"['file:///D:/Users/Marcia/Documents/ALCALDIA/ejemplos%20apus/COTIZACION%20PROVEEDORES%20APUS%20SENA%202020.xlsx'#$MATERIALES.$O$69]"</definedName>
    <definedName name="TAREAS_INICIALES" localSheetId="3">#REF!</definedName>
    <definedName name="TAREAS_INICIALES">#REF!</definedName>
    <definedName name="TARIFA" localSheetId="3">#REF!</definedName>
    <definedName name="TARIFA">#REF!</definedName>
    <definedName name="Tasa" localSheetId="3">#REF!</definedName>
    <definedName name="Tasa">#REF!</definedName>
    <definedName name="TASA_DE_CAMBIO" localSheetId="3">#REF!</definedName>
    <definedName name="TASA_DE_CAMBIO">#REF!</definedName>
    <definedName name="TasaCCP" localSheetId="3">#REF!</definedName>
    <definedName name="TasaCCP">#REF!</definedName>
    <definedName name="Tax" localSheetId="3">#REF!</definedName>
    <definedName name="Tax">#REF!</definedName>
    <definedName name="TAZABALTALONG">"['file:///D:/Users/Marcia/Documents/ALCALDIA/ejemplos%20apus/COTIZACION%20PROVEEDORES%20APUS%20SENA%202020.xlsx'#$MATERIALES.$O$96]"</definedName>
    <definedName name="TAZASANIT">"['file:///D:/Users/Marcia/Documents/ALCALDIA/ejemplos%20apus/COTIZACION%20PROVEEDORES%20APUS%20SENA%202020.xlsx'#$MATERIALES.$O$82]"</definedName>
    <definedName name="TB_EVENTOS_OTS_ANUAL" localSheetId="3">#REF!</definedName>
    <definedName name="TB_EVENTOS_OTS_ANUAL">#REF!</definedName>
    <definedName name="tc" localSheetId="3">#REF!</definedName>
    <definedName name="tc">#REF!</definedName>
    <definedName name="tdy" localSheetId="3">#REF!</definedName>
    <definedName name="tdy">#REF!</definedName>
    <definedName name="TEFLON">"['file:///D:/Users/Marcia/Documents/ALCALDIA/ejemplos%20apus/COTIZACION%20PROVEEDORES%20APUS%20SENA%202020.xlsx'#$MATERIALES.$O$58]"</definedName>
    <definedName name="TEMA1" localSheetId="3">#REF!</definedName>
    <definedName name="TEMA1">#REF!</definedName>
    <definedName name="TEMA10" localSheetId="3">#REF!</definedName>
    <definedName name="TEMA10">#REF!</definedName>
    <definedName name="TEMA2" localSheetId="3">#REF!</definedName>
    <definedName name="TEMA2">#REF!</definedName>
    <definedName name="TEMA3" localSheetId="3">#REF!</definedName>
    <definedName name="TEMA3">#REF!</definedName>
    <definedName name="TEMA4" localSheetId="3">#REF!</definedName>
    <definedName name="TEMA4">#REF!</definedName>
    <definedName name="TEMA5" localSheetId="3">#REF!</definedName>
    <definedName name="TEMA5">#REF!</definedName>
    <definedName name="TEMA6" localSheetId="3">#REF!</definedName>
    <definedName name="TEMA6">#REF!</definedName>
    <definedName name="TEMA7" localSheetId="3">#REF!</definedName>
    <definedName name="TEMA7">#REF!</definedName>
    <definedName name="TEMA8" localSheetId="3">#REF!</definedName>
    <definedName name="TEMA8">#REF!</definedName>
    <definedName name="TEMA9" localSheetId="3">#REF!</definedName>
    <definedName name="TEMA9">#REF!</definedName>
    <definedName name="TEMAS_PACC" localSheetId="3">#REF!</definedName>
    <definedName name="TEMAS_PACC">#REF!</definedName>
    <definedName name="TERR" localSheetId="3">#REF!</definedName>
    <definedName name="TERR">#REF!</definedName>
    <definedName name="tewst" localSheetId="3">#REF!</definedName>
    <definedName name="tewst">#REF!</definedName>
    <definedName name="teytrh" localSheetId="3">#REF!</definedName>
    <definedName name="teytrh">#REF!</definedName>
    <definedName name="TGB" localSheetId="3">#REF!</definedName>
    <definedName name="TGB">#REF!</definedName>
    <definedName name="TH" localSheetId="3">#REF!</definedName>
    <definedName name="TH">#REF!</definedName>
    <definedName name="thdh" localSheetId="3">#REF!</definedName>
    <definedName name="thdh">#REF!</definedName>
    <definedName name="THP" localSheetId="3">#REF!</definedName>
    <definedName name="THP">#REF!</definedName>
    <definedName name="thtj" localSheetId="3">#REF!</definedName>
    <definedName name="thtj">#REF!</definedName>
    <definedName name="TIPO" localSheetId="3">#REF!</definedName>
    <definedName name="TIPO">#REF!</definedName>
    <definedName name="TIPO_GRUPO" localSheetId="3">#REF!</definedName>
    <definedName name="TIPO_GRUPO">#REF!</definedName>
    <definedName name="TipoPro" localSheetId="3">#REF!</definedName>
    <definedName name="TipoPro">#REF!</definedName>
    <definedName name="Tipoproceso" localSheetId="3">#REF!</definedName>
    <definedName name="Tipoproceso">#REF!</definedName>
    <definedName name="TIR" localSheetId="3">#REF!</definedName>
    <definedName name="TIR">#REF!</definedName>
    <definedName name="TITLE" localSheetId="3">#REF!</definedName>
    <definedName name="TITLE">#REF!</definedName>
    <definedName name="titu" localSheetId="3">#REF!</definedName>
    <definedName name="titu">#REF!</definedName>
    <definedName name="titu2" localSheetId="3">#REF!</definedName>
    <definedName name="titu2">#REF!</definedName>
    <definedName name="TITULO" localSheetId="3">#REF!</definedName>
    <definedName name="TITULO">#REF!</definedName>
    <definedName name="Títulos_a_imprimir_IM" localSheetId="3">#REF!</definedName>
    <definedName name="Títulos_a_imprimir_IM">#REF!</definedName>
    <definedName name="TK_1" localSheetId="3">#REF!</definedName>
    <definedName name="TK_1">#REF!</definedName>
    <definedName name="TOMACORR">"['file:///D:/Users/Marcia/Documents/ALCALDIA/ejemplos%20apus/COTIZACION%20PROVEEDORES%20APUS%20SENA%202020.xlsx'#$MATERIALES.$O$51]"</definedName>
    <definedName name="TOMADOBLE">"['file:///D:/Users/Marcia/Documents/ALCALDIA/ejemplos%20apus/COTIZACION%20PROVEEDORES%20APUS%20SENA%202020.xlsx'#$MATERIALES.$O$32]"</definedName>
    <definedName name="TOMASENC">"['file:///D:/Users/Marcia/Documents/ALCALDIA/ejemplos%20apus/COTIZACION%20PROVEEDORES%20APUS%20SENA%202020.xlsx'#$MATERIALES.$O$45]"</definedName>
    <definedName name="TOPGENER" localSheetId="3">#REF!</definedName>
    <definedName name="TOPGENER">#REF!</definedName>
    <definedName name="TOPGENER1" localSheetId="3">#REF!</definedName>
    <definedName name="TOPGENER1">#REF!</definedName>
    <definedName name="TOPMENU" localSheetId="3">#REF!</definedName>
    <definedName name="TOPMENU">#REF!</definedName>
    <definedName name="TOPOGRAF">"['file:///D:/Users/Marcia/Documents/ALCALDIA/ejemplos%20apus/COTIZACION%20PROVEEDORES%20APUS%20SENA%202020.xlsx'#$EQUIPOS.$L$3]"</definedName>
    <definedName name="TORN6X1">"['file:///D:/Users/Marcia/Documents/ALCALDIA/ejemplos%20apus/COTIZACION%20PROVEEDORES%20APUS%20SENA%202020.xlsx'#$MATERIALES.$O$117]"</definedName>
    <definedName name="TORNILLERIA">"['file:///D:/Users/Marcia/Documents/ALCALDIA/ejemplos%20apus/COTIZACION%20PROVEEDORES%20APUS%20SENA%202020.xlsx'#$MATERIALES.$O$136]"</definedName>
    <definedName name="TORNILLO7X7">"['file:///D:/Users/Marcia/Documents/ALCALDIA/ejemplos%20apus/COTIZACION%20PROVEEDORES%20APUS%20SENA%202020.xlsx'#$MATERIALES.$O$116]"</definedName>
    <definedName name="TORNILLOCAN">"['file:///D:/Users/Marcia/Documents/ALCALDIA/ejemplos%20apus/COTIZACION%20PROVEEDORES%20APUS%20SENA%202020.xlsx'#$MATERIALES.$O$41]"</definedName>
    <definedName name="TORNILLOS3.4">"['file:///D:/Users/Marcia/Documents/ALCALDIA/ejemplos%20apus/COTIZACION%20PROVEEDORES%20APUS%20SENA%202020.xlsx'#$MATERIALES.$O$164]"</definedName>
    <definedName name="TORNILLOSAUTOP">"['file:///D:/Users/Marcia/Documents/ALCALDIA/ejemplos%20apus/COTIZACION%20PROVEEDORES%20APUS%20SENA%202020.xlsx'#$MATERIALES.$O$161]"</definedName>
    <definedName name="Torres" localSheetId="3">#REF!</definedName>
    <definedName name="Torres">#REF!</definedName>
    <definedName name="tortas" localSheetId="3">#REF!</definedName>
    <definedName name="tortas">#REF!</definedName>
    <definedName name="tortas2" localSheetId="3">#REF!</definedName>
    <definedName name="tortas2">#REF!</definedName>
    <definedName name="TOT" localSheetId="3">#REF!</definedName>
    <definedName name="TOT">#REF!</definedName>
    <definedName name="TOTAL" localSheetId="3">#REF!</definedName>
    <definedName name="TOTAL">#REF!</definedName>
    <definedName name="Total_Interest" localSheetId="3">#REF!</definedName>
    <definedName name="Total_Interest">#REF!</definedName>
    <definedName name="Total_Pay" localSheetId="3">#REF!</definedName>
    <definedName name="Total_Pay">#REF!</definedName>
    <definedName name="total1" localSheetId="3">#REF!</definedName>
    <definedName name="total1">#REF!</definedName>
    <definedName name="TOTALHH" localSheetId="3">#REF!</definedName>
    <definedName name="TOTALHH">#REF!</definedName>
    <definedName name="TOTALHH1" localSheetId="3">#REF!</definedName>
    <definedName name="TOTALHH1">#REF!</definedName>
    <definedName name="TOTSHE1" localSheetId="3">#REF!</definedName>
    <definedName name="TOTSHE1">#REF!</definedName>
    <definedName name="TOTSHE10" localSheetId="3">#REF!</definedName>
    <definedName name="TOTSHE10">#REF!</definedName>
    <definedName name="TOTSHE11" localSheetId="3">#REF!</definedName>
    <definedName name="TOTSHE11">#REF!</definedName>
    <definedName name="TOTSHE12" localSheetId="3">#REF!</definedName>
    <definedName name="TOTSHE12">#REF!</definedName>
    <definedName name="TOTSHE13" localSheetId="3">#REF!</definedName>
    <definedName name="TOTSHE13">#REF!</definedName>
    <definedName name="TOTSHE14" localSheetId="3">#REF!</definedName>
    <definedName name="TOTSHE14">#REF!</definedName>
    <definedName name="TOTSHE15" localSheetId="3">#REF!</definedName>
    <definedName name="TOTSHE15">#REF!</definedName>
    <definedName name="TOTSHE16" localSheetId="3">#REF!</definedName>
    <definedName name="TOTSHE16">#REF!</definedName>
    <definedName name="TOTSHE17" localSheetId="3">#REF!</definedName>
    <definedName name="TOTSHE17">#REF!</definedName>
    <definedName name="TOTSHE18" localSheetId="3">#REF!</definedName>
    <definedName name="TOTSHE18">#REF!</definedName>
    <definedName name="TOTSHE19" localSheetId="3">#REF!</definedName>
    <definedName name="TOTSHE19">#REF!</definedName>
    <definedName name="TOTSHE2" localSheetId="3">#REF!</definedName>
    <definedName name="TOTSHE2">#REF!</definedName>
    <definedName name="TOTSHE20" localSheetId="3">#REF!</definedName>
    <definedName name="TOTSHE20">#REF!</definedName>
    <definedName name="TOTSHE21" localSheetId="3">#REF!</definedName>
    <definedName name="TOTSHE21">#REF!</definedName>
    <definedName name="TOTSHE22" localSheetId="3">#REF!</definedName>
    <definedName name="TOTSHE22">#REF!</definedName>
    <definedName name="TOTSHE23" localSheetId="3">#REF!</definedName>
    <definedName name="TOTSHE23">#REF!</definedName>
    <definedName name="TOTSHE24" localSheetId="3">#REF!</definedName>
    <definedName name="TOTSHE24">#REF!</definedName>
    <definedName name="TOTSHE25" localSheetId="3">#REF!</definedName>
    <definedName name="TOTSHE25">#REF!</definedName>
    <definedName name="TOTSHE26" localSheetId="3">#REF!</definedName>
    <definedName name="TOTSHE26">#REF!</definedName>
    <definedName name="TOTSHE3" localSheetId="3">#REF!</definedName>
    <definedName name="TOTSHE3">#REF!</definedName>
    <definedName name="TOTSHE4" localSheetId="3">#REF!</definedName>
    <definedName name="TOTSHE4">#REF!</definedName>
    <definedName name="TOTSHE5" localSheetId="3">#REF!</definedName>
    <definedName name="TOTSHE5">#REF!</definedName>
    <definedName name="TOTSHE6" localSheetId="3">#REF!</definedName>
    <definedName name="TOTSHE6">#REF!</definedName>
    <definedName name="TOTSHE7" localSheetId="3">#REF!</definedName>
    <definedName name="TOTSHE7">#REF!</definedName>
    <definedName name="TOTSHE8" localSheetId="3">#REF!</definedName>
    <definedName name="TOTSHE8">#REF!</definedName>
    <definedName name="TOTSHE9" localSheetId="3">#REF!</definedName>
    <definedName name="TOTSHE9">#REF!</definedName>
    <definedName name="tr" localSheetId="3">#REF!</definedName>
    <definedName name="tr">#REF!</definedName>
    <definedName name="TrainSpec" localSheetId="3">#REF!</definedName>
    <definedName name="TrainSpec">#REF!</definedName>
    <definedName name="TRAMOMANG11.2">"['file:///D:/Users/Marcia/Documents/ALCALDIA/ejemplos%20apus/COTIZACION%20PROVEEDORES%20APUS%20SENA%202020.xlsx'#$MATERIALES.$O$104]"</definedName>
    <definedName name="Transmisores" localSheetId="3">#REF!</definedName>
    <definedName name="Transmisores">#REF!</definedName>
    <definedName name="TREM" localSheetId="3">#REF!</definedName>
    <definedName name="TREM">#REF!</definedName>
    <definedName name="Trenes" localSheetId="3">#REF!</definedName>
    <definedName name="Trenes">#REF!</definedName>
    <definedName name="trest" localSheetId="3">#REF!</definedName>
    <definedName name="trest">#REF!</definedName>
    <definedName name="tret" localSheetId="3">#REF!</definedName>
    <definedName name="tret">#REF!</definedName>
    <definedName name="trh" localSheetId="3">#REF!</definedName>
    <definedName name="trh">#REF!</definedName>
    <definedName name="trhfh" localSheetId="3">#REF!</definedName>
    <definedName name="trhfh">#REF!</definedName>
    <definedName name="tri" localSheetId="3">#REF!</definedName>
    <definedName name="tri">#REF!</definedName>
    <definedName name="Trimestre1" localSheetId="3">#REF!</definedName>
    <definedName name="Trimestre1">#REF!</definedName>
    <definedName name="Trimestre2" localSheetId="3">#REF!</definedName>
    <definedName name="Trimestre2">#REF!</definedName>
    <definedName name="Trimestre3" localSheetId="3">#REF!</definedName>
    <definedName name="Trimestre3">#REF!</definedName>
    <definedName name="Trimestre4" localSheetId="3">#REF!</definedName>
    <definedName name="Trimestre4">#REF!</definedName>
    <definedName name="trjfgjh" localSheetId="3">#REF!</definedName>
    <definedName name="trjfgjh">#REF!</definedName>
    <definedName name="tru" localSheetId="3">#REF!</definedName>
    <definedName name="tru">#REF!</definedName>
    <definedName name="truds" localSheetId="3">#REF!</definedName>
    <definedName name="truds">#REF!</definedName>
    <definedName name="trutu" localSheetId="3">#REF!</definedName>
    <definedName name="trutu">#REF!</definedName>
    <definedName name="trydfg" localSheetId="3">#REF!</definedName>
    <definedName name="trydfg">#REF!</definedName>
    <definedName name="trydtrygf" localSheetId="3">#REF!</definedName>
    <definedName name="trydtrygf">#REF!</definedName>
    <definedName name="tryery" localSheetId="3">#REF!</definedName>
    <definedName name="tryery">#REF!</definedName>
    <definedName name="tryi6" localSheetId="3">#REF!</definedName>
    <definedName name="tryi6">#REF!</definedName>
    <definedName name="tryrth" localSheetId="3">#REF!</definedName>
    <definedName name="tryrth">#REF!</definedName>
    <definedName name="tsert" localSheetId="3">#REF!</definedName>
    <definedName name="tsert">#REF!</definedName>
    <definedName name="TtCD" localSheetId="3">#REF!</definedName>
    <definedName name="TtCD">#REF!</definedName>
    <definedName name="TTR" localSheetId="3">#REF!</definedName>
    <definedName name="TTR">#REF!</definedName>
    <definedName name="ttrff" localSheetId="3">#REF!</definedName>
    <definedName name="ttrff">#REF!</definedName>
    <definedName name="ttt" localSheetId="3">#REF!</definedName>
    <definedName name="ttt">#REF!</definedName>
    <definedName name="tttt7" localSheetId="3">#REF!</definedName>
    <definedName name="tttt7">#REF!</definedName>
    <definedName name="tttthy" localSheetId="3">#REF!</definedName>
    <definedName name="tttthy">#REF!</definedName>
    <definedName name="ttttr" localSheetId="3">#REF!</definedName>
    <definedName name="ttttr">#REF!</definedName>
    <definedName name="ttttt" localSheetId="3">#REF!</definedName>
    <definedName name="ttttt">#REF!</definedName>
    <definedName name="tu" localSheetId="3">#REF!</definedName>
    <definedName name="tu">#REF!</definedName>
    <definedName name="TUBERIA" localSheetId="3">#REF!</definedName>
    <definedName name="TUBERIA">#REF!</definedName>
    <definedName name="Tubería" localSheetId="3">#REF!</definedName>
    <definedName name="Tubería">#REF!</definedName>
    <definedName name="TUBERIA1" localSheetId="3">#REF!</definedName>
    <definedName name="TUBERIA1">#REF!</definedName>
    <definedName name="TUBO0.5">"['file:///D:/Users/Marcia/Documents/ALCALDIA/ejemplos%20apus/COTIZACION%20PROVEEDORES%20APUS%20SENA%202020.xlsx'#$MATERIALES.$O$33]"</definedName>
    <definedName name="TUBOAC40.2">"['file:///D:/Users/Marcia/Documents/ALCALDIA/ejemplos%20apus/COTIZACION%20PROVEEDORES%20APUS%20SENA%202020.xlsx'#$MATERIALES.$O$85]"</definedName>
    <definedName name="TUBOAC40.3">"['file:///D:/Users/Marcia/Documents/ALCALDIA/ejemplos%20apus/COTIZACION%20PROVEEDORES%20APUS%20SENA%202020.xlsx'#$MATERIALES.$O$77]"</definedName>
    <definedName name="TUBOAC40.4">"['file:///D:/Users/Marcia/Documents/ALCALDIA/ejemplos%20apus/COTIZACION%20PROVEEDORES%20APUS%20SENA%202020.xlsx'#$MATERIALES.$O$80]"</definedName>
    <definedName name="TUBOAC401.2">"['file:///D:/Users/Marcia/Documents/ALCALDIA/ejemplos%20apus/COTIZACION%20PROVEEDORES%20APUS%20SENA%202020.xlsx'#$MATERIALES.$O$81]"</definedName>
    <definedName name="TUBOAC401.4">"['file:///D:/Users/Marcia/Documents/ALCALDIA/ejemplos%20apus/COTIZACION%20PROVEEDORES%20APUS%20SENA%202020.xlsx'#$MATERIALES.$O$84]"</definedName>
    <definedName name="TUBOALCPVC8">"['file:///D:/Users/Marcia/Documents/ALCALDIA/ejemplos%20apus/COTIZACION%20PROVEEDORES%20APUS%20SENA%202020.xlsx'#$MATERIALES.$O$88]"</definedName>
    <definedName name="TUBOCONDUIT1.2">"['file:///D:/Users/Marcia/Documents/ALCALDIA/ejemplos%20apus/COTIZACION%20PROVEEDORES%20APUS%20SENA%202020.xlsx'#$MATERIALES.$O$50]"</definedName>
    <definedName name="TUBOCONDUIT3.4">"['file:///D:/Users/Marcia/Documents/ALCALDIA/ejemplos%20apus/COTIZACION%20PROVEEDORES%20APUS%20SENA%202020.xlsx'#$MATERIALES.$O$52]"</definedName>
    <definedName name="TUBOESTRUCT">"['file:///D:/Users/Marcia/Documents/ALCALDIA/ejemplos%20apus/COTIZACION%20PROVEEDORES%20APUS%20SENA%202020.xlsx'#$MATERIALES.$O$151]"</definedName>
    <definedName name="TUBOGALV2">"['file:///D:/Users/Marcia/Documents/ALCALDIA/ejemplos%20apus/COTIZACION%20PROVEEDORES%20APUS%20SENA%202020.xlsx'#$MATERIALES.$O$153]"</definedName>
    <definedName name="TUBOPCVS4">"['file:///D:/Users/Marcia/Documents/ALCALDIA/ejemplos%20apus/COTIZACION%20PROVEEDORES%20APUS%20SENA%202020.xlsx'#$MATERIALES.$O$70]"</definedName>
    <definedName name="TUBOPVC0.521">"['file:///D:/Users/Marcia/Documents/ALCALDIA/ejemplos%20apus/COTIZACION%20PROVEEDORES%20APUS%20SENA%202020.xlsx'#$MATERIALES.$O$91]"</definedName>
    <definedName name="TUBOPVC1.2">"['file:///D:/Users/Marcia/Documents/ALCALDIA/ejemplos%20apus/COTIZACION%20PROVEEDORES%20APUS%20SENA%202020.xlsx'#$MATERIALES.$O$59]"</definedName>
    <definedName name="TUBOPVC1.221">"['file:///D:/Users/Marcia/Documents/ALCALDIA/ejemplos%20apus/COTIZACION%20PROVEEDORES%20APUS%20SENA%202020.xlsx'#$MATERIALES.$O$90]"</definedName>
    <definedName name="TUBOPVC13.5">"['file:///D:/Users/Marcia/Documents/ALCALDIA/ejemplos%20apus/COTIZACION%20PROVEEDORES%20APUS%20SENA%202020.xlsx'#$MATERIALES.$O$89]"</definedName>
    <definedName name="TUBOPVC3.4">"['file:///D:/Users/Marcia/Documents/ALCALDIA/ejemplos%20apus/COTIZACION%20PROVEEDORES%20APUS%20SENA%202020.xlsx'#$MATERIALES.$O$61]"</definedName>
    <definedName name="TUBOPVCP3.21">"['file:///D:/Users/Marcia/Documents/ALCALDIA/ejemplos%20apus/COTIZACION%20PROVEEDORES%20APUS%20SENA%202020.xlsx'#$MATERIALES.$O$106]"</definedName>
    <definedName name="TUBOPVCP4.21">"['file:///D:/Users/Marcia/Documents/ALCALDIA/ejemplos%20apus/COTIZACION%20PROVEEDORES%20APUS%20SENA%202020.xlsx'#$MATERIALES.$O$105]"</definedName>
    <definedName name="TUBOPVCS2">"['file:///D:/Users/Marcia/Documents/ALCALDIA/ejemplos%20apus/COTIZACION%20PROVEEDORES%20APUS%20SENA%202020.xlsx'#$MATERIALES.$O$64]"</definedName>
    <definedName name="TUBOPVCS3">"['file:///D:/Users/Marcia/Documents/ALCALDIA/ejemplos%20apus/COTIZACION%20PROVEEDORES%20APUS%20SENA%202020.xlsx'#$MATERIALES.$O$92]"</definedName>
    <definedName name="TUBOPVCS6">"['file:///D:/Users/Marcia/Documents/ALCALDIA/ejemplos%20apus/COTIZACION%20PROVEEDORES%20APUS%20SENA%202020.xlsx'#$MATERIALES.$O$93]"</definedName>
    <definedName name="tur" localSheetId="3">#REF!</definedName>
    <definedName name="tur">#REF!</definedName>
    <definedName name="turu" localSheetId="3">#REF!</definedName>
    <definedName name="turu">#REF!</definedName>
    <definedName name="tvmenor90min" localSheetId="3">#REF!</definedName>
    <definedName name="tvmenor90min">#REF!</definedName>
    <definedName name="twer" localSheetId="3">#REF!</definedName>
    <definedName name="twer">#REF!</definedName>
    <definedName name="twet" localSheetId="3">#REF!</definedName>
    <definedName name="twet">#REF!</definedName>
    <definedName name="ty" localSheetId="3">#REF!</definedName>
    <definedName name="ty">#REF!</definedName>
    <definedName name="tyery" localSheetId="3">#REF!</definedName>
    <definedName name="tyery">#REF!</definedName>
    <definedName name="tyj" localSheetId="3">#REF!</definedName>
    <definedName name="tyj">#REF!</definedName>
    <definedName name="tyjtyj" localSheetId="3">#REF!</definedName>
    <definedName name="tyjtyj">#REF!</definedName>
    <definedName name="tyjytjuyjuy" localSheetId="3">#REF!</definedName>
    <definedName name="tyjytjuyjuy">#REF!</definedName>
    <definedName name="tyk" localSheetId="3">#REF!</definedName>
    <definedName name="tyk">#REF!</definedName>
    <definedName name="tym" localSheetId="3">#REF!</definedName>
    <definedName name="tym">#REF!</definedName>
    <definedName name="tyr" localSheetId="3">#REF!</definedName>
    <definedName name="tyr">#REF!</definedName>
    <definedName name="tytgfhgfh" localSheetId="3">#REF!</definedName>
    <definedName name="tytgfhgfh">#REF!</definedName>
    <definedName name="tyty" localSheetId="3">#REF!</definedName>
    <definedName name="tyty">#REF!</definedName>
    <definedName name="TYUIYI" localSheetId="3">#REF!</definedName>
    <definedName name="TYUIYI">#REF!</definedName>
    <definedName name="tyujh" localSheetId="3">#REF!</definedName>
    <definedName name="tyujh">#REF!</definedName>
    <definedName name="tyuty" localSheetId="3">#REF!</definedName>
    <definedName name="tyuty">#REF!</definedName>
    <definedName name="tyutyu" localSheetId="3">#REF!</definedName>
    <definedName name="tyutyu">#REF!</definedName>
    <definedName name="tyxg" localSheetId="3">#REF!</definedName>
    <definedName name="tyxg">#REF!</definedName>
    <definedName name="U" localSheetId="3">#REF!</definedName>
    <definedName name="U">#REF!</definedName>
    <definedName name="u3u" localSheetId="3">#REF!</definedName>
    <definedName name="u3u">#REF!</definedName>
    <definedName name="u7u7" localSheetId="3">#REF!</definedName>
    <definedName name="u7u7">#REF!</definedName>
    <definedName name="Ubicación" localSheetId="3">#REF!</definedName>
    <definedName name="Ubicación">#REF!</definedName>
    <definedName name="UI" localSheetId="3">#REF!</definedName>
    <definedName name="UI">#REF!</definedName>
    <definedName name="UIC" localSheetId="3">#REF!</definedName>
    <definedName name="UIC">#REF!</definedName>
    <definedName name="uijhj" localSheetId="3">#REF!</definedName>
    <definedName name="uijhj">#REF!</definedName>
    <definedName name="uio" localSheetId="3">#REF!</definedName>
    <definedName name="uio">#REF!</definedName>
    <definedName name="uiou" localSheetId="3">#REF!</definedName>
    <definedName name="uiou">#REF!</definedName>
    <definedName name="uir" localSheetId="3">#REF!</definedName>
    <definedName name="uir">#REF!</definedName>
    <definedName name="uituii" localSheetId="3">#REF!</definedName>
    <definedName name="uituii">#REF!</definedName>
    <definedName name="uityjj" localSheetId="3">#REF!</definedName>
    <definedName name="uityjj">#REF!</definedName>
    <definedName name="uiufgj" localSheetId="3">#REF!</definedName>
    <definedName name="uiufgj">#REF!</definedName>
    <definedName name="UIUYI" localSheetId="3">#REF!</definedName>
    <definedName name="UIUYI">#REF!</definedName>
    <definedName name="UK" localSheetId="3">#REF!</definedName>
    <definedName name="UK">#REF!</definedName>
    <definedName name="UN_PRI" localSheetId="3">#REF!</definedName>
    <definedName name="UN_PRI">#REF!</definedName>
    <definedName name="UNIONHG">"['file:///D:/Users/Marcia/Documents/ALCALDIA/ejemplos%20apus/COTIZACION%20PROVEEDORES%20APUS%20SENA%202020.xlsx'#$MATERIALES.$O$78]"</definedName>
    <definedName name="Unitarios" localSheetId="3">#REF!</definedName>
    <definedName name="Unitarios">#REF!</definedName>
    <definedName name="unj" localSheetId="3">#REF!</definedName>
    <definedName name="unj">#REF!</definedName>
    <definedName name="UOUIV" localSheetId="3">#REF!</definedName>
    <definedName name="UOUIV">#REF!</definedName>
    <definedName name="uryur" localSheetId="3">#REF!</definedName>
    <definedName name="uryur">#REF!</definedName>
    <definedName name="USxCOL" localSheetId="3">#REF!</definedName>
    <definedName name="USxCOL">#REF!</definedName>
    <definedName name="uu" localSheetId="3">#REF!</definedName>
    <definedName name="uu">#REF!</definedName>
    <definedName name="uuu" localSheetId="3">#REF!</definedName>
    <definedName name="uuu">#REF!</definedName>
    <definedName name="uuuuo" localSheetId="3">#REF!</definedName>
    <definedName name="uuuuo">#REF!</definedName>
    <definedName name="uuuuuj" localSheetId="3">#REF!</definedName>
    <definedName name="uuuuuj">#REF!</definedName>
    <definedName name="uwkap" localSheetId="3">#REF!</definedName>
    <definedName name="uwkap">#REF!</definedName>
    <definedName name="uyiyiy" localSheetId="3">#REF!</definedName>
    <definedName name="uyiyiy">#REF!</definedName>
    <definedName name="uytu" localSheetId="3">#REF!</definedName>
    <definedName name="uytu">#REF!</definedName>
    <definedName name="uyur" localSheetId="3">#REF!</definedName>
    <definedName name="uyur">#REF!</definedName>
    <definedName name="v" localSheetId="3">#REF!</definedName>
    <definedName name="v">#REF!</definedName>
    <definedName name="VALDES" localSheetId="3">#REF!</definedName>
    <definedName name="VALDES">#REF!</definedName>
    <definedName name="valor1" localSheetId="3">#REF!</definedName>
    <definedName name="valor1">#REF!</definedName>
    <definedName name="valor2" localSheetId="3">#REF!</definedName>
    <definedName name="valor2">#REF!</definedName>
    <definedName name="VALOR3" localSheetId="3">#REF!</definedName>
    <definedName name="VALOR3">#REF!</definedName>
    <definedName name="ValorEjecutado" localSheetId="3">#REF!</definedName>
    <definedName name="ValorEjecutado">#REF!</definedName>
    <definedName name="ValorProyecto" localSheetId="3">#REF!</definedName>
    <definedName name="ValorProyecto">#REF!</definedName>
    <definedName name="ValorRecursosComprometidos" localSheetId="3">#REF!</definedName>
    <definedName name="ValorRecursosComprometidos">#REF!</definedName>
    <definedName name="VALV21.2">"['file:///D:/Users/Marcia/Documents/ALCALDIA/ejemplos%20apus/COTIZACION%20PROVEEDORES%20APUS%20SENA%202020.xlsx'#$MATERIALES.$O$99]"</definedName>
    <definedName name="Válvulas" localSheetId="3">#REF!</definedName>
    <definedName name="Válvulas">#REF!</definedName>
    <definedName name="VARCOOP5.8">"['file:///D:/Users/Marcia/Documents/ALCALDIA/ejemplos%20apus/COTIZACION%20PROVEEDORES%20APUS%20SENA%202020.xlsx'#$MATERIALES.$O$38]"</definedName>
    <definedName name="VARIACION1" localSheetId="3">#REF!</definedName>
    <definedName name="VARIACION1">#REF!</definedName>
    <definedName name="Varios" localSheetId="3">#REF!</definedName>
    <definedName name="Varios">#REF!</definedName>
    <definedName name="VARR5.8">"['file:///D:/Users/Marcia/Documents/ALCALDIA/ejemplos%20apus/COTIZACION%20PROVEEDORES%20APUS%20SENA%202020.xlsx'#$MATERIALES.$O$29]"</definedName>
    <definedName name="vbvbvbvb" localSheetId="3">#REF!</definedName>
    <definedName name="vbvbvbvb">#REF!</definedName>
    <definedName name="vc" localSheetId="3">#REF!</definedName>
    <definedName name="vc">#REF!</definedName>
    <definedName name="vct" localSheetId="3">#REF!</definedName>
    <definedName name="vct">#REF!</definedName>
    <definedName name="vcvvc" localSheetId="3">#REF!</definedName>
    <definedName name="vcvvc">#REF!</definedName>
    <definedName name="vdfvuio" localSheetId="3">#REF!</definedName>
    <definedName name="vdfvuio">#REF!</definedName>
    <definedName name="vdsvnj" localSheetId="3">#REF!</definedName>
    <definedName name="vdsvnj">#REF!</definedName>
    <definedName name="VentaAiu" localSheetId="3">#REF!</definedName>
    <definedName name="VentaAiu">#REF!</definedName>
    <definedName name="VEX" localSheetId="3">#REF!</definedName>
    <definedName name="VEX">#REF!</definedName>
    <definedName name="VEX_ON" localSheetId="3">#REF!</definedName>
    <definedName name="VEX_ON">#REF!</definedName>
    <definedName name="VEX1_1" localSheetId="3">#REF!</definedName>
    <definedName name="VEX1_1">#REF!</definedName>
    <definedName name="VEX1_1_1" localSheetId="3">#REF!</definedName>
    <definedName name="VEX1_1_1">#REF!</definedName>
    <definedName name="VEX1_1_2" localSheetId="3">#REF!</definedName>
    <definedName name="VEX1_1_2">#REF!</definedName>
    <definedName name="VEX1_1_3" localSheetId="3">#REF!</definedName>
    <definedName name="VEX1_1_3">#REF!</definedName>
    <definedName name="VEX1_1_4" localSheetId="3">#REF!</definedName>
    <definedName name="VEX1_1_4">#REF!</definedName>
    <definedName name="VEX1_2" localSheetId="3">#REF!</definedName>
    <definedName name="VEX1_2">#REF!</definedName>
    <definedName name="VEX1_3" localSheetId="3">#REF!</definedName>
    <definedName name="VEX1_3">#REF!</definedName>
    <definedName name="VFA" localSheetId="3">#REF!</definedName>
    <definedName name="VFA">#REF!</definedName>
    <definedName name="VFA1_1" localSheetId="3">#REF!</definedName>
    <definedName name="VFA1_1">#REF!</definedName>
    <definedName name="VFA1_1_1" localSheetId="3">#REF!</definedName>
    <definedName name="VFA1_1_1">#REF!</definedName>
    <definedName name="VFA1_1_2" localSheetId="3">#REF!</definedName>
    <definedName name="VFA1_1_2">#REF!</definedName>
    <definedName name="VFA1_1_3" localSheetId="3">#REF!</definedName>
    <definedName name="VFA1_1_3">#REF!</definedName>
    <definedName name="VFA1_1_4" localSheetId="3">#REF!</definedName>
    <definedName name="VFA1_1_4">#REF!</definedName>
    <definedName name="VFA1_1_5" localSheetId="3">#REF!</definedName>
    <definedName name="VFA1_1_5">#REF!</definedName>
    <definedName name="VFA1_1_6" localSheetId="3">#REF!</definedName>
    <definedName name="VFA1_1_6">#REF!</definedName>
    <definedName name="VFA1_2" localSheetId="3">#REF!</definedName>
    <definedName name="VFA1_2">#REF!</definedName>
    <definedName name="VFA1_3" localSheetId="3">#REF!</definedName>
    <definedName name="VFA1_3">#REF!</definedName>
    <definedName name="vfbgnhyt" localSheetId="3">#REF!</definedName>
    <definedName name="vfbgnhyt">#REF!</definedName>
    <definedName name="vfh" localSheetId="3">#REF!</definedName>
    <definedName name="vfh">#REF!</definedName>
    <definedName name="VFR" localSheetId="3">#REF!</definedName>
    <definedName name="VFR">#REF!</definedName>
    <definedName name="vfvdv" localSheetId="3">#REF!</definedName>
    <definedName name="vfvdv">#REF!</definedName>
    <definedName name="vfvf" localSheetId="3">#REF!</definedName>
    <definedName name="vfvf">#REF!</definedName>
    <definedName name="VIA" localSheetId="3">#REF!</definedName>
    <definedName name="VIA">#REF!</definedName>
    <definedName name="VIBRADORCONCR">"['file:///D:/Users/Marcia/Documents/ALCALDIA/ejemplos%20apus/COTIZACION%20PROVEEDORES%20APUS%20SENA%202020.xlsx'#$EQUIPOS.$L$8]"</definedName>
    <definedName name="VIBROC">"['file:///D:/Users/Marcia/Documents/ALCALDIA/ejemplos%20apus/COTIZACION%20PROVEEDORES%20APUS%20SENA%202020.xlsx'#$EQUIPOS.$L$22]"</definedName>
    <definedName name="VigenciaDolares" localSheetId="3">#REF!</definedName>
    <definedName name="VigenciaDolares">#REF!</definedName>
    <definedName name="VigenciaPesos" localSheetId="3">#REF!</definedName>
    <definedName name="VigenciaPesos">#REF!</definedName>
    <definedName name="VIGUETA37X20">"['file:///D:/Users/Marcia/Documents/ALCALDIA/ejemplos%20apus/COTIZACION%20PROVEEDORES%20APUS%20SENA%202020.xlsx'#$MATERIALES.$O$170]"</definedName>
    <definedName name="VINILOTP1">"['file:///D:/Users/Marcia/Documents/ALCALDIA/ejemplos%20apus/COTIZACION%20PROVEEDORES%20APUS%20SENA%202020.xlsx'#$MATERIALES.$O$123]"</definedName>
    <definedName name="VIT" localSheetId="3">#REF!</definedName>
    <definedName name="VIT">#REF!</definedName>
    <definedName name="VIT1_1" localSheetId="3">#REF!</definedName>
    <definedName name="VIT1_1">#REF!</definedName>
    <definedName name="VIT1_1_1" localSheetId="3">#REF!</definedName>
    <definedName name="VIT1_1_1">#REF!</definedName>
    <definedName name="VIT1_1_10" localSheetId="3">#REF!</definedName>
    <definedName name="VIT1_1_10">#REF!</definedName>
    <definedName name="VIT1_1_11" localSheetId="3">#REF!</definedName>
    <definedName name="VIT1_1_11">#REF!</definedName>
    <definedName name="VIT1_1_12" localSheetId="3">#REF!</definedName>
    <definedName name="VIT1_1_12">#REF!</definedName>
    <definedName name="VIT1_1_13" localSheetId="3">#REF!</definedName>
    <definedName name="VIT1_1_13">#REF!</definedName>
    <definedName name="VIT1_1_14" localSheetId="3">#REF!</definedName>
    <definedName name="VIT1_1_14">#REF!</definedName>
    <definedName name="VIT1_1_15" localSheetId="3">#REF!</definedName>
    <definedName name="VIT1_1_15">#REF!</definedName>
    <definedName name="VIT1_1_16" localSheetId="3">#REF!</definedName>
    <definedName name="VIT1_1_16">#REF!</definedName>
    <definedName name="VIt1_1_17" localSheetId="3">#REF!</definedName>
    <definedName name="VIt1_1_17">#REF!</definedName>
    <definedName name="VIT1_1_18" localSheetId="3">#REF!</definedName>
    <definedName name="VIT1_1_18">#REF!</definedName>
    <definedName name="VIt1_1_19" localSheetId="3">#REF!</definedName>
    <definedName name="VIt1_1_19">#REF!</definedName>
    <definedName name="VIT1_1_2" localSheetId="3">#REF!</definedName>
    <definedName name="VIT1_1_2">#REF!</definedName>
    <definedName name="VIT1_1_20" localSheetId="3">#REF!</definedName>
    <definedName name="VIT1_1_20">#REF!</definedName>
    <definedName name="VIT1_1_3" localSheetId="3">#REF!</definedName>
    <definedName name="VIT1_1_3">#REF!</definedName>
    <definedName name="VIT1_1_4" localSheetId="3">#REF!</definedName>
    <definedName name="VIT1_1_4">#REF!</definedName>
    <definedName name="VIT1_1_5" localSheetId="3">#REF!</definedName>
    <definedName name="VIT1_1_5">#REF!</definedName>
    <definedName name="VIT1_1_6" localSheetId="3">#REF!</definedName>
    <definedName name="VIT1_1_6">#REF!</definedName>
    <definedName name="VIT1_1_7" localSheetId="3">#REF!</definedName>
    <definedName name="VIT1_1_7">#REF!</definedName>
    <definedName name="VIT1_1_8" localSheetId="3">#REF!</definedName>
    <definedName name="VIT1_1_8">#REF!</definedName>
    <definedName name="VIT1_1_9" localSheetId="3">#REF!</definedName>
    <definedName name="VIT1_1_9">#REF!</definedName>
    <definedName name="VIT1_2" localSheetId="3">#REF!</definedName>
    <definedName name="VIT1_2">#REF!</definedName>
    <definedName name="VIT1_3" localSheetId="3">#REF!</definedName>
    <definedName name="VIT1_3">#REF!</definedName>
    <definedName name="VIT1_4" localSheetId="3">#REF!</definedName>
    <definedName name="VIT1_4">#REF!</definedName>
    <definedName name="VIT1_5" localSheetId="3">#REF!</definedName>
    <definedName name="VIT1_5">#REF!</definedName>
    <definedName name="VIT1_6" localSheetId="3">#REF!</definedName>
    <definedName name="VIT1_6">#REF!</definedName>
    <definedName name="vk" localSheetId="3">#REF!</definedName>
    <definedName name="vk">#REF!</definedName>
    <definedName name="vnbvxb" localSheetId="3">#REF!</definedName>
    <definedName name="vnbvxb">#REF!</definedName>
    <definedName name="VNVBN" localSheetId="3">#REF!</definedName>
    <definedName name="VNVBN">#REF!</definedName>
    <definedName name="VOLQUETA6">"['file:///D:/Users/Marcia/Documents/ALCALDIA/ejemplos%20apus/COTIZACION%20PROVEEDORES%20APUS%20SENA%202020.xlsx'#$EQUIPOS.$L$4]"</definedName>
    <definedName name="vp" localSheetId="3">#REF!</definedName>
    <definedName name="vp">#REF!</definedName>
    <definedName name="VPN" localSheetId="3">#REF!</definedName>
    <definedName name="VPN">#REF!</definedName>
    <definedName name="VPNCCP" localSheetId="3">#REF!</definedName>
    <definedName name="VPNCCP">#REF!</definedName>
    <definedName name="VPNInversion" localSheetId="3">#REF!</definedName>
    <definedName name="VPNInversion">#REF!</definedName>
    <definedName name="VPNInversionCCP" localSheetId="3">#REF!</definedName>
    <definedName name="VPNInversionCCP">#REF!</definedName>
    <definedName name="VPR" localSheetId="3">#REF!</definedName>
    <definedName name="VPR">#REF!</definedName>
    <definedName name="VPR_COMBUS" localSheetId="3">#REF!</definedName>
    <definedName name="VPR_COMBUS">#REF!</definedName>
    <definedName name="VPR_CRUDO" localSheetId="3">#REF!</definedName>
    <definedName name="VPR_CRUDO">#REF!</definedName>
    <definedName name="VPR_GAS" localSheetId="3">#REF!</definedName>
    <definedName name="VPR_GAS">#REF!</definedName>
    <definedName name="VPR_ON" localSheetId="3">#REF!</definedName>
    <definedName name="VPR_ON">#REF!</definedName>
    <definedName name="VPR1_1" localSheetId="3">#REF!</definedName>
    <definedName name="VPR1_1">#REF!</definedName>
    <definedName name="VPR1_1_1" localSheetId="3">#REF!</definedName>
    <definedName name="VPR1_1_1">#REF!</definedName>
    <definedName name="VPR1_1_10" localSheetId="3">#REF!</definedName>
    <definedName name="VPR1_1_10">#REF!</definedName>
    <definedName name="VPR1_1_11" localSheetId="3">#REF!</definedName>
    <definedName name="VPR1_1_11">#REF!</definedName>
    <definedName name="VPR1_1_12" localSheetId="3">#REF!</definedName>
    <definedName name="VPR1_1_12">#REF!</definedName>
    <definedName name="VPR1_1_13" localSheetId="3">#REF!</definedName>
    <definedName name="VPR1_1_13">#REF!</definedName>
    <definedName name="VPR1_1_14" localSheetId="3">#REF!</definedName>
    <definedName name="VPR1_1_14">#REF!</definedName>
    <definedName name="VPR1_1_15" localSheetId="3">#REF!</definedName>
    <definedName name="VPR1_1_15">#REF!</definedName>
    <definedName name="VPR1_1_16" localSheetId="3">#REF!</definedName>
    <definedName name="VPR1_1_16">#REF!</definedName>
    <definedName name="VPR1_1_17" localSheetId="3">#REF!</definedName>
    <definedName name="VPR1_1_17">#REF!</definedName>
    <definedName name="VPR1_1_18" localSheetId="3">#REF!</definedName>
    <definedName name="VPR1_1_18">#REF!</definedName>
    <definedName name="VPR1_1_19" localSheetId="3">#REF!</definedName>
    <definedName name="VPR1_1_19">#REF!</definedName>
    <definedName name="VPR1_1_2" localSheetId="3">#REF!</definedName>
    <definedName name="VPR1_1_2">#REF!</definedName>
    <definedName name="VPR1_1_20" localSheetId="3">#REF!</definedName>
    <definedName name="VPR1_1_20">#REF!</definedName>
    <definedName name="VPR1_1_21" localSheetId="3">#REF!</definedName>
    <definedName name="VPR1_1_21">#REF!</definedName>
    <definedName name="VPR1_1_22" localSheetId="3">#REF!</definedName>
    <definedName name="VPR1_1_22">#REF!</definedName>
    <definedName name="VPR1_1_23" localSheetId="3">#REF!</definedName>
    <definedName name="VPR1_1_23">#REF!</definedName>
    <definedName name="VPR1_1_24" localSheetId="3">#REF!</definedName>
    <definedName name="VPR1_1_24">#REF!</definedName>
    <definedName name="VPR1_1_25" localSheetId="3">#REF!</definedName>
    <definedName name="VPR1_1_25">#REF!</definedName>
    <definedName name="VPR1_1_26" localSheetId="3">#REF!</definedName>
    <definedName name="VPR1_1_26">#REF!</definedName>
    <definedName name="VPR1_1_27" localSheetId="3">#REF!</definedName>
    <definedName name="VPR1_1_27">#REF!</definedName>
    <definedName name="VPR1_1_28" localSheetId="3">#REF!</definedName>
    <definedName name="VPR1_1_28">#REF!</definedName>
    <definedName name="VPR1_1_29" localSheetId="3">#REF!</definedName>
    <definedName name="VPR1_1_29">#REF!</definedName>
    <definedName name="VPR1_1_3" localSheetId="3">#REF!</definedName>
    <definedName name="VPR1_1_3">#REF!</definedName>
    <definedName name="VPR1_1_30" localSheetId="3">#REF!</definedName>
    <definedName name="VPR1_1_30">#REF!</definedName>
    <definedName name="VPR1_1_31" localSheetId="3">#REF!</definedName>
    <definedName name="VPR1_1_31">#REF!</definedName>
    <definedName name="VPR1_1_32" localSheetId="3">#REF!</definedName>
    <definedName name="VPR1_1_32">#REF!</definedName>
    <definedName name="VPR1_1_4" localSheetId="3">#REF!</definedName>
    <definedName name="VPR1_1_4">#REF!</definedName>
    <definedName name="VPR1_1_5" localSheetId="3">#REF!</definedName>
    <definedName name="VPR1_1_5">#REF!</definedName>
    <definedName name="VPR1_1_6" localSheetId="3">#REF!</definedName>
    <definedName name="VPR1_1_6">#REF!</definedName>
    <definedName name="VPR1_1_7" localSheetId="3">#REF!</definedName>
    <definedName name="VPR1_1_7">#REF!</definedName>
    <definedName name="VPR1_1_8" localSheetId="3">#REF!</definedName>
    <definedName name="VPR1_1_8">#REF!</definedName>
    <definedName name="VPR1_1_9" localSheetId="3">#REF!</definedName>
    <definedName name="VPR1_1_9">#REF!</definedName>
    <definedName name="VPR1_2" localSheetId="3">#REF!</definedName>
    <definedName name="VPR1_2">#REF!</definedName>
    <definedName name="VPR1_3" localSheetId="3">#REF!</definedName>
    <definedName name="VPR1_3">#REF!</definedName>
    <definedName name="VPR1_4" localSheetId="3">#REF!</definedName>
    <definedName name="VPR1_4">#REF!</definedName>
    <definedName name="VPR1_5" localSheetId="3">#REF!</definedName>
    <definedName name="VPR1_5">#REF!</definedName>
    <definedName name="VPR1_6" localSheetId="3">#REF!</definedName>
    <definedName name="VPR1_6">#REF!</definedName>
    <definedName name="vpt" localSheetId="3">#REF!</definedName>
    <definedName name="vpt">#REF!</definedName>
    <definedName name="VRP" localSheetId="3">#REF!</definedName>
    <definedName name="VRP">#REF!</definedName>
    <definedName name="VRP_PETROQ" localSheetId="3">#REF!</definedName>
    <definedName name="VRP_PETROQ">#REF!</definedName>
    <definedName name="VRP1_1" localSheetId="3">#REF!</definedName>
    <definedName name="VRP1_1">#REF!</definedName>
    <definedName name="VRP1_1_1" localSheetId="3">#REF!</definedName>
    <definedName name="VRP1_1_1">#REF!</definedName>
    <definedName name="VRP1_1_10" localSheetId="3">#REF!</definedName>
    <definedName name="VRP1_1_10">#REF!</definedName>
    <definedName name="VRP1_1_11" localSheetId="3">#REF!</definedName>
    <definedName name="VRP1_1_11">#REF!</definedName>
    <definedName name="VRP1_1_12" localSheetId="3">#REF!</definedName>
    <definedName name="VRP1_1_12">#REF!</definedName>
    <definedName name="VRP1_1_13" localSheetId="3">#REF!</definedName>
    <definedName name="VRP1_1_13">#REF!</definedName>
    <definedName name="VRP1_1_14" localSheetId="3">#REF!</definedName>
    <definedName name="VRP1_1_14">#REF!</definedName>
    <definedName name="VRP1_1_15" localSheetId="3">#REF!</definedName>
    <definedName name="VRP1_1_15">#REF!</definedName>
    <definedName name="VRP1_1_16" localSheetId="3">#REF!</definedName>
    <definedName name="VRP1_1_16">#REF!</definedName>
    <definedName name="VRP1_1_17" localSheetId="3">#REF!</definedName>
    <definedName name="VRP1_1_17">#REF!</definedName>
    <definedName name="VRP1_1_18" localSheetId="3">#REF!</definedName>
    <definedName name="VRP1_1_18">#REF!</definedName>
    <definedName name="VRP1_1_19" localSheetId="3">#REF!</definedName>
    <definedName name="VRP1_1_19">#REF!</definedName>
    <definedName name="VRP1_1_2" localSheetId="3">#REF!</definedName>
    <definedName name="VRP1_1_2">#REF!</definedName>
    <definedName name="VRP1_1_20" localSheetId="3">#REF!</definedName>
    <definedName name="VRP1_1_20">#REF!</definedName>
    <definedName name="VRP1_1_21" localSheetId="3">#REF!</definedName>
    <definedName name="VRP1_1_21">#REF!</definedName>
    <definedName name="VRP1_1_22" localSheetId="3">#REF!</definedName>
    <definedName name="VRP1_1_22">#REF!</definedName>
    <definedName name="VRP1_1_23" localSheetId="3">#REF!</definedName>
    <definedName name="VRP1_1_23">#REF!</definedName>
    <definedName name="VRP1_1_3" localSheetId="3">#REF!</definedName>
    <definedName name="VRP1_1_3">#REF!</definedName>
    <definedName name="VRP1_1_4" localSheetId="3">#REF!</definedName>
    <definedName name="VRP1_1_4">#REF!</definedName>
    <definedName name="VRP1_1_5" localSheetId="3">#REF!</definedName>
    <definedName name="VRP1_1_5">#REF!</definedName>
    <definedName name="VRP1_1_6" localSheetId="3">#REF!</definedName>
    <definedName name="VRP1_1_6">#REF!</definedName>
    <definedName name="VRP1_1_7" localSheetId="3">#REF!</definedName>
    <definedName name="VRP1_1_7">#REF!</definedName>
    <definedName name="VRP1_1_8" localSheetId="3">#REF!</definedName>
    <definedName name="VRP1_1_8">#REF!</definedName>
    <definedName name="VRP1_1_9" localSheetId="3">#REF!</definedName>
    <definedName name="VRP1_1_9">#REF!</definedName>
    <definedName name="VRP1_2" localSheetId="3">#REF!</definedName>
    <definedName name="VRP1_2">#REF!</definedName>
    <definedName name="VRP1_3" localSheetId="3">#REF!</definedName>
    <definedName name="VRP1_3">#REF!</definedName>
    <definedName name="VRP1_4" localSheetId="3">#REF!</definedName>
    <definedName name="VRP1_4">#REF!</definedName>
    <definedName name="vsdfj" localSheetId="3">#REF!</definedName>
    <definedName name="vsdfj">#REF!</definedName>
    <definedName name="VSM" localSheetId="3">#REF!</definedName>
    <definedName name="VSM">#REF!</definedName>
    <definedName name="VSM1_1" localSheetId="3">#REF!</definedName>
    <definedName name="VSM1_1">#REF!</definedName>
    <definedName name="VSM1_1_1" localSheetId="3">#REF!</definedName>
    <definedName name="VSM1_1_1">#REF!</definedName>
    <definedName name="VSM1_1_2" localSheetId="3">#REF!</definedName>
    <definedName name="VSM1_1_2">#REF!</definedName>
    <definedName name="VSM1_1_3" localSheetId="3">#REF!</definedName>
    <definedName name="VSM1_1_3">#REF!</definedName>
    <definedName name="VSM1_1_4" localSheetId="3">#REF!</definedName>
    <definedName name="VSM1_1_4">#REF!</definedName>
    <definedName name="VSM1_1_5" localSheetId="3">#REF!</definedName>
    <definedName name="VSM1_1_5">#REF!</definedName>
    <definedName name="VSM1_2" localSheetId="3">#REF!</definedName>
    <definedName name="VSM1_2">#REF!</definedName>
    <definedName name="VSM1_3" localSheetId="3">#REF!</definedName>
    <definedName name="VSM1_3">#REF!</definedName>
    <definedName name="VSM1_4" localSheetId="3">#REF!</definedName>
    <definedName name="VSM1_4">#REF!</definedName>
    <definedName name="VSM1_5" localSheetId="3">#REF!</definedName>
    <definedName name="VSM1_5">#REF!</definedName>
    <definedName name="vsp" localSheetId="3">#REF!</definedName>
    <definedName name="vsp">#REF!</definedName>
    <definedName name="vt" localSheetId="3">#REF!</definedName>
    <definedName name="vt">#REF!</definedName>
    <definedName name="vutil" localSheetId="3">#REF!</definedName>
    <definedName name="vutil">#REF!</definedName>
    <definedName name="vvcxv" localSheetId="3">#REF!</definedName>
    <definedName name="vvcxv">#REF!</definedName>
    <definedName name="Vvkmh" localSheetId="3">#REF!</definedName>
    <definedName name="Vvkmh">#REF!</definedName>
    <definedName name="Vvmph" localSheetId="3">#REF!</definedName>
    <definedName name="Vvmph">#REF!</definedName>
    <definedName name="VVV" localSheetId="3">#REF!</definedName>
    <definedName name="VVV">#REF!</definedName>
    <definedName name="vvvvt" localSheetId="3">#REF!</definedName>
    <definedName name="vvvvt">#REF!</definedName>
    <definedName name="vvvvvvf" localSheetId="3">#REF!</definedName>
    <definedName name="vvvvvvf">#REF!</definedName>
    <definedName name="vy" localSheetId="3">#REF!</definedName>
    <definedName name="vy">#REF!</definedName>
    <definedName name="w2w2w" localSheetId="3">#REF!</definedName>
    <definedName name="w2w2w">#REF!</definedName>
    <definedName name="WAGE_RATE" localSheetId="3">#REF!</definedName>
    <definedName name="WAGE_RATE">#REF!</definedName>
    <definedName name="Wage0100" localSheetId="3">#REF!</definedName>
    <definedName name="Wage0100">#REF!</definedName>
    <definedName name="Wage0200" localSheetId="3">#REF!</definedName>
    <definedName name="Wage0200">#REF!</definedName>
    <definedName name="WASHPRIMER">"['file:///D:/Users/Marcia/Documents/ALCALDIA/ejemplos%20apus/COTIZACION%20PROVEEDORES%20APUS%20SENA%202020.xlsx'#$MATERIALES.$O$158]"</definedName>
    <definedName name="WBS" localSheetId="3">#REF!</definedName>
    <definedName name="WBS">#REF!</definedName>
    <definedName name="Wcut" localSheetId="3">#REF!</definedName>
    <definedName name="Wcut">#REF!</definedName>
    <definedName name="WD" localSheetId="3">#REF!</definedName>
    <definedName name="WD">#REF!</definedName>
    <definedName name="WDD" localSheetId="3">#REF!</definedName>
    <definedName name="WDD">#REF!</definedName>
    <definedName name="WDFSDF" localSheetId="3">#REF!</definedName>
    <definedName name="WDFSDF">#REF!</definedName>
    <definedName name="wedw" localSheetId="3">#REF!</definedName>
    <definedName name="wedw">#REF!</definedName>
    <definedName name="WEFWE" localSheetId="3">#REF!</definedName>
    <definedName name="WEFWE">#REF!</definedName>
    <definedName name="werew" localSheetId="3">#REF!</definedName>
    <definedName name="werew">#REF!</definedName>
    <definedName name="WEREWR" localSheetId="3">#REF!</definedName>
    <definedName name="WEREWR">#REF!</definedName>
    <definedName name="werfdsf" localSheetId="3">#REF!</definedName>
    <definedName name="werfdsf">#REF!</definedName>
    <definedName name="werh" localSheetId="3">#REF!</definedName>
    <definedName name="werh">#REF!</definedName>
    <definedName name="wersfdfrguyo" localSheetId="3">#REF!</definedName>
    <definedName name="wersfdfrguyo">#REF!</definedName>
    <definedName name="werwr" localSheetId="3">#REF!</definedName>
    <definedName name="werwr">#REF!</definedName>
    <definedName name="WERWVN" localSheetId="3">#REF!</definedName>
    <definedName name="WERWVN">#REF!</definedName>
    <definedName name="wetrew" localSheetId="3">#REF!</definedName>
    <definedName name="wetrew">#REF!</definedName>
    <definedName name="wettt" localSheetId="3">#REF!</definedName>
    <definedName name="wettt">#REF!</definedName>
    <definedName name="wetwretd" localSheetId="3">#REF!</definedName>
    <definedName name="wetwretd">#REF!</definedName>
    <definedName name="wew" localSheetId="3">#REF!</definedName>
    <definedName name="wew">#REF!</definedName>
    <definedName name="wffag" localSheetId="3">#REF!</definedName>
    <definedName name="wffag">#REF!</definedName>
    <definedName name="WILSON" localSheetId="3">#REF!</definedName>
    <definedName name="WILSON">#REF!</definedName>
    <definedName name="WQ" localSheetId="3">#REF!</definedName>
    <definedName name="WQ">#REF!</definedName>
    <definedName name="WQEEWQ" localSheetId="3">#REF!</definedName>
    <definedName name="WQEEWQ">#REF!</definedName>
    <definedName name="wrn.civil._.works." localSheetId="3">#REF!</definedName>
    <definedName name="wrn.civil._.works.">#REF!</definedName>
    <definedName name="wrn.FINAN97." localSheetId="3">#REF!</definedName>
    <definedName name="wrn.FINAN97.">#REF!</definedName>
    <definedName name="wrn.FORMATOS." localSheetId="3">#REF!</definedName>
    <definedName name="wrn.FORMATOS.">#REF!</definedName>
    <definedName name="wrn.GENERAL." localSheetId="3">#REF!</definedName>
    <definedName name="wrn.GENERAL.">#REF!</definedName>
    <definedName name="wrn.GERENCIA." localSheetId="3">#REF!</definedName>
    <definedName name="wrn.GERENCIA.">#REF!</definedName>
    <definedName name="wrn.OPERADORES." localSheetId="3">#REF!</definedName>
    <definedName name="wrn.OPERADORES.">#REF!</definedName>
    <definedName name="wrn.res7" localSheetId="3">#REF!</definedName>
    <definedName name="wrn.res7">#REF!</definedName>
    <definedName name="wrn.Resumen." localSheetId="3">#REF!</definedName>
    <definedName name="wrn.Resumen.">#REF!</definedName>
    <definedName name="wrn.TRABFENO." localSheetId="3">#REF!</definedName>
    <definedName name="wrn.TRABFENO.">#REF!</definedName>
    <definedName name="wrn.via." localSheetId="3">#REF!</definedName>
    <definedName name="wrn.via.">#REF!</definedName>
    <definedName name="wsnhed" localSheetId="3">#REF!</definedName>
    <definedName name="wsnhed">#REF!</definedName>
    <definedName name="wswswsqa" localSheetId="3">#REF!</definedName>
    <definedName name="wswswsqa">#REF!</definedName>
    <definedName name="WSX" localSheetId="3">#REF!</definedName>
    <definedName name="WSX">#REF!</definedName>
    <definedName name="Wtot" localSheetId="3">#REF!</definedName>
    <definedName name="Wtot">#REF!</definedName>
    <definedName name="wtt" localSheetId="3">#REF!</definedName>
    <definedName name="wtt">#REF!</definedName>
    <definedName name="WW" localSheetId="3">#REF!</definedName>
    <definedName name="WW">#REF!</definedName>
    <definedName name="wwded3" localSheetId="3">#REF!</definedName>
    <definedName name="wwded3">#REF!</definedName>
    <definedName name="wwwwe" localSheetId="3">#REF!</definedName>
    <definedName name="wwwwe">#REF!</definedName>
    <definedName name="wyty" localSheetId="3">#REF!</definedName>
    <definedName name="wyty">#REF!</definedName>
    <definedName name="x" localSheetId="3">#REF!</definedName>
    <definedName name="x">#REF!</definedName>
    <definedName name="xcbvbs" localSheetId="3">#REF!</definedName>
    <definedName name="xcbvbs">#REF!</definedName>
    <definedName name="XD" localSheetId="3">#REF!</definedName>
    <definedName name="XD">#REF!</definedName>
    <definedName name="XSW" localSheetId="3">#REF!</definedName>
    <definedName name="XSW">#REF!</definedName>
    <definedName name="xsxs" localSheetId="3">#REF!</definedName>
    <definedName name="xsxs">#REF!</definedName>
    <definedName name="XX" localSheetId="3">#REF!</definedName>
    <definedName name="XX">#REF!</definedName>
    <definedName name="xxfg" localSheetId="3">#REF!</definedName>
    <definedName name="xxfg">#REF!</definedName>
    <definedName name="XXXX" localSheetId="3">#REF!</definedName>
    <definedName name="XXXX">#REF!</definedName>
    <definedName name="xxxxxds" localSheetId="3">#REF!</definedName>
    <definedName name="xxxxxds">#REF!</definedName>
    <definedName name="XXXXXX" localSheetId="3">#REF!</definedName>
    <definedName name="XXXXXX">#REF!</definedName>
    <definedName name="XXXXXXXXXX" localSheetId="3">#REF!</definedName>
    <definedName name="XXXXXXXXXX">#REF!</definedName>
    <definedName name="xxxxxxxxxx29" localSheetId="3">#REF!</definedName>
    <definedName name="xxxxxxxxxx29">#REF!</definedName>
    <definedName name="XXXXXXXXXXXX" localSheetId="3">#REF!</definedName>
    <definedName name="XXXXXXXXXXXX">#REF!</definedName>
    <definedName name="XZS" localSheetId="3">#REF!</definedName>
    <definedName name="XZS">#REF!</definedName>
    <definedName name="XZXZV" localSheetId="3">#REF!</definedName>
    <definedName name="XZXZV">#REF!</definedName>
    <definedName name="y6y6" localSheetId="3">#REF!</definedName>
    <definedName name="y6y6">#REF!</definedName>
    <definedName name="YA" localSheetId="3">#REF!</definedName>
    <definedName name="YA">#REF!</definedName>
    <definedName name="yery" localSheetId="3">#REF!</definedName>
    <definedName name="yery">#REF!</definedName>
    <definedName name="YHN" localSheetId="3">#REF!</definedName>
    <definedName name="YHN">#REF!</definedName>
    <definedName name="yhy" localSheetId="3">#REF!</definedName>
    <definedName name="yhy">#REF!</definedName>
    <definedName name="YJ" localSheetId="3">#REF!</definedName>
    <definedName name="YJ">#REF!</definedName>
    <definedName name="yjyj" localSheetId="3">#REF!</definedName>
    <definedName name="yjyj">#REF!</definedName>
    <definedName name="yrey" localSheetId="3">#REF!</definedName>
    <definedName name="yrey">#REF!</definedName>
    <definedName name="yry" localSheetId="3">#REF!</definedName>
    <definedName name="yry">#REF!</definedName>
    <definedName name="YT" localSheetId="3">#REF!</definedName>
    <definedName name="YT">#REF!</definedName>
    <definedName name="ytj" localSheetId="3">#REF!</definedName>
    <definedName name="ytj">#REF!</definedName>
    <definedName name="ytjt6" localSheetId="3">#REF!</definedName>
    <definedName name="ytjt6">#REF!</definedName>
    <definedName name="ytrwyr" localSheetId="3">#REF!</definedName>
    <definedName name="ytrwyr">#REF!</definedName>
    <definedName name="ytry" localSheetId="3">#REF!</definedName>
    <definedName name="ytry">#REF!</definedName>
    <definedName name="ytryrty" localSheetId="3">#REF!</definedName>
    <definedName name="ytryrty">#REF!</definedName>
    <definedName name="YTRYUYT" localSheetId="3">#REF!</definedName>
    <definedName name="YTRYUYT">#REF!</definedName>
    <definedName name="ytudfgd" localSheetId="3">#REF!</definedName>
    <definedName name="ytudfgd">#REF!</definedName>
    <definedName name="yturtu7" localSheetId="3">#REF!</definedName>
    <definedName name="yturtu7">#REF!</definedName>
    <definedName name="yturu" localSheetId="3">#REF!</definedName>
    <definedName name="yturu">#REF!</definedName>
    <definedName name="ytuytfgh" localSheetId="3">#REF!</definedName>
    <definedName name="ytuytfgh">#REF!</definedName>
    <definedName name="yty" localSheetId="3">#REF!</definedName>
    <definedName name="yty">#REF!</definedName>
    <definedName name="ytyyh" localSheetId="3">#REF!</definedName>
    <definedName name="ytyyh">#REF!</definedName>
    <definedName name="ytzacdfg" localSheetId="3">#REF!</definedName>
    <definedName name="ytzacdfg">#REF!</definedName>
    <definedName name="yu" localSheetId="3">#REF!</definedName>
    <definedName name="yu">#REF!</definedName>
    <definedName name="yudre54" localSheetId="3">#REF!</definedName>
    <definedName name="yudre54">#REF!</definedName>
    <definedName name="yuhgh" localSheetId="3">#REF!</definedName>
    <definedName name="yuhgh">#REF!</definedName>
    <definedName name="yutu" localSheetId="3">#REF!</definedName>
    <definedName name="yutu">#REF!</definedName>
    <definedName name="yuuiiy" localSheetId="3">#REF!</definedName>
    <definedName name="yuuiiy">#REF!</definedName>
    <definedName name="yuuuuuu" localSheetId="3">#REF!</definedName>
    <definedName name="yuuuuuu">#REF!</definedName>
    <definedName name="yy" localSheetId="3">#REF!</definedName>
    <definedName name="yy">#REF!</definedName>
    <definedName name="yyy" localSheetId="3">#REF!</definedName>
    <definedName name="yyy">#REF!</definedName>
    <definedName name="yyyuh" localSheetId="3">#REF!</definedName>
    <definedName name="yyyuh">#REF!</definedName>
    <definedName name="yyyyhhh" localSheetId="3">#REF!</definedName>
    <definedName name="yyyyhhh">#REF!</definedName>
    <definedName name="yyyyyf" localSheetId="3">#REF!</definedName>
    <definedName name="yyyyyf">#REF!</definedName>
    <definedName name="ZAQ" localSheetId="3">#REF!</definedName>
    <definedName name="ZAQ">#REF!</definedName>
    <definedName name="zdervr" localSheetId="3">#REF!</definedName>
    <definedName name="zdervr">#REF!</definedName>
    <definedName name="ZDF" localSheetId="3">#REF!</definedName>
    <definedName name="ZDF">#REF!</definedName>
    <definedName name="ZONA1" localSheetId="3">#REF!</definedName>
    <definedName name="ZONA1">#REF!</definedName>
    <definedName name="ZONA3" localSheetId="3">#REF!</definedName>
    <definedName name="ZONA3">#REF!</definedName>
    <definedName name="ZONA4" localSheetId="3">#REF!</definedName>
    <definedName name="ZONA4">#REF!</definedName>
    <definedName name="zxczds" localSheetId="3">#REF!</definedName>
    <definedName name="zxczds">#REF!</definedName>
    <definedName name="zxsdftyu" localSheetId="3">#REF!</definedName>
    <definedName name="zxsdftyu">#REF!</definedName>
    <definedName name="zxvxczv" localSheetId="3">#REF!</definedName>
    <definedName name="zxvxczv">#REF!</definedName>
    <definedName name="ZZZZZZZZZZZ" localSheetId="3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53" i="34" l="1"/>
  <c r="I49" i="34"/>
  <c r="I25" i="34"/>
  <c r="I19" i="34"/>
  <c r="I14" i="34"/>
  <c r="I13" i="34"/>
  <c r="I12" i="34"/>
  <c r="D1239" i="33"/>
  <c r="C834" i="33"/>
  <c r="C1156" i="33"/>
  <c r="C1076" i="33"/>
  <c r="C670" i="33"/>
  <c r="C753" i="33"/>
  <c r="C493" i="33"/>
  <c r="C915" i="33"/>
  <c r="C412" i="33"/>
  <c r="C330" i="33"/>
  <c r="C249" i="33"/>
  <c r="C996" i="33"/>
  <c r="D145" i="29"/>
  <c r="D152" i="2"/>
  <c r="D347" i="2"/>
  <c r="D1048" i="2"/>
  <c r="D969" i="2"/>
  <c r="D891" i="2"/>
  <c r="F1002" i="2"/>
  <c r="H1002" i="2" s="1"/>
  <c r="F1001" i="2"/>
  <c r="H1001" i="2" s="1"/>
  <c r="H995" i="2"/>
  <c r="H994" i="2"/>
  <c r="G993" i="2"/>
  <c r="I993" i="2" s="1"/>
  <c r="I996" i="2" s="1"/>
  <c r="H987" i="2"/>
  <c r="H986" i="2"/>
  <c r="H985" i="2"/>
  <c r="H984" i="2"/>
  <c r="H983" i="2"/>
  <c r="H982" i="2"/>
  <c r="H981" i="2"/>
  <c r="H973" i="2"/>
  <c r="I977" i="2" s="1"/>
  <c r="F924" i="2"/>
  <c r="H924" i="2" s="1"/>
  <c r="F923" i="2"/>
  <c r="H923" i="2" s="1"/>
  <c r="H917" i="2"/>
  <c r="H916" i="2"/>
  <c r="G915" i="2"/>
  <c r="I915" i="2" s="1"/>
  <c r="I918" i="2" s="1"/>
  <c r="H909" i="2"/>
  <c r="H908" i="2"/>
  <c r="H907" i="2"/>
  <c r="H906" i="2"/>
  <c r="H905" i="2"/>
  <c r="H904" i="2"/>
  <c r="H903" i="2"/>
  <c r="H895" i="2"/>
  <c r="I899" i="2" s="1"/>
  <c r="D812" i="2"/>
  <c r="D732" i="2"/>
  <c r="D475" i="2"/>
  <c r="F490" i="2"/>
  <c r="H490" i="2" s="1"/>
  <c r="F489" i="2"/>
  <c r="H489" i="2" s="1"/>
  <c r="G485" i="2"/>
  <c r="H485" i="2" s="1"/>
  <c r="I486" i="2" s="1"/>
  <c r="H481" i="2"/>
  <c r="H480" i="2"/>
  <c r="H479" i="2"/>
  <c r="I482" i="2" s="1"/>
  <c r="D280" i="2"/>
  <c r="F302" i="2"/>
  <c r="H302" i="2" s="1"/>
  <c r="F301" i="2"/>
  <c r="H301" i="2" s="1"/>
  <c r="H296" i="2"/>
  <c r="H295" i="2"/>
  <c r="H294" i="2"/>
  <c r="H293" i="2"/>
  <c r="H292" i="2"/>
  <c r="H288" i="2"/>
  <c r="H287" i="2"/>
  <c r="H286" i="2"/>
  <c r="H285" i="2"/>
  <c r="D7" i="2"/>
  <c r="D416" i="2"/>
  <c r="D214" i="2"/>
  <c r="C164" i="11"/>
  <c r="C86" i="11"/>
  <c r="C195" i="11"/>
  <c r="E195" i="11" s="1"/>
  <c r="G195" i="11" s="1"/>
  <c r="H198" i="11" s="1"/>
  <c r="G190" i="11"/>
  <c r="G189" i="11"/>
  <c r="F188" i="11"/>
  <c r="H188" i="11" s="1"/>
  <c r="H191" i="11" s="1"/>
  <c r="G182" i="11"/>
  <c r="G181" i="11"/>
  <c r="G180" i="11"/>
  <c r="G179" i="11"/>
  <c r="G178" i="11"/>
  <c r="G177" i="11"/>
  <c r="G176" i="11"/>
  <c r="H172" i="11"/>
  <c r="G169" i="11"/>
  <c r="G168" i="11"/>
  <c r="C7" i="11"/>
  <c r="I1003" i="2" l="1"/>
  <c r="H183" i="11"/>
  <c r="H200" i="11" s="1"/>
  <c r="I988" i="2"/>
  <c r="I303" i="2"/>
  <c r="I910" i="2"/>
  <c r="I925" i="2"/>
  <c r="I491" i="2"/>
  <c r="I493" i="2" s="1"/>
  <c r="H496" i="2" s="1"/>
  <c r="I498" i="2" s="1"/>
  <c r="I500" i="2" s="1"/>
  <c r="I289" i="2"/>
  <c r="I298" i="2"/>
  <c r="J61" i="1"/>
  <c r="M1286" i="33"/>
  <c r="L1276" i="33"/>
  <c r="C1276" i="33"/>
  <c r="L1275" i="33"/>
  <c r="C1275" i="33"/>
  <c r="O1274" i="33"/>
  <c r="L1274" i="33"/>
  <c r="J1274" i="33" s="1"/>
  <c r="C1274" i="33"/>
  <c r="L1273" i="33"/>
  <c r="J1273" i="33" s="1"/>
  <c r="C1273" i="33"/>
  <c r="C1267" i="33"/>
  <c r="C1266" i="33"/>
  <c r="M1260" i="33"/>
  <c r="K1260" i="33"/>
  <c r="C1260" i="33"/>
  <c r="M1259" i="33"/>
  <c r="K1259" i="33"/>
  <c r="C1259" i="33"/>
  <c r="O1258" i="33"/>
  <c r="K1258" i="33"/>
  <c r="C1258" i="33"/>
  <c r="O1257" i="33"/>
  <c r="K1257" i="33"/>
  <c r="C1257" i="33"/>
  <c r="O1256" i="33"/>
  <c r="K1256" i="33"/>
  <c r="C1256" i="33"/>
  <c r="O1255" i="33"/>
  <c r="K1255" i="33"/>
  <c r="C1255" i="33"/>
  <c r="L1249" i="33"/>
  <c r="J1249" i="33"/>
  <c r="C1249" i="33"/>
  <c r="L1248" i="33"/>
  <c r="J1248" i="33"/>
  <c r="C1248" i="33"/>
  <c r="L1247" i="33"/>
  <c r="J1247" i="33"/>
  <c r="C1247" i="33"/>
  <c r="L1246" i="33"/>
  <c r="J1246" i="33"/>
  <c r="C1246" i="33"/>
  <c r="L1245" i="33"/>
  <c r="J1245" i="33"/>
  <c r="C1245" i="33"/>
  <c r="L1244" i="33"/>
  <c r="O1244" i="33" s="1"/>
  <c r="O1250" i="33" s="1"/>
  <c r="J1244" i="33"/>
  <c r="C1244" i="33"/>
  <c r="B1239" i="33"/>
  <c r="I927" i="2" l="1"/>
  <c r="J32" i="1" s="1"/>
  <c r="I1005" i="2"/>
  <c r="I933" i="2"/>
  <c r="I931" i="2"/>
  <c r="I932" i="2"/>
  <c r="I305" i="2"/>
  <c r="H204" i="11"/>
  <c r="H206" i="11"/>
  <c r="H205" i="11"/>
  <c r="O1261" i="33"/>
  <c r="M1285" i="33"/>
  <c r="M1287" i="33"/>
  <c r="O1273" i="33"/>
  <c r="O1277" i="33" s="1"/>
  <c r="O1279" i="33" l="1"/>
  <c r="J33" i="1"/>
  <c r="I1010" i="2"/>
  <c r="I1009" i="2"/>
  <c r="I1012" i="2" s="1"/>
  <c r="I1014" i="2" s="1"/>
  <c r="I1011" i="2"/>
  <c r="I934" i="2"/>
  <c r="I936" i="2" s="1"/>
  <c r="I308" i="2"/>
  <c r="I309" i="2"/>
  <c r="H207" i="11"/>
  <c r="H209" i="11" s="1"/>
  <c r="O1288" i="33"/>
  <c r="O1290" i="33" s="1"/>
  <c r="E1169" i="33"/>
  <c r="G1169" i="33" s="1"/>
  <c r="E1188" i="33"/>
  <c r="G1188" i="33" s="1"/>
  <c r="E1187" i="33"/>
  <c r="G1187" i="33" s="1"/>
  <c r="G1181" i="33"/>
  <c r="G1180" i="33"/>
  <c r="H1183" i="33" s="1"/>
  <c r="G1171" i="33"/>
  <c r="G1170" i="33"/>
  <c r="G1168" i="33"/>
  <c r="G1162" i="33"/>
  <c r="G1161" i="33"/>
  <c r="I49" i="1"/>
  <c r="E1108" i="33"/>
  <c r="G1108" i="33" s="1"/>
  <c r="G1088" i="33"/>
  <c r="E1107" i="33"/>
  <c r="G1107" i="33" s="1"/>
  <c r="G1101" i="33"/>
  <c r="G1100" i="33"/>
  <c r="H1103" i="33" s="1"/>
  <c r="G1091" i="33"/>
  <c r="G1090" i="33"/>
  <c r="G1082" i="33"/>
  <c r="G1081" i="33"/>
  <c r="C1027" i="33"/>
  <c r="E1027" i="33" s="1"/>
  <c r="G1027" i="33" s="1"/>
  <c r="H1029" i="33" s="1"/>
  <c r="G1001" i="33"/>
  <c r="E1000" i="33"/>
  <c r="G1000" i="33" s="1"/>
  <c r="G1021" i="33"/>
  <c r="G1020" i="33"/>
  <c r="G1011" i="33"/>
  <c r="G1010" i="33"/>
  <c r="G1002" i="33"/>
  <c r="I310" i="2" l="1"/>
  <c r="I312" i="2" s="1"/>
  <c r="H1190" i="33"/>
  <c r="H1175" i="33"/>
  <c r="F1160" i="33"/>
  <c r="G1160" i="33" s="1"/>
  <c r="H1164" i="33" s="1"/>
  <c r="H1110" i="33"/>
  <c r="F1080" i="33" s="1"/>
  <c r="G1080" i="33" s="1"/>
  <c r="H1084" i="33" s="1"/>
  <c r="H1095" i="33"/>
  <c r="H1015" i="33"/>
  <c r="H1023" i="33"/>
  <c r="H1004" i="33"/>
  <c r="E526" i="33"/>
  <c r="G526" i="33" s="1"/>
  <c r="E525" i="33"/>
  <c r="G525" i="33" s="1"/>
  <c r="G519" i="33"/>
  <c r="G518" i="33"/>
  <c r="E509" i="33"/>
  <c r="G509" i="33" s="1"/>
  <c r="E508" i="33"/>
  <c r="G508" i="33" s="1"/>
  <c r="G507" i="33"/>
  <c r="G506" i="33"/>
  <c r="G505" i="33"/>
  <c r="G499" i="33"/>
  <c r="G498" i="33"/>
  <c r="G497" i="33"/>
  <c r="G344" i="33"/>
  <c r="E346" i="33"/>
  <c r="E345" i="33"/>
  <c r="H1031" i="33" l="1"/>
  <c r="J47" i="1" s="1"/>
  <c r="K47" i="1" s="1"/>
  <c r="H1192" i="33"/>
  <c r="H1112" i="33"/>
  <c r="H521" i="33"/>
  <c r="H528" i="33"/>
  <c r="H501" i="33"/>
  <c r="H1037" i="33"/>
  <c r="H1036" i="33"/>
  <c r="H1035" i="33"/>
  <c r="H513" i="33"/>
  <c r="H1117" i="33" l="1"/>
  <c r="J58" i="1"/>
  <c r="K58" i="1" s="1"/>
  <c r="H1198" i="33"/>
  <c r="J59" i="1"/>
  <c r="K59" i="1" s="1"/>
  <c r="H1197" i="33"/>
  <c r="H1196" i="33"/>
  <c r="H1199" i="33"/>
  <c r="H1201" i="33" s="1"/>
  <c r="H1118" i="33"/>
  <c r="H1116" i="33"/>
  <c r="H530" i="33"/>
  <c r="J54" i="1" s="1"/>
  <c r="H1038" i="33"/>
  <c r="H1040" i="33" s="1"/>
  <c r="H536" i="33"/>
  <c r="H534" i="33" l="1"/>
  <c r="H537" i="33" s="1"/>
  <c r="H539" i="33" s="1"/>
  <c r="H535" i="33"/>
  <c r="H1119" i="33"/>
  <c r="H1121" i="33" s="1"/>
  <c r="G590" i="33"/>
  <c r="C609" i="33"/>
  <c r="E609" i="33" s="1"/>
  <c r="G609" i="33" s="1"/>
  <c r="E608" i="33"/>
  <c r="G608" i="33" s="1"/>
  <c r="G602" i="33"/>
  <c r="G601" i="33"/>
  <c r="G593" i="33"/>
  <c r="G592" i="33"/>
  <c r="G591" i="33"/>
  <c r="G589" i="33"/>
  <c r="G588" i="33"/>
  <c r="G587" i="33"/>
  <c r="G586" i="33"/>
  <c r="G580" i="33"/>
  <c r="G579" i="33"/>
  <c r="G578" i="33"/>
  <c r="K61" i="1"/>
  <c r="E947" i="33"/>
  <c r="G947" i="33" s="1"/>
  <c r="E946" i="33"/>
  <c r="G946" i="33" s="1"/>
  <c r="G940" i="33"/>
  <c r="G939" i="33"/>
  <c r="H942" i="33" s="1"/>
  <c r="G930" i="33"/>
  <c r="G929" i="33"/>
  <c r="G928" i="33"/>
  <c r="G921" i="33"/>
  <c r="G919" i="33"/>
  <c r="H604" i="33" l="1"/>
  <c r="H582" i="33"/>
  <c r="H923" i="33"/>
  <c r="H596" i="33"/>
  <c r="H611" i="33"/>
  <c r="H934" i="33"/>
  <c r="H949" i="33"/>
  <c r="H613" i="33" l="1"/>
  <c r="J55" i="1" s="1"/>
  <c r="H951" i="33"/>
  <c r="H955" i="33" s="1"/>
  <c r="H618" i="33"/>
  <c r="J53" i="1"/>
  <c r="H957" i="33"/>
  <c r="H956" i="33" l="1"/>
  <c r="H619" i="33"/>
  <c r="H617" i="33"/>
  <c r="H958" i="33"/>
  <c r="H960" i="33" s="1"/>
  <c r="H620" i="33" l="1"/>
  <c r="H622" i="33" s="1"/>
  <c r="G164" i="2"/>
  <c r="H164" i="2" s="1"/>
  <c r="C274" i="11" l="1"/>
  <c r="E274" i="11" s="1"/>
  <c r="G274" i="11" s="1"/>
  <c r="H277" i="11" s="1"/>
  <c r="G269" i="11"/>
  <c r="G268" i="11"/>
  <c r="F267" i="11"/>
  <c r="H267" i="11" s="1"/>
  <c r="H270" i="11" s="1"/>
  <c r="G261" i="11"/>
  <c r="G260" i="11"/>
  <c r="G259" i="11"/>
  <c r="G258" i="11"/>
  <c r="G257" i="11"/>
  <c r="G256" i="11"/>
  <c r="G255" i="11"/>
  <c r="G248" i="11"/>
  <c r="G247" i="11"/>
  <c r="K65" i="1"/>
  <c r="I53" i="1"/>
  <c r="K53" i="1" s="1"/>
  <c r="H251" i="11" l="1"/>
  <c r="K67" i="1"/>
  <c r="H262" i="11"/>
  <c r="H279" i="11" s="1"/>
  <c r="H285" i="11" s="1"/>
  <c r="H1053" i="2"/>
  <c r="H1054" i="2"/>
  <c r="F845" i="2"/>
  <c r="F844" i="2"/>
  <c r="F765" i="2"/>
  <c r="F764" i="2"/>
  <c r="H599" i="2"/>
  <c r="H600" i="2"/>
  <c r="H421" i="2"/>
  <c r="H422" i="2"/>
  <c r="H158" i="2"/>
  <c r="H352" i="2"/>
  <c r="H353" i="2"/>
  <c r="F236" i="2"/>
  <c r="H236" i="2" s="1"/>
  <c r="F235" i="2"/>
  <c r="H235" i="2" s="1"/>
  <c r="H159" i="2"/>
  <c r="H88" i="2"/>
  <c r="H89" i="2"/>
  <c r="C117" i="11"/>
  <c r="E117" i="11" s="1"/>
  <c r="C38" i="11"/>
  <c r="E38" i="11" s="1"/>
  <c r="C866" i="33"/>
  <c r="E866" i="33" s="1"/>
  <c r="G866" i="33" s="1"/>
  <c r="E865" i="33"/>
  <c r="G865" i="33" s="1"/>
  <c r="G859" i="33"/>
  <c r="G858" i="33"/>
  <c r="G850" i="33"/>
  <c r="G849" i="33"/>
  <c r="G848" i="33"/>
  <c r="G847" i="33"/>
  <c r="G846" i="33"/>
  <c r="G840" i="33"/>
  <c r="G839" i="33"/>
  <c r="G838" i="33"/>
  <c r="C785" i="33"/>
  <c r="E785" i="33" s="1"/>
  <c r="G785" i="33" s="1"/>
  <c r="E784" i="33"/>
  <c r="G784" i="33" s="1"/>
  <c r="G778" i="33"/>
  <c r="G777" i="33"/>
  <c r="G769" i="33"/>
  <c r="G768" i="33"/>
  <c r="G767" i="33"/>
  <c r="G766" i="33"/>
  <c r="G765" i="33"/>
  <c r="G759" i="33"/>
  <c r="G758" i="33"/>
  <c r="G757" i="33"/>
  <c r="C704" i="33"/>
  <c r="E704" i="33" s="1"/>
  <c r="G704" i="33" s="1"/>
  <c r="G683" i="33"/>
  <c r="G684" i="33"/>
  <c r="G685" i="33"/>
  <c r="G686" i="33"/>
  <c r="G687" i="33"/>
  <c r="G688" i="33"/>
  <c r="G682" i="33"/>
  <c r="G675" i="33"/>
  <c r="G676" i="33"/>
  <c r="E703" i="33"/>
  <c r="G703" i="33" s="1"/>
  <c r="G697" i="33"/>
  <c r="G696" i="33"/>
  <c r="G674" i="33"/>
  <c r="G425" i="33"/>
  <c r="G426" i="33"/>
  <c r="G427" i="33"/>
  <c r="G424" i="33"/>
  <c r="E444" i="33"/>
  <c r="G444" i="33" s="1"/>
  <c r="E443" i="33"/>
  <c r="G443" i="33" s="1"/>
  <c r="G437" i="33"/>
  <c r="G436" i="33"/>
  <c r="G418" i="33"/>
  <c r="G416" i="33"/>
  <c r="G343" i="33"/>
  <c r="G345" i="33"/>
  <c r="G346" i="33"/>
  <c r="G342" i="33"/>
  <c r="E363" i="33"/>
  <c r="G363" i="33" s="1"/>
  <c r="E362" i="33"/>
  <c r="G362" i="33" s="1"/>
  <c r="G356" i="33"/>
  <c r="G355" i="33"/>
  <c r="G336" i="33"/>
  <c r="G335" i="33"/>
  <c r="G334" i="33"/>
  <c r="E281" i="33"/>
  <c r="G281" i="33" s="1"/>
  <c r="E280" i="33"/>
  <c r="G280" i="33" s="1"/>
  <c r="G274" i="33"/>
  <c r="G273" i="33"/>
  <c r="G263" i="33"/>
  <c r="G262" i="33"/>
  <c r="G261" i="33"/>
  <c r="G255" i="33"/>
  <c r="G254" i="33"/>
  <c r="G253" i="33"/>
  <c r="E199" i="33"/>
  <c r="G199" i="33" s="1"/>
  <c r="G193" i="33"/>
  <c r="G192" i="33"/>
  <c r="E200" i="33"/>
  <c r="G200" i="33" s="1"/>
  <c r="G182" i="33"/>
  <c r="G181" i="33"/>
  <c r="G180" i="33"/>
  <c r="G174" i="33"/>
  <c r="G173" i="33"/>
  <c r="G172" i="33"/>
  <c r="E119" i="33"/>
  <c r="G119" i="33" s="1"/>
  <c r="E118" i="33"/>
  <c r="G118" i="33" s="1"/>
  <c r="G100" i="33"/>
  <c r="G101" i="33"/>
  <c r="G99" i="33"/>
  <c r="C101" i="33"/>
  <c r="C100" i="33"/>
  <c r="C99" i="33"/>
  <c r="H111" i="33"/>
  <c r="H114" i="33" s="1"/>
  <c r="G93" i="33"/>
  <c r="G92" i="33"/>
  <c r="G91" i="33"/>
  <c r="G11" i="33"/>
  <c r="G12" i="33"/>
  <c r="G19" i="33"/>
  <c r="G20" i="33"/>
  <c r="G18" i="33"/>
  <c r="H14" i="33" l="1"/>
  <c r="H284" i="11"/>
  <c r="J15" i="1"/>
  <c r="H195" i="33"/>
  <c r="H861" i="33"/>
  <c r="H95" i="33"/>
  <c r="H176" i="33"/>
  <c r="H358" i="33"/>
  <c r="H350" i="33"/>
  <c r="H853" i="33"/>
  <c r="H268" i="33"/>
  <c r="H691" i="33"/>
  <c r="H283" i="11"/>
  <c r="H286" i="11"/>
  <c r="H288" i="11" s="1"/>
  <c r="I237" i="2"/>
  <c r="H868" i="33"/>
  <c r="H870" i="33" s="1"/>
  <c r="H842" i="33"/>
  <c r="H787" i="33"/>
  <c r="H365" i="33"/>
  <c r="H772" i="33"/>
  <c r="H439" i="33"/>
  <c r="H699" i="33"/>
  <c r="H780" i="33"/>
  <c r="H761" i="33"/>
  <c r="H106" i="33"/>
  <c r="H257" i="33"/>
  <c r="H187" i="33"/>
  <c r="H420" i="33"/>
  <c r="H678" i="33"/>
  <c r="H706" i="33"/>
  <c r="H446" i="33"/>
  <c r="H431" i="33"/>
  <c r="H338" i="33"/>
  <c r="H276" i="33"/>
  <c r="H283" i="33"/>
  <c r="H202" i="33"/>
  <c r="H121" i="33"/>
  <c r="H367" i="33" l="1"/>
  <c r="H871" i="33"/>
  <c r="J60" i="1" s="1"/>
  <c r="K60" i="1" s="1"/>
  <c r="H285" i="33"/>
  <c r="J50" i="1" s="1"/>
  <c r="K50" i="1" s="1"/>
  <c r="H874" i="33"/>
  <c r="H876" i="33"/>
  <c r="H875" i="33"/>
  <c r="H789" i="33"/>
  <c r="H793" i="33" s="1"/>
  <c r="H123" i="33"/>
  <c r="H129" i="33" s="1"/>
  <c r="H204" i="33"/>
  <c r="H210" i="33" s="1"/>
  <c r="H448" i="33"/>
  <c r="J52" i="1" s="1"/>
  <c r="K52" i="1" s="1"/>
  <c r="H708" i="33"/>
  <c r="H372" i="33"/>
  <c r="H209" i="33"/>
  <c r="J49" i="1" l="1"/>
  <c r="K49" i="1" s="1"/>
  <c r="J57" i="1"/>
  <c r="K57" i="1" s="1"/>
  <c r="J51" i="1"/>
  <c r="K51" i="1" s="1"/>
  <c r="H373" i="33"/>
  <c r="H371" i="33"/>
  <c r="H128" i="33"/>
  <c r="H127" i="33"/>
  <c r="H130" i="33" s="1"/>
  <c r="H132" i="33" s="1"/>
  <c r="H795" i="33"/>
  <c r="H796" i="33" s="1"/>
  <c r="H798" i="33" s="1"/>
  <c r="H290" i="33"/>
  <c r="H289" i="33"/>
  <c r="H291" i="33"/>
  <c r="H794" i="33"/>
  <c r="J56" i="1"/>
  <c r="K56" i="1" s="1"/>
  <c r="H454" i="33"/>
  <c r="H877" i="33"/>
  <c r="H879" i="33" s="1"/>
  <c r="H452" i="33"/>
  <c r="H208" i="33"/>
  <c r="H211" i="33" s="1"/>
  <c r="H213" i="33" s="1"/>
  <c r="H453" i="33"/>
  <c r="H712" i="33"/>
  <c r="K55" i="1"/>
  <c r="H713" i="33"/>
  <c r="H714" i="33"/>
  <c r="K54" i="1"/>
  <c r="H374" i="33" l="1"/>
  <c r="H376" i="33" s="1"/>
  <c r="H292" i="33"/>
  <c r="H294" i="33" s="1"/>
  <c r="H455" i="33"/>
  <c r="H457" i="33" s="1"/>
  <c r="H715" i="33"/>
  <c r="H717" i="33" s="1"/>
  <c r="E37" i="33" l="1"/>
  <c r="G37" i="33" s="1"/>
  <c r="H40" i="33" s="1"/>
  <c r="H30" i="33"/>
  <c r="H33" i="33" s="1"/>
  <c r="H25" i="33"/>
  <c r="H42" i="33" l="1"/>
  <c r="J48" i="1" s="1"/>
  <c r="H47" i="33" l="1"/>
  <c r="H46" i="33"/>
  <c r="H48" i="33"/>
  <c r="H49" i="33" l="1"/>
  <c r="H51" i="33" s="1"/>
  <c r="G91" i="11" l="1"/>
  <c r="H221" i="29" l="1"/>
  <c r="F241" i="29" l="1"/>
  <c r="H241" i="29" s="1"/>
  <c r="F240" i="29"/>
  <c r="H240" i="29" s="1"/>
  <c r="H236" i="29"/>
  <c r="H226" i="29"/>
  <c r="H20" i="31"/>
  <c r="H12" i="31"/>
  <c r="F29" i="31"/>
  <c r="H29" i="31" s="1"/>
  <c r="F28" i="31"/>
  <c r="H28" i="31" s="1"/>
  <c r="H19" i="31"/>
  <c r="I237" i="29" l="1"/>
  <c r="I24" i="31"/>
  <c r="I242" i="29"/>
  <c r="G220" i="29" s="1"/>
  <c r="H220" i="29" s="1"/>
  <c r="I223" i="29" s="1"/>
  <c r="I31" i="31"/>
  <c r="I244" i="29" l="1"/>
  <c r="H247" i="29" s="1"/>
  <c r="I249" i="29" s="1"/>
  <c r="I251" i="29" s="1"/>
  <c r="G11" i="31"/>
  <c r="H11" i="31" s="1"/>
  <c r="I15" i="31" s="1"/>
  <c r="I33" i="31" s="1"/>
  <c r="H20" i="30"/>
  <c r="F29" i="30"/>
  <c r="H29" i="30" s="1"/>
  <c r="F28" i="30"/>
  <c r="H28" i="30" s="1"/>
  <c r="H19" i="30"/>
  <c r="I24" i="30" l="1"/>
  <c r="I38" i="31"/>
  <c r="I37" i="31"/>
  <c r="I31" i="30"/>
  <c r="G11" i="30" s="1"/>
  <c r="H11" i="30" s="1"/>
  <c r="I15" i="30" s="1"/>
  <c r="I33" i="30" s="1"/>
  <c r="I39" i="31" l="1"/>
  <c r="I41" i="31" s="1"/>
  <c r="I38" i="30"/>
  <c r="I37" i="30"/>
  <c r="I39" i="30" l="1"/>
  <c r="I41" i="30" s="1"/>
  <c r="F171" i="29" l="1"/>
  <c r="H171" i="29" s="1"/>
  <c r="F170" i="29"/>
  <c r="H170" i="29" s="1"/>
  <c r="G164" i="29"/>
  <c r="H164" i="29" s="1"/>
  <c r="H151" i="29"/>
  <c r="H165" i="29"/>
  <c r="H163" i="29"/>
  <c r="H162" i="29"/>
  <c r="H161" i="29"/>
  <c r="H159" i="29"/>
  <c r="H158" i="29"/>
  <c r="H160" i="29"/>
  <c r="G156" i="29"/>
  <c r="H156" i="29" s="1"/>
  <c r="H157" i="29"/>
  <c r="G89" i="29"/>
  <c r="H90" i="29"/>
  <c r="F98" i="29"/>
  <c r="H98" i="29" s="1"/>
  <c r="F97" i="29"/>
  <c r="H97" i="29" s="1"/>
  <c r="H166" i="29" l="1"/>
  <c r="I167" i="29" s="1"/>
  <c r="H89" i="29"/>
  <c r="H88" i="29"/>
  <c r="F29" i="29"/>
  <c r="H29" i="29" s="1"/>
  <c r="F28" i="29"/>
  <c r="H28" i="29" s="1"/>
  <c r="H19" i="29"/>
  <c r="I24" i="29" s="1"/>
  <c r="H12" i="29"/>
  <c r="I93" i="29" l="1"/>
  <c r="I31" i="29"/>
  <c r="G11" i="29" s="1"/>
  <c r="H11" i="29" s="1"/>
  <c r="I15" i="29" s="1"/>
  <c r="I33" i="29" s="1"/>
  <c r="I100" i="29"/>
  <c r="G80" i="29" s="1"/>
  <c r="H80" i="29" s="1"/>
  <c r="I84" i="29" s="1"/>
  <c r="I102" i="29" s="1"/>
  <c r="I172" i="29"/>
  <c r="G150" i="29" l="1"/>
  <c r="H150" i="29" s="1"/>
  <c r="I153" i="29" s="1"/>
  <c r="I174" i="29" s="1"/>
  <c r="H107" i="29"/>
  <c r="H106" i="29"/>
  <c r="I37" i="29"/>
  <c r="I38" i="29"/>
  <c r="H177" i="29" l="1"/>
  <c r="I179" i="29" s="1"/>
  <c r="I181" i="29" s="1"/>
  <c r="J43" i="1"/>
  <c r="I108" i="29"/>
  <c r="I110" i="29" s="1"/>
  <c r="I39" i="29"/>
  <c r="I41" i="29" s="1"/>
  <c r="K48" i="1" l="1"/>
  <c r="K63" i="1" l="1"/>
  <c r="I25" i="1"/>
  <c r="I19" i="1"/>
  <c r="I12" i="1"/>
  <c r="F1070" i="2"/>
  <c r="H1070" i="2" s="1"/>
  <c r="F1069" i="2"/>
  <c r="H1069" i="2" s="1"/>
  <c r="H1064" i="2"/>
  <c r="H1061" i="2"/>
  <c r="J1060" i="2"/>
  <c r="G1060" i="2"/>
  <c r="H1060" i="2" s="1"/>
  <c r="H1052" i="2"/>
  <c r="H845" i="2"/>
  <c r="H844" i="2"/>
  <c r="H838" i="2"/>
  <c r="H837" i="2"/>
  <c r="G836" i="2"/>
  <c r="I836" i="2" s="1"/>
  <c r="I839" i="2" s="1"/>
  <c r="H830" i="2"/>
  <c r="H829" i="2"/>
  <c r="H828" i="2"/>
  <c r="H827" i="2"/>
  <c r="H826" i="2"/>
  <c r="H825" i="2"/>
  <c r="H824" i="2"/>
  <c r="H816" i="2"/>
  <c r="I820" i="2" s="1"/>
  <c r="H765" i="2"/>
  <c r="H764" i="2"/>
  <c r="H758" i="2"/>
  <c r="H757" i="2"/>
  <c r="G756" i="2"/>
  <c r="I756" i="2" s="1"/>
  <c r="I759" i="2" s="1"/>
  <c r="H750" i="2"/>
  <c r="H749" i="2"/>
  <c r="H748" i="2"/>
  <c r="H747" i="2"/>
  <c r="H746" i="2"/>
  <c r="H745" i="2"/>
  <c r="H744" i="2"/>
  <c r="H736" i="2"/>
  <c r="I740" i="2" s="1"/>
  <c r="I1056" i="2" l="1"/>
  <c r="I846" i="2"/>
  <c r="I1065" i="2"/>
  <c r="I831" i="2"/>
  <c r="I1072" i="2"/>
  <c r="I751" i="2"/>
  <c r="I766" i="2"/>
  <c r="I768" i="2" l="1"/>
  <c r="J30" i="1" s="1"/>
  <c r="I848" i="2"/>
  <c r="I854" i="2" s="1"/>
  <c r="I1074" i="2"/>
  <c r="J37" i="1" s="1"/>
  <c r="I853" i="2"/>
  <c r="I772" i="2"/>
  <c r="I774" i="2"/>
  <c r="I773" i="2"/>
  <c r="K33" i="1" l="1"/>
  <c r="I852" i="2"/>
  <c r="I855" i="2" s="1"/>
  <c r="I857" i="2" s="1"/>
  <c r="J31" i="1"/>
  <c r="H1078" i="2"/>
  <c r="H1079" i="2"/>
  <c r="I775" i="2"/>
  <c r="I777" i="2" s="1"/>
  <c r="I1080" i="2" l="1"/>
  <c r="I1082" i="2" s="1"/>
  <c r="G163" i="2"/>
  <c r="I14" i="1"/>
  <c r="I13" i="1"/>
  <c r="G117" i="11"/>
  <c r="G112" i="11"/>
  <c r="G111" i="11"/>
  <c r="F110" i="11"/>
  <c r="H110" i="11" s="1"/>
  <c r="H113" i="11" s="1"/>
  <c r="G104" i="11"/>
  <c r="G103" i="11"/>
  <c r="G102" i="11"/>
  <c r="G101" i="11"/>
  <c r="G100" i="11"/>
  <c r="G99" i="11"/>
  <c r="G98" i="11"/>
  <c r="G90" i="11"/>
  <c r="H94" i="11" s="1"/>
  <c r="G38" i="11"/>
  <c r="H40" i="11" s="1"/>
  <c r="G33" i="11"/>
  <c r="G32" i="11"/>
  <c r="F31" i="11"/>
  <c r="H31" i="11" s="1"/>
  <c r="H34" i="11" s="1"/>
  <c r="G25" i="11"/>
  <c r="G24" i="11"/>
  <c r="G23" i="11"/>
  <c r="G22" i="11"/>
  <c r="G21" i="11"/>
  <c r="G20" i="11"/>
  <c r="G19" i="11"/>
  <c r="G11" i="11"/>
  <c r="H15" i="11" s="1"/>
  <c r="H26" i="11" l="1"/>
  <c r="H42" i="11" s="1"/>
  <c r="H120" i="11"/>
  <c r="H105" i="11"/>
  <c r="H122" i="11" l="1"/>
  <c r="J13" i="1" s="1"/>
  <c r="J12" i="1"/>
  <c r="H47" i="11"/>
  <c r="H48" i="11"/>
  <c r="H46" i="11"/>
  <c r="J14" i="1" l="1"/>
  <c r="H127" i="11"/>
  <c r="H126" i="11"/>
  <c r="H128" i="11"/>
  <c r="H49" i="11"/>
  <c r="H51" i="11" s="1"/>
  <c r="H129" i="11" l="1"/>
  <c r="H131" i="11" s="1"/>
  <c r="K13" i="1"/>
  <c r="K14" i="1"/>
  <c r="K15" i="1"/>
  <c r="K30" i="1"/>
  <c r="K31" i="1"/>
  <c r="K32" i="1"/>
  <c r="K37" i="1"/>
  <c r="K43" i="1"/>
  <c r="K12" i="1"/>
  <c r="K45" i="1" l="1"/>
  <c r="K35" i="1"/>
  <c r="K17" i="1"/>
  <c r="F29" i="26" l="1"/>
  <c r="F28" i="26"/>
  <c r="F27" i="26"/>
  <c r="F30" i="26" s="1"/>
  <c r="F24" i="26"/>
  <c r="F25" i="26" s="1"/>
  <c r="F20" i="26"/>
  <c r="F19" i="26"/>
  <c r="F18" i="26"/>
  <c r="F22" i="26" l="1"/>
  <c r="F32" i="26" s="1"/>
  <c r="J606" i="2" l="1"/>
  <c r="F691" i="2" l="1"/>
  <c r="H691" i="2" s="1"/>
  <c r="F692" i="2"/>
  <c r="H692" i="2" s="1"/>
  <c r="F686" i="2"/>
  <c r="H686" i="2" s="1"/>
  <c r="F678" i="2"/>
  <c r="H678" i="2" s="1"/>
  <c r="F677" i="2"/>
  <c r="H677" i="2" s="1"/>
  <c r="H676" i="2"/>
  <c r="H680" i="2"/>
  <c r="H681" i="2"/>
  <c r="F675" i="2"/>
  <c r="H675" i="2" s="1"/>
  <c r="H685" i="2"/>
  <c r="H684" i="2"/>
  <c r="H683" i="2"/>
  <c r="H682" i="2"/>
  <c r="H679" i="2"/>
  <c r="H670" i="2"/>
  <c r="H669" i="2"/>
  <c r="H668" i="2"/>
  <c r="H667" i="2"/>
  <c r="G606" i="2"/>
  <c r="H606" i="2" s="1"/>
  <c r="F616" i="2"/>
  <c r="H616" i="2" s="1"/>
  <c r="F615" i="2"/>
  <c r="H615" i="2" s="1"/>
  <c r="H610" i="2"/>
  <c r="H607" i="2"/>
  <c r="H598" i="2"/>
  <c r="I602" i="2" l="1"/>
  <c r="I618" i="2"/>
  <c r="I611" i="2"/>
  <c r="I671" i="2"/>
  <c r="I694" i="2"/>
  <c r="I687" i="2"/>
  <c r="G544" i="2"/>
  <c r="H544" i="2" s="1"/>
  <c r="I545" i="2" s="1"/>
  <c r="F549" i="2"/>
  <c r="H549" i="2" s="1"/>
  <c r="F548" i="2"/>
  <c r="H548" i="2" s="1"/>
  <c r="H540" i="2"/>
  <c r="H539" i="2"/>
  <c r="H538" i="2"/>
  <c r="G359" i="2"/>
  <c r="I620" i="2" l="1"/>
  <c r="H625" i="2" s="1"/>
  <c r="I696" i="2"/>
  <c r="I541" i="2"/>
  <c r="I550" i="2"/>
  <c r="H624" i="2" l="1"/>
  <c r="I626" i="2" s="1"/>
  <c r="I628" i="2" s="1"/>
  <c r="I552" i="2"/>
  <c r="G426" i="2"/>
  <c r="H426" i="2" s="1"/>
  <c r="I427" i="2" s="1"/>
  <c r="F431" i="2"/>
  <c r="H431" i="2" s="1"/>
  <c r="F430" i="2"/>
  <c r="H430" i="2" s="1"/>
  <c r="H420" i="2"/>
  <c r="F369" i="2"/>
  <c r="H369" i="2" s="1"/>
  <c r="F368" i="2"/>
  <c r="H368" i="2" s="1"/>
  <c r="H363" i="2"/>
  <c r="H360" i="2"/>
  <c r="H359" i="2"/>
  <c r="H351" i="2"/>
  <c r="I423" i="2" l="1"/>
  <c r="I371" i="2"/>
  <c r="I432" i="2"/>
  <c r="H555" i="2"/>
  <c r="I557" i="2" s="1"/>
  <c r="I559" i="2" s="1"/>
  <c r="I364" i="2"/>
  <c r="I355" i="2"/>
  <c r="H230" i="2"/>
  <c r="H229" i="2"/>
  <c r="H228" i="2"/>
  <c r="H227" i="2"/>
  <c r="H226" i="2"/>
  <c r="H222" i="2"/>
  <c r="H221" i="2"/>
  <c r="H220" i="2"/>
  <c r="H219" i="2"/>
  <c r="F169" i="2"/>
  <c r="H169" i="2" s="1"/>
  <c r="F168" i="2"/>
  <c r="H168" i="2" s="1"/>
  <c r="H163" i="2"/>
  <c r="I165" i="2" s="1"/>
  <c r="H157" i="2"/>
  <c r="F105" i="2"/>
  <c r="H105" i="2" s="1"/>
  <c r="F104" i="2"/>
  <c r="H104" i="2" s="1"/>
  <c r="H99" i="2"/>
  <c r="H96" i="2"/>
  <c r="H95" i="2"/>
  <c r="H87" i="2"/>
  <c r="I434" i="2" l="1"/>
  <c r="I91" i="2"/>
  <c r="I232" i="2"/>
  <c r="I100" i="2"/>
  <c r="I170" i="2"/>
  <c r="I160" i="2"/>
  <c r="I223" i="2"/>
  <c r="I239" i="2" s="1"/>
  <c r="I373" i="2"/>
  <c r="I107" i="2"/>
  <c r="J26" i="1" l="1"/>
  <c r="K26" i="1" s="1"/>
  <c r="J20" i="1"/>
  <c r="K20" i="1" s="1"/>
  <c r="H437" i="2"/>
  <c r="I439" i="2" s="1"/>
  <c r="I441" i="2" s="1"/>
  <c r="I109" i="2"/>
  <c r="I172" i="2"/>
  <c r="J39" i="1" s="1"/>
  <c r="K39" i="1" s="1"/>
  <c r="H377" i="2"/>
  <c r="H378" i="2"/>
  <c r="I242" i="2" l="1"/>
  <c r="J19" i="1"/>
  <c r="K19" i="1" s="1"/>
  <c r="J25" i="1"/>
  <c r="K25" i="1" s="1"/>
  <c r="I243" i="2"/>
  <c r="H114" i="2"/>
  <c r="H113" i="2"/>
  <c r="H175" i="2"/>
  <c r="I177" i="2" s="1"/>
  <c r="I179" i="2" s="1"/>
  <c r="I379" i="2"/>
  <c r="I381" i="2" s="1"/>
  <c r="J38" i="1" s="1"/>
  <c r="K38" i="1" s="1"/>
  <c r="F36" i="2"/>
  <c r="H36" i="2" s="1"/>
  <c r="F35" i="2"/>
  <c r="H35" i="2" s="1"/>
  <c r="H30" i="2"/>
  <c r="H29" i="2"/>
  <c r="H28" i="2"/>
  <c r="H27" i="2"/>
  <c r="H26" i="2"/>
  <c r="H25" i="2"/>
  <c r="H24" i="2"/>
  <c r="H23" i="2"/>
  <c r="H22" i="2"/>
  <c r="H21" i="2"/>
  <c r="H20" i="2"/>
  <c r="H19" i="2"/>
  <c r="H14" i="2"/>
  <c r="H13" i="2"/>
  <c r="H12" i="2"/>
  <c r="H11" i="2"/>
  <c r="K41" i="1" l="1"/>
  <c r="K22" i="1"/>
  <c r="I244" i="2"/>
  <c r="I246" i="2" s="1"/>
  <c r="I115" i="2"/>
  <c r="I117" i="2" s="1"/>
  <c r="I38" i="2"/>
  <c r="I15" i="2"/>
  <c r="I31" i="2"/>
  <c r="I40" i="2" l="1"/>
  <c r="J24" i="1" s="1"/>
  <c r="K24" i="1" s="1"/>
  <c r="K28" i="1" l="1"/>
  <c r="K70" i="1" s="1"/>
  <c r="I44" i="2"/>
  <c r="I45" i="2"/>
  <c r="K73" i="1" l="1"/>
  <c r="K72" i="1"/>
  <c r="I46" i="2"/>
  <c r="I48" i="2" s="1"/>
  <c r="K74" i="1" l="1"/>
  <c r="K75" i="1" l="1"/>
  <c r="K78" i="1" s="1"/>
</calcChain>
</file>

<file path=xl/sharedStrings.xml><?xml version="1.0" encoding="utf-8"?>
<sst xmlns="http://schemas.openxmlformats.org/spreadsheetml/2006/main" count="3085" uniqueCount="359">
  <si>
    <t>UND</t>
  </si>
  <si>
    <t>M2</t>
  </si>
  <si>
    <t>ML</t>
  </si>
  <si>
    <t>UNIDAD: M2</t>
  </si>
  <si>
    <t xml:space="preserve">I. EQUIPO                                                                                                         </t>
  </si>
  <si>
    <t>Descripción</t>
  </si>
  <si>
    <t>Unidad</t>
  </si>
  <si>
    <t>Cantidad</t>
  </si>
  <si>
    <t>Costo</t>
  </si>
  <si>
    <t>Vr.  Unitario</t>
  </si>
  <si>
    <t>Herramientas menores</t>
  </si>
  <si>
    <t>gl</t>
  </si>
  <si>
    <t>Andamios</t>
  </si>
  <si>
    <t>dia</t>
  </si>
  <si>
    <t>Pistola de anclajes</t>
  </si>
  <si>
    <t>Taladro / atornillador elec</t>
  </si>
  <si>
    <t>SUB-TOTAL</t>
  </si>
  <si>
    <t xml:space="preserve">II. MATERIALES EN OBRA                                                                               </t>
  </si>
  <si>
    <t>Vr.  Parcial</t>
  </si>
  <si>
    <t>Lamina yeso carton de 1/2"</t>
  </si>
  <si>
    <t>transporte y descargue lamina</t>
  </si>
  <si>
    <t>Cinta papel</t>
  </si>
  <si>
    <t>Tornillo para lamina 6x1</t>
  </si>
  <si>
    <t>Tornillo estructura 7/16</t>
  </si>
  <si>
    <t>Clavos y fulminantes para anclajes</t>
  </si>
  <si>
    <t>Lijas</t>
  </si>
  <si>
    <t>Masilla Gyplac</t>
  </si>
  <si>
    <t>kl</t>
  </si>
  <si>
    <t>Vinilo tipo 3</t>
  </si>
  <si>
    <t>GALON</t>
  </si>
  <si>
    <t>Angulo cal 26 de 2 x 2cm</t>
  </si>
  <si>
    <t>Perfil omega cal 26</t>
  </si>
  <si>
    <t>Perfil vigueta cal 26</t>
  </si>
  <si>
    <t xml:space="preserve">III. MANO DE OBRA                                                                                          </t>
  </si>
  <si>
    <t>Trabajador</t>
  </si>
  <si>
    <t>Jornal</t>
  </si>
  <si>
    <t>Prest.Soc.</t>
  </si>
  <si>
    <t>Jornal Total</t>
  </si>
  <si>
    <t>Rendimiento</t>
  </si>
  <si>
    <t>Vr.Unitario</t>
  </si>
  <si>
    <t>Oficial</t>
  </si>
  <si>
    <t>Ayudante</t>
  </si>
  <si>
    <t>TOTAL COSTO DIRECTO</t>
  </si>
  <si>
    <t xml:space="preserve">IV. COSTO INDIRECTO                                                                                    </t>
  </si>
  <si>
    <t>DESCRIPCION</t>
  </si>
  <si>
    <t>%</t>
  </si>
  <si>
    <t>ADMINISTRACION</t>
  </si>
  <si>
    <t>UTILIDAD</t>
  </si>
  <si>
    <t>COSTO TOTAL</t>
  </si>
  <si>
    <t>Lineas de vida certificadas</t>
  </si>
  <si>
    <t xml:space="preserve">                                </t>
  </si>
  <si>
    <t xml:space="preserve">Estuco plastico </t>
  </si>
  <si>
    <t>LIJA</t>
  </si>
  <si>
    <t>PLIEGO</t>
  </si>
  <si>
    <t>Vr. Parcial</t>
  </si>
  <si>
    <t>Vr dia</t>
  </si>
  <si>
    <t>Pintura extwerior tipo Koraza</t>
  </si>
  <si>
    <t>GAL</t>
  </si>
  <si>
    <t>Tipo</t>
  </si>
  <si>
    <t>Tarifa/Hora</t>
  </si>
  <si>
    <t>Rendto.</t>
  </si>
  <si>
    <t>Herramientas. Varias</t>
  </si>
  <si>
    <t>Llana</t>
  </si>
  <si>
    <t>Rodillos</t>
  </si>
  <si>
    <t>Brochas</t>
  </si>
  <si>
    <t>Caolin</t>
  </si>
  <si>
    <t>bt</t>
  </si>
  <si>
    <t>Cemento Gris</t>
  </si>
  <si>
    <t>Kg</t>
  </si>
  <si>
    <t>Yeso Estucador</t>
  </si>
  <si>
    <t>Pintura TIPO 3</t>
  </si>
  <si>
    <t>Gl</t>
  </si>
  <si>
    <t>Lija Pliegos</t>
  </si>
  <si>
    <t>un</t>
  </si>
  <si>
    <t xml:space="preserve">                                        </t>
  </si>
  <si>
    <t>MATERIALES</t>
  </si>
  <si>
    <t>HIPOCLORITO AL 10 %</t>
  </si>
  <si>
    <t xml:space="preserve">CONSTRUMASTIC </t>
  </si>
  <si>
    <t>UNIDAD: ML</t>
  </si>
  <si>
    <t>DESCRIPCIÓN</t>
  </si>
  <si>
    <t xml:space="preserve">CODIGO: </t>
  </si>
  <si>
    <t>FT-TEC-01</t>
  </si>
  <si>
    <t>VESION:</t>
  </si>
  <si>
    <t>FECHA DE APROBACION:</t>
  </si>
  <si>
    <t xml:space="preserve">OBJETO: </t>
  </si>
  <si>
    <t>Nº</t>
  </si>
  <si>
    <t>ÍTEM DE PAGO</t>
  </si>
  <si>
    <t xml:space="preserve">ESPECIFICACIONES 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</si>
  <si>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</si>
  <si>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</si>
  <si>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</si>
  <si>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</si>
  <si>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</si>
  <si>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</si>
  <si>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SUBTOTAL OBRAS (INCLUYE IVA)</t>
  </si>
  <si>
    <t>VALOR TOTAL</t>
  </si>
  <si>
    <t>PORCENTAJE</t>
  </si>
  <si>
    <t>ADMINISTRACIÓN</t>
  </si>
  <si>
    <t>A=</t>
  </si>
  <si>
    <t xml:space="preserve">IMPREVISTO
</t>
  </si>
  <si>
    <t>I=</t>
  </si>
  <si>
    <t xml:space="preserve">UTILIDAD
</t>
  </si>
  <si>
    <t>U=</t>
  </si>
  <si>
    <t>TOTAL A.I.U</t>
  </si>
  <si>
    <t>A.I.U.=</t>
  </si>
  <si>
    <t>FT-TEC-02</t>
  </si>
  <si>
    <t>OBJETO:</t>
  </si>
  <si>
    <t>Firma</t>
  </si>
  <si>
    <t>Nombre:</t>
  </si>
  <si>
    <t>Representante Legal del Contratista o su Apoderado</t>
  </si>
  <si>
    <t>Matricula No. :</t>
  </si>
  <si>
    <t>OBSERVACIONES INTERVENTORÍA</t>
  </si>
  <si>
    <t>APROBACIÓN POR INTERVENTORÍA</t>
  </si>
  <si>
    <t>NOTA:</t>
  </si>
  <si>
    <t>Representante Legal del Interventor o su Apoderado</t>
  </si>
  <si>
    <t>ANALISIS DE PRECIOS UNITARIOS</t>
  </si>
  <si>
    <t>CODIGO</t>
  </si>
  <si>
    <t>VERSION</t>
  </si>
  <si>
    <t>FECHA DE APROBACION</t>
  </si>
  <si>
    <t>CIELO RASO EN LAMINA DE YESO CARTON DE 1/2"</t>
  </si>
  <si>
    <t>'UNIDAD: M2</t>
  </si>
  <si>
    <t>ESTUCO PLASTICO EXTERIOR</t>
  </si>
  <si>
    <t>LAVADO EXTERIOR FACHADAS HIPOCLORITO</t>
  </si>
  <si>
    <t xml:space="preserve"> CONSTRUMASTIC JUNTA EXTERIOR</t>
  </si>
  <si>
    <t>M3</t>
  </si>
  <si>
    <t>m3</t>
  </si>
  <si>
    <t>HERRAMIENTA MENOR</t>
  </si>
  <si>
    <t>kg</t>
  </si>
  <si>
    <t>KG</t>
  </si>
  <si>
    <t>OBRAS CIVILES DESMONTE</t>
  </si>
  <si>
    <t>2.1</t>
  </si>
  <si>
    <t>2.2</t>
  </si>
  <si>
    <t>IMPREVISTO</t>
  </si>
  <si>
    <t xml:space="preserve">III. TRANSPORTE                                                          </t>
  </si>
  <si>
    <t xml:space="preserve">IV. MANO DE OBRA                                                                                          </t>
  </si>
  <si>
    <t xml:space="preserve">V. COSTO INDIRECTO                                                                                    </t>
  </si>
  <si>
    <t>VOL. o PESO</t>
  </si>
  <si>
    <t>DISTANCIA</t>
  </si>
  <si>
    <t>M3 o Ton/Km</t>
  </si>
  <si>
    <t>TARIFA</t>
  </si>
  <si>
    <t>Retiro de material</t>
  </si>
  <si>
    <t>Andamios y tablones</t>
  </si>
  <si>
    <t>IVA/UTILILIDAD</t>
  </si>
  <si>
    <t>IVA/UTILIDAD</t>
  </si>
  <si>
    <t>UNIDAD:   ML</t>
  </si>
  <si>
    <t>ITEM:</t>
  </si>
  <si>
    <t>SUBTOTAL MATERIALES</t>
  </si>
  <si>
    <t>MANO DE OBRA</t>
  </si>
  <si>
    <t>HC</t>
  </si>
  <si>
    <t>SUBTOTAL MANO DE OBRA</t>
  </si>
  <si>
    <t>EQUIPO</t>
  </si>
  <si>
    <t>SUBTOTAL EQUIPO</t>
  </si>
  <si>
    <t>COSTO DIRECT</t>
  </si>
  <si>
    <t>ACCESORIOS PARA FIJACION DE CANAL TIPO METALICO</t>
  </si>
  <si>
    <t>SOLDADURA 6013</t>
  </si>
  <si>
    <t>LAMINA GALVANIZADA</t>
  </si>
  <si>
    <t>M.O CUADRILLA DE MANO DE OBRA E 1 OF + 1 Ay (jornal + prestaciones)</t>
  </si>
  <si>
    <t>equipo de soldadura electrica</t>
  </si>
  <si>
    <t>andamio Mano obra</t>
  </si>
  <si>
    <t>MO</t>
  </si>
  <si>
    <t>DIA</t>
  </si>
  <si>
    <t>canal en lamina galvanizada C 22 Long. 30 de desarrollo 0,7 m</t>
  </si>
  <si>
    <t>3.1</t>
  </si>
  <si>
    <t>3.2</t>
  </si>
  <si>
    <t>CIELO RASO EN DRY WALL</t>
  </si>
  <si>
    <t>PINTURA PILIAMIDA PARA CARETA HIERRO</t>
  </si>
  <si>
    <t xml:space="preserve">Raspado y Grateado de Caretas de Hierro </t>
  </si>
  <si>
    <t>RESANES Y PINTURA MUROS INTERIOR</t>
  </si>
  <si>
    <t xml:space="preserve">Pintura Muros Dos Manos Tipo 1 </t>
  </si>
  <si>
    <t xml:space="preserve">RESANES Y PINTURA MUROS EXTERIOR </t>
  </si>
  <si>
    <t>Resane de Fachada (con Construmastic de pintuco) Junta Exterior</t>
  </si>
  <si>
    <t>PISOS Y RAMPA</t>
  </si>
  <si>
    <t xml:space="preserve">Sumnistro e Instalacion de Piso Tipo Tablon de 0.30x0.30 Brillante </t>
  </si>
  <si>
    <t>4.1</t>
  </si>
  <si>
    <t>4.2</t>
  </si>
  <si>
    <t>Suministro y aplicación de Esgrafiado (Graniplass)</t>
  </si>
  <si>
    <t>4.3</t>
  </si>
  <si>
    <t>Picada Rampa de acceso</t>
  </si>
  <si>
    <t xml:space="preserve">Sub Total </t>
  </si>
  <si>
    <t>Resane Cielo Raso Masilla Tipo Mastic</t>
  </si>
  <si>
    <t>Lija fina para metal</t>
  </si>
  <si>
    <t>und</t>
  </si>
  <si>
    <t>Cepillo de acero</t>
  </si>
  <si>
    <t>Pintura anticorrosiva tipo epoxipoliamida</t>
  </si>
  <si>
    <t>Brocha de 2"</t>
  </si>
  <si>
    <t>Disolvente Thiner</t>
  </si>
  <si>
    <t>Limpiador de pintura epoxica</t>
  </si>
  <si>
    <t xml:space="preserve">Pintura en Poliamida Color  Blanco  Caretas de Hierro </t>
  </si>
  <si>
    <t>Pintura en Poliamida Color  Blanco  Para estructura cubierta metalica</t>
  </si>
  <si>
    <t>4.4</t>
  </si>
  <si>
    <t>Pintura en Poliamida Color  Azul   para estructura Tanque Elevado</t>
  </si>
  <si>
    <t xml:space="preserve">Resanes Muros Estuco Plastico para Interiores y una Mano de Pintura </t>
  </si>
  <si>
    <t xml:space="preserve">Pintura cielo raso TIPO 1 Dos Manos </t>
  </si>
  <si>
    <t>Relleno Material Seleccionado para Plantillas</t>
  </si>
  <si>
    <t>Concreto de 3500 PSI</t>
  </si>
  <si>
    <t>Trazado y remplanteo</t>
  </si>
  <si>
    <t>m2</t>
  </si>
  <si>
    <t>Concreto de 3000 PSI</t>
  </si>
  <si>
    <t>ml</t>
  </si>
  <si>
    <t xml:space="preserve">Tubo galvanizado 2" </t>
  </si>
  <si>
    <t>Tubo galvanizado 1 1/4"</t>
  </si>
  <si>
    <t xml:space="preserve">Suministro y Construccion de Jardineras en Bloque de Ladrillo Tolete  6X10X20 cm incluye impermeabilizacion </t>
  </si>
  <si>
    <t>Plantilla para Pisos E=0.04</t>
  </si>
  <si>
    <t>Mortero autonivelante para pisos</t>
  </si>
  <si>
    <t>Regla vibrante de 3m</t>
  </si>
  <si>
    <t>hr</t>
  </si>
  <si>
    <t>Tablon tradicion 30X30 Alfa</t>
  </si>
  <si>
    <t>Cemento gris</t>
  </si>
  <si>
    <t>Mortero 1:3</t>
  </si>
  <si>
    <t>Concreto 3500 psi</t>
  </si>
  <si>
    <t>Bombreo de concreto</t>
  </si>
  <si>
    <t>Alambre negro</t>
  </si>
  <si>
    <t>Tabla Burra 2.90x0.28x0.025</t>
  </si>
  <si>
    <t>Puntillas</t>
  </si>
  <si>
    <t>Lb</t>
  </si>
  <si>
    <t>Pulidora</t>
  </si>
  <si>
    <t>Hr</t>
  </si>
  <si>
    <t>Granito</t>
  </si>
  <si>
    <t>Marmolina Blanca x 1kg</t>
  </si>
  <si>
    <t>Mineral Ne/Rojo/Verde</t>
  </si>
  <si>
    <t>Cemento blanco (bolsa 40kg)</t>
  </si>
  <si>
    <t>Dilatacion en pvc x3m</t>
  </si>
  <si>
    <t>Ladrillo Tolete  6X10X20</t>
  </si>
  <si>
    <t>Mortero 1:4</t>
  </si>
  <si>
    <t>SECCIÓN ANDAMIO CERTIFICADO</t>
  </si>
  <si>
    <t>HR</t>
  </si>
  <si>
    <t>Tela Carpa Toldo Lona Impermeable Exterior (2 X 10 Mts)</t>
  </si>
  <si>
    <t xml:space="preserve">Tornillos Autoperforantes con sello en neopreno </t>
  </si>
  <si>
    <t>Vibrocompactador RED-11</t>
  </si>
  <si>
    <t>d</t>
  </si>
  <si>
    <t>Material seleccionado</t>
  </si>
  <si>
    <t>Alquiler cuerpo de andamios</t>
  </si>
  <si>
    <t xml:space="preserve">                                                      PRESUPUESTO DE OBRA CIVIL</t>
  </si>
  <si>
    <t>SUBTOTAL OBRAS COSTO DIRECTO</t>
  </si>
  <si>
    <r>
      <rPr>
        <b/>
        <sz val="12"/>
        <color theme="1"/>
        <rFont val="Arial"/>
        <family val="2"/>
      </rPr>
      <t xml:space="preserve">NOTA 1: </t>
    </r>
    <r>
      <rPr>
        <sz val="12"/>
        <color theme="1"/>
        <rFont val="Arial"/>
        <family val="2"/>
      </rPr>
      <t xml:space="preserve"> Se debe tener en cuenta que el PRECIO UNITARIO incluye el valor de A.I.U. 
</t>
    </r>
    <r>
      <rPr>
        <b/>
        <sz val="12"/>
        <color theme="1"/>
        <rFont val="Arial"/>
        <family val="2"/>
      </rPr>
      <t xml:space="preserve">NOTA 2: </t>
    </r>
    <r>
      <rPr>
        <sz val="12"/>
        <color theme="1"/>
        <rFont val="Arial"/>
        <family val="2"/>
      </rPr>
      <t xml:space="preserve">Cuando la fracción decimal del peso sea  igual o superior a 5 se aproximará por exceso al número entero siguiente del peso y cuando la fracción decimal del peso sea inferior a 5 se aproximará por defecto al número entero del peso. 
</t>
    </r>
    <r>
      <rPr>
        <b/>
        <sz val="12"/>
        <color theme="1"/>
        <rFont val="Arial"/>
        <family val="2"/>
      </rPr>
      <t xml:space="preserve">NOTA 3: </t>
    </r>
    <r>
      <rPr>
        <sz val="12"/>
        <color theme="1"/>
        <rFont val="Arial"/>
        <family val="2"/>
      </rPr>
      <t xml:space="preserve">El A.I.U y su discriminación deben estar en porcentaje (%). </t>
    </r>
  </si>
  <si>
    <t>Und</t>
  </si>
  <si>
    <t>TRAZADO Y REPLANTEO</t>
  </si>
  <si>
    <t>Glb</t>
  </si>
  <si>
    <t>Comision Topografica</t>
  </si>
  <si>
    <t>Alambre Negro #18</t>
  </si>
  <si>
    <t>Durmiente Ordinario 4mx0.04x0.04</t>
  </si>
  <si>
    <t>Puntilla Con Cabeza 2"</t>
  </si>
  <si>
    <t>Ml</t>
  </si>
  <si>
    <t>Lbr</t>
  </si>
  <si>
    <t>Estación electronica</t>
  </si>
  <si>
    <t>Nivel de precision</t>
  </si>
  <si>
    <t>ok</t>
  </si>
  <si>
    <t>CERRAMIENTO EN TELA VERDE</t>
  </si>
  <si>
    <t>Rollo de tela verde 50 m  x 2.10 m ancho 55gr/m2</t>
  </si>
  <si>
    <t xml:space="preserve">Listón de cativo de 2" x 4 " x 10' </t>
  </si>
  <si>
    <t xml:space="preserve">Puntillas </t>
  </si>
  <si>
    <t xml:space="preserve">kg </t>
  </si>
  <si>
    <t>UNIDAD: M3</t>
  </si>
  <si>
    <t>EXCAVACION MANUAL</t>
  </si>
  <si>
    <t>Autorizacion Del Relleno</t>
  </si>
  <si>
    <t xml:space="preserve">Trasporte de material en volqueta </t>
  </si>
  <si>
    <t>Concreto 2000 PSI</t>
  </si>
  <si>
    <t>Vibrador a Gasolina</t>
  </si>
  <si>
    <t>Puntilla con cabeza de 2"</t>
  </si>
  <si>
    <t xml:space="preserve">Listón de cativo de 2"x2" x 10' </t>
  </si>
  <si>
    <t>Listón de cativo de 1" x12"x10'</t>
  </si>
  <si>
    <t>Ladrillo N.4</t>
  </si>
  <si>
    <t>Ayudante (2)</t>
  </si>
  <si>
    <t>Equipo de soldadura</t>
  </si>
  <si>
    <t xml:space="preserve">Equipo de oxicorte, capacidad de corte hasta 6" (152 mm) </t>
  </si>
  <si>
    <t xml:space="preserve">Malla eslabonada cal 7 </t>
  </si>
  <si>
    <t xml:space="preserve">Varilla de 1/2" lisa pasador </t>
  </si>
  <si>
    <t xml:space="preserve">Soldadura (Electrodo E6011- 1/8" Bauker) </t>
  </si>
  <si>
    <t>Pintura anticorrosiva Negro</t>
  </si>
  <si>
    <t>Pintura esmalte</t>
  </si>
  <si>
    <t>gal</t>
  </si>
  <si>
    <t>Ayudante (4)</t>
  </si>
  <si>
    <t>UNIDAD: UND</t>
  </si>
  <si>
    <t>Vibrador Gasolina</t>
  </si>
  <si>
    <t xml:space="preserve">CERRAMIENTO EN BLOQUE #4 Y MALLA ESLABONADA </t>
  </si>
  <si>
    <t>OK</t>
  </si>
  <si>
    <t>Cuerpo de Andamios</t>
  </si>
  <si>
    <t>Pintura exterior tipo Koraza</t>
  </si>
  <si>
    <t>Cuerpo de andamios</t>
  </si>
  <si>
    <t>Dia</t>
  </si>
  <si>
    <t>Suministro  e instalacion de Cielo Raso en Dry Wall incluye perfielria metalica calibre 27</t>
  </si>
  <si>
    <t xml:space="preserve">Rampa de Acceso en concreto reforzado en Granito Pulido </t>
  </si>
  <si>
    <t>Pedestal en concreto reforzado 3500 psi (Dados) 0.30x0.30x0.80</t>
  </si>
  <si>
    <t>Suministro e Instalacion de Malla Eslabonada posterior con tuberia 1 3/4 cruzado para refuerzo</t>
  </si>
  <si>
    <t>ASEO Y LIMPIEZA</t>
  </si>
  <si>
    <t>Aseo y limpieza de obra</t>
  </si>
  <si>
    <t>DESMONTE DE CIELO RASO</t>
  </si>
  <si>
    <t>Suministro y aplicación de Coraza doble Vida 10 años (Incluye lavada con hipoclorito 10%)</t>
  </si>
  <si>
    <t xml:space="preserve">Excavacion manual </t>
  </si>
  <si>
    <t>solado en concreto pobre</t>
  </si>
  <si>
    <t>Viga Inferior concreto reforzado en 3500 psi 30x30</t>
  </si>
  <si>
    <t>MORTERO 1:4 PREPARADO EN OBRA</t>
  </si>
  <si>
    <t>Varilla de 1" lisa para cruce</t>
  </si>
  <si>
    <t>PRESUPUESTO MANTENIMIENTO PUEST0 DE SALUD TIERRA BAJA</t>
  </si>
  <si>
    <t>Desmonte Carpa Posterior (incluye estructura existente)</t>
  </si>
  <si>
    <t>Desmonte Carpa lateral (incluye estructura existente)</t>
  </si>
  <si>
    <t>Desmonte Cielo Raso (incluye estructura existente)</t>
  </si>
  <si>
    <t>TOTAL COSTO DIRECTO x 0.8 ML</t>
  </si>
  <si>
    <t>Cubierta carpa azul</t>
  </si>
  <si>
    <t>PUNTILLAS DE 2 1/2 CAJA 500 GR</t>
  </si>
  <si>
    <t>ALAMBRE NEGRO</t>
  </si>
  <si>
    <t>FORMALETA TABLEX 1,53*2,44</t>
  </si>
  <si>
    <t>ACERO FIGURADO 6000 PSI</t>
  </si>
  <si>
    <t>Descapote del terreno. Incluye limpieza y retiro</t>
  </si>
  <si>
    <t>VOLQUETA (M3)</t>
  </si>
  <si>
    <t>RETROCARGADOR</t>
  </si>
  <si>
    <t>CONCRETO 3500 PSI</t>
  </si>
  <si>
    <t>HERRAMIENTAS MENORES</t>
  </si>
  <si>
    <t>UNIDAD: KG</t>
  </si>
  <si>
    <t>ACERO FIGURADO P-60</t>
  </si>
  <si>
    <t>Viga Pisa Malla 0,15x0.20 a la vista Concreto 3500 psi</t>
  </si>
  <si>
    <t>Suministro e instalacion de Malla eslabonada de cerramiento existente con Tuberia 1 3/4 Cruzado para Refuerzo</t>
  </si>
  <si>
    <t>Zapatas en concreto reforzado 80x80x30 Concreto 3500 psi</t>
  </si>
  <si>
    <t>Columnas en Concreto reforzada 25x25 a la vista Concreto 3500 psi</t>
  </si>
  <si>
    <t>Acero Zapatas</t>
  </si>
  <si>
    <t>Suministro e instalacion de Porton Peatonal 1.30X2.20 incluye soportes y Herrajes</t>
  </si>
  <si>
    <t>Levante Bloque N.4 Mortero  1,4</t>
  </si>
  <si>
    <t>Pañete Mortero 1,4</t>
  </si>
  <si>
    <t>ANAISIS DE PRECIOS UNITARIOS</t>
  </si>
  <si>
    <t xml:space="preserve">PRESUPUESTO GENERAL CONSOLIDADO PARA LA ADECUACIÓN DE CENTROS DE SALUD PARA LA POBLACIÓN AFROCOLOMBIANA, RAIZAL Y PALENQUERA EN EL DISTRITO DE CARTAGENA DE INDIAS.  </t>
  </si>
  <si>
    <t>ÍTEM</t>
  </si>
  <si>
    <t>UNIDAD</t>
  </si>
  <si>
    <t xml:space="preserve">UN </t>
  </si>
  <si>
    <t>MARCA</t>
  </si>
  <si>
    <t>TIPO</t>
  </si>
  <si>
    <t>TARIFA/HORA</t>
  </si>
  <si>
    <t>RENDIMIENTO</t>
  </si>
  <si>
    <t>Vr. UNITARIO</t>
  </si>
  <si>
    <t>EQ0033</t>
  </si>
  <si>
    <t>SUBTOTAL $</t>
  </si>
  <si>
    <t>II. MATERIALES</t>
  </si>
  <si>
    <t>PRECIO UNIT.</t>
  </si>
  <si>
    <t>MT0233</t>
  </si>
  <si>
    <t>MT0234</t>
  </si>
  <si>
    <t>MT0237</t>
  </si>
  <si>
    <t>MT0238</t>
  </si>
  <si>
    <t>III. TRANSPORTES</t>
  </si>
  <si>
    <t>MATERIAL</t>
  </si>
  <si>
    <r>
      <rPr>
        <b/>
        <sz val="11"/>
        <color rgb="FF000000"/>
        <rFont val="Arial Narrow"/>
        <family val="2"/>
      </rPr>
      <t>M</t>
    </r>
    <r>
      <rPr>
        <b/>
        <vertAlign val="superscript"/>
        <sz val="11"/>
        <color rgb="FF000000"/>
        <rFont val="Arial Narrow"/>
        <family val="2"/>
      </rPr>
      <t>3</t>
    </r>
    <r>
      <rPr>
        <b/>
        <sz val="11"/>
        <color rgb="FF000000"/>
        <rFont val="Arial Narrow"/>
        <family val="2"/>
      </rPr>
      <t xml:space="preserve"> o Ton/Km</t>
    </r>
  </si>
  <si>
    <t>IV. MANO DE OBRA</t>
  </si>
  <si>
    <t>TRABAJADOR</t>
  </si>
  <si>
    <t>JORNAL</t>
  </si>
  <si>
    <t>PRESTACIONES</t>
  </si>
  <si>
    <t>JORNAL TOTAL</t>
  </si>
  <si>
    <t>MO0005</t>
  </si>
  <si>
    <t>MO0010</t>
  </si>
  <si>
    <t>TOTAL COSTO DIRECTO $</t>
  </si>
  <si>
    <t>AJUSTE AL PESO  $</t>
  </si>
  <si>
    <t>V. COSTOS INDIRECTOS</t>
  </si>
  <si>
    <t>Porcentaje</t>
  </si>
  <si>
    <t>Valor Total</t>
  </si>
  <si>
    <t xml:space="preserve">IMPREVISTOS </t>
  </si>
  <si>
    <t>Precio Unitario Total Aproximado al peso $</t>
  </si>
  <si>
    <t>Nombre: FRANCISCO SOLANO BERARDINELLI</t>
  </si>
  <si>
    <t>Matricula No. :  0820261906 ATL</t>
  </si>
  <si>
    <t xml:space="preserve"> </t>
  </si>
  <si>
    <t xml:space="preserve">Revisó Drina Blanco  </t>
  </si>
  <si>
    <t>6.1</t>
  </si>
  <si>
    <t xml:space="preserve">                                               FORMULARIO 1 - OFRECIMIENTO ECONÓMICO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</si>
</sst>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$&quot;\ #,##0"/>
    <numFmt numFmtId="166" formatCode="&quot;$&quot;\ #,##0.00"/>
    <numFmt numFmtId="167" formatCode="&quot;$&quot;\ #,##0.0"/>
    <numFmt numFmtId="168" formatCode="_-&quot;$&quot;\ * #,##0.0_-;\-&quot;$&quot;\ * #,##0.0_-;_-&quot;$&quot;\ * &quot;-&quot;_-;_-@_-"/>
    <numFmt numFmtId="169" formatCode="#,##0.000"/>
    <numFmt numFmtId="170" formatCode="_-* #,##0.0_-;\-* #,##0.0_-;_-* &quot;-&quot;_-;_-@_-"/>
    <numFmt numFmtId="171" formatCode="_-[$$-240A]\ * #,##0.00_ ;_-[$$-240A]\ * \-#,##0.00\ ;_-[$$-240A]\ * &quot;-&quot;??_ ;_-@_ "/>
    <numFmt numFmtId="172" formatCode="_([$$-240A]\ * #,##0.00_);_([$$-240A]\ * \(#,##0.00\);_([$$-240A]\ * &quot;-&quot;??_);_(@_)"/>
    <numFmt numFmtId="173" formatCode="_-[$$-240A]\ * #,##0.00_-;\-[$$-240A]\ * #,##0.00_-;_-[$$-240A]\ * &quot;-&quot;??_-;_-@_-"/>
    <numFmt numFmtId="174" formatCode="_-* #,##0.0_-;\-* #,##0.0_-;_-* &quot;-&quot;??_-;_-@_-"/>
    <numFmt numFmtId="175" formatCode="&quot;$&quot;\ #,##0.000"/>
    <numFmt numFmtId="176" formatCode="#"/>
    <numFmt numFmtId="177" formatCode="_ * #,##0.00_ ;_ * \-#,##0.00_ ;_ * &quot;-&quot;??_ ;_ @_ "/>
    <numFmt numFmtId="178" formatCode="0.0"/>
    <numFmt numFmtId="179" formatCode="_-* #,##0.00\ _€_-;\-* #,##0.00\ _€_-;_-* &quot;-&quot;??\ _€_-;_-@"/>
    <numFmt numFmtId="180" formatCode="_-* #,##0.00_-;\-* #,##0.00_-;_-* &quot;-&quot;??_-;_-@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1"/>
      <color indexed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rgb="FF000000"/>
      <name val="Calibri"/>
      <family val="2"/>
      <charset val="204"/>
    </font>
    <font>
      <sz val="8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6"/>
      <color theme="1"/>
      <name val="Times New Roman"/>
      <family val="1"/>
    </font>
    <font>
      <sz val="7"/>
      <color theme="1"/>
      <name val="Times New Roman"/>
      <family val="1"/>
    </font>
    <font>
      <sz val="8"/>
      <color theme="1"/>
      <name val="Arial"/>
      <family val="2"/>
    </font>
    <font>
      <sz val="13"/>
      <color theme="1"/>
      <name val="Times New Roman"/>
      <family val="1"/>
    </font>
    <font>
      <sz val="8"/>
      <color theme="1"/>
      <name val="Times New Roman"/>
      <family val="1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i/>
      <sz val="12"/>
      <name val="Arial"/>
      <family val="2"/>
    </font>
    <font>
      <b/>
      <sz val="16"/>
      <color theme="1"/>
      <name val="Arial"/>
      <family val="2"/>
    </font>
    <font>
      <sz val="10"/>
      <name val="Arial Narrow"/>
      <family val="2"/>
    </font>
    <font>
      <sz val="11"/>
      <name val="Calibri"/>
      <family val="2"/>
    </font>
    <font>
      <b/>
      <sz val="10"/>
      <name val="Arial Narrow"/>
      <family val="2"/>
    </font>
    <font>
      <sz val="9"/>
      <name val="Arial Narrow"/>
      <family val="2"/>
    </font>
    <font>
      <b/>
      <sz val="11"/>
      <name val="Arial Narrow"/>
      <family val="2"/>
    </font>
    <font>
      <b/>
      <sz val="8"/>
      <name val="Arial Narrow"/>
      <family val="2"/>
    </font>
    <font>
      <sz val="11"/>
      <name val="Arial Narrow"/>
      <family val="2"/>
    </font>
    <font>
      <b/>
      <sz val="11"/>
      <color rgb="FF000000"/>
      <name val="Arial Narrow"/>
      <family val="2"/>
    </font>
    <font>
      <b/>
      <vertAlign val="superscript"/>
      <sz val="11"/>
      <color rgb="FF00000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rgb="FFF2F2F2"/>
        <bgColor rgb="FFF2F2F2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theme="7" tint="0.59999389629810485"/>
        <bgColor rgb="FFBFBFBF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rgb="FFBFBFBF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/>
      <bottom style="medium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double">
        <color rgb="FF000000"/>
      </bottom>
      <diagonal/>
    </border>
    <border>
      <left/>
      <right style="double">
        <color rgb="FF000000"/>
      </right>
      <top style="medium">
        <color rgb="FF000000"/>
      </top>
      <bottom style="double">
        <color rgb="FF000000"/>
      </bottom>
      <diagonal/>
    </border>
    <border>
      <left style="double">
        <color rgb="FF000000"/>
      </left>
      <right/>
      <top style="medium">
        <color rgb="FF000000"/>
      </top>
      <bottom/>
      <diagonal/>
    </border>
    <border>
      <left/>
      <right style="double">
        <color rgb="FF000000"/>
      </right>
      <top style="medium">
        <color rgb="FF000000"/>
      </top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</borders>
  <cellStyleXfs count="15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/>
    <xf numFmtId="9" fontId="1" fillId="0" borderId="0" applyFont="0" applyFill="0" applyBorder="0" applyAlignment="0" applyProtection="0"/>
    <xf numFmtId="0" fontId="15" fillId="0" borderId="0"/>
    <xf numFmtId="42" fontId="15" fillId="0" borderId="0" applyFont="0" applyFill="0" applyBorder="0" applyAlignment="0" applyProtection="0"/>
  </cellStyleXfs>
  <cellXfs count="1139">
    <xf numFmtId="0" fontId="0" fillId="0" borderId="0" xfId="0"/>
    <xf numFmtId="0" fontId="2" fillId="0" borderId="0" xfId="0" applyFont="1"/>
    <xf numFmtId="3" fontId="3" fillId="0" borderId="0" xfId="4" applyNumberFormat="1"/>
    <xf numFmtId="4" fontId="3" fillId="0" borderId="0" xfId="4" applyNumberFormat="1"/>
    <xf numFmtId="3" fontId="10" fillId="0" borderId="6" xfId="4" applyNumberFormat="1" applyFont="1" applyBorder="1" applyAlignment="1">
      <alignment horizontal="center"/>
    </xf>
    <xf numFmtId="165" fontId="6" fillId="0" borderId="24" xfId="4" applyNumberFormat="1" applyFont="1" applyBorder="1" applyAlignment="1">
      <alignment horizontal="center"/>
    </xf>
    <xf numFmtId="165" fontId="5" fillId="0" borderId="24" xfId="4" applyNumberFormat="1" applyFont="1" applyBorder="1" applyAlignment="1">
      <alignment horizontal="center"/>
    </xf>
    <xf numFmtId="4" fontId="9" fillId="0" borderId="6" xfId="4" applyNumberFormat="1" applyFont="1" applyBorder="1" applyAlignment="1">
      <alignment horizontal="center"/>
    </xf>
    <xf numFmtId="166" fontId="6" fillId="0" borderId="24" xfId="4" applyNumberFormat="1" applyFont="1" applyBorder="1" applyAlignment="1">
      <alignment horizontal="right"/>
    </xf>
    <xf numFmtId="4" fontId="10" fillId="0" borderId="0" xfId="4" applyNumberFormat="1" applyFont="1" applyAlignment="1">
      <alignment horizontal="centerContinuous"/>
    </xf>
    <xf numFmtId="4" fontId="6" fillId="0" borderId="24" xfId="4" applyNumberFormat="1" applyFont="1" applyBorder="1" applyAlignment="1">
      <alignment horizontal="right"/>
    </xf>
    <xf numFmtId="4" fontId="9" fillId="0" borderId="6" xfId="0" applyNumberFormat="1" applyFont="1" applyBorder="1" applyAlignment="1">
      <alignment horizontal="center"/>
    </xf>
    <xf numFmtId="4" fontId="6" fillId="3" borderId="17" xfId="4" applyNumberFormat="1" applyFont="1" applyFill="1" applyBorder="1"/>
    <xf numFmtId="3" fontId="3" fillId="0" borderId="0" xfId="4" applyNumberFormat="1" applyBorder="1"/>
    <xf numFmtId="3" fontId="9" fillId="0" borderId="0" xfId="4" applyNumberFormat="1" applyFont="1" applyBorder="1"/>
    <xf numFmtId="0" fontId="0" fillId="0" borderId="0" xfId="0" applyFill="1"/>
    <xf numFmtId="0" fontId="14" fillId="0" borderId="11" xfId="11" applyFont="1" applyBorder="1"/>
    <xf numFmtId="0" fontId="3" fillId="0" borderId="5" xfId="4" applyBorder="1"/>
    <xf numFmtId="3" fontId="3" fillId="0" borderId="7" xfId="4" applyNumberFormat="1" applyBorder="1"/>
    <xf numFmtId="0" fontId="3" fillId="0" borderId="8" xfId="4" applyBorder="1"/>
    <xf numFmtId="3" fontId="3" fillId="0" borderId="9" xfId="4" applyNumberFormat="1" applyBorder="1"/>
    <xf numFmtId="0" fontId="3" fillId="0" borderId="10" xfId="4" applyBorder="1"/>
    <xf numFmtId="3" fontId="3" fillId="0" borderId="12" xfId="4" applyNumberFormat="1" applyBorder="1"/>
    <xf numFmtId="4" fontId="3" fillId="0" borderId="6" xfId="4" applyNumberFormat="1" applyBorder="1"/>
    <xf numFmtId="4" fontId="3" fillId="0" borderId="0" xfId="4" applyNumberFormat="1" applyBorder="1"/>
    <xf numFmtId="165" fontId="6" fillId="0" borderId="7" xfId="4" applyNumberFormat="1" applyFont="1" applyBorder="1"/>
    <xf numFmtId="165" fontId="6" fillId="0" borderId="9" xfId="4" applyNumberFormat="1" applyFont="1" applyBorder="1"/>
    <xf numFmtId="3" fontId="3" fillId="0" borderId="10" xfId="4" applyNumberFormat="1" applyBorder="1"/>
    <xf numFmtId="165" fontId="6" fillId="0" borderId="12" xfId="4" applyNumberFormat="1" applyFont="1" applyBorder="1"/>
    <xf numFmtId="4" fontId="3" fillId="0" borderId="6" xfId="4" applyNumberFormat="1" applyBorder="1" applyAlignment="1">
      <alignment horizontal="center"/>
    </xf>
    <xf numFmtId="4" fontId="3" fillId="0" borderId="0" xfId="4" applyNumberFormat="1" applyBorder="1" applyAlignment="1">
      <alignment horizontal="center"/>
    </xf>
    <xf numFmtId="3" fontId="9" fillId="0" borderId="5" xfId="4" applyNumberFormat="1" applyFont="1" applyBorder="1"/>
    <xf numFmtId="3" fontId="9" fillId="0" borderId="8" xfId="4" applyNumberFormat="1" applyFont="1" applyBorder="1"/>
    <xf numFmtId="14" fontId="6" fillId="0" borderId="9" xfId="4" applyNumberFormat="1" applyFont="1" applyBorder="1"/>
    <xf numFmtId="3" fontId="3" fillId="7" borderId="40" xfId="4" applyNumberFormat="1" applyFill="1" applyBorder="1"/>
    <xf numFmtId="4" fontId="3" fillId="7" borderId="40" xfId="4" applyNumberFormat="1" applyFill="1" applyBorder="1"/>
    <xf numFmtId="4" fontId="3" fillId="7" borderId="40" xfId="4" applyNumberFormat="1" applyFill="1" applyBorder="1" applyAlignment="1">
      <alignment horizontal="center"/>
    </xf>
    <xf numFmtId="165" fontId="6" fillId="7" borderId="46" xfId="4" applyNumberFormat="1" applyFont="1" applyFill="1" applyBorder="1"/>
    <xf numFmtId="0" fontId="4" fillId="7" borderId="39" xfId="4" applyFont="1" applyFill="1" applyBorder="1"/>
    <xf numFmtId="0" fontId="8" fillId="0" borderId="0" xfId="4" quotePrefix="1" applyFont="1" applyFill="1" applyBorder="1" applyAlignment="1">
      <alignment horizontal="left"/>
    </xf>
    <xf numFmtId="0" fontId="4" fillId="0" borderId="8" xfId="4" applyFont="1" applyBorder="1"/>
    <xf numFmtId="3" fontId="10" fillId="0" borderId="0" xfId="4" applyNumberFormat="1" applyFont="1" applyBorder="1" applyAlignment="1">
      <alignment horizontal="center"/>
    </xf>
    <xf numFmtId="165" fontId="6" fillId="0" borderId="9" xfId="4" applyNumberFormat="1" applyFont="1" applyBorder="1" applyAlignment="1">
      <alignment horizontal="right"/>
    </xf>
    <xf numFmtId="4" fontId="9" fillId="0" borderId="0" xfId="4" applyNumberFormat="1" applyFont="1" applyBorder="1" applyAlignment="1">
      <alignment horizontal="center"/>
    </xf>
    <xf numFmtId="3" fontId="10" fillId="0" borderId="0" xfId="4" applyNumberFormat="1" applyFont="1" applyBorder="1" applyAlignment="1">
      <alignment horizontal="centerContinuous"/>
    </xf>
    <xf numFmtId="4" fontId="10" fillId="0" borderId="0" xfId="4" applyNumberFormat="1" applyFont="1" applyBorder="1" applyAlignment="1">
      <alignment horizontal="center"/>
    </xf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14" fillId="0" borderId="0" xfId="11" applyFont="1" applyBorder="1"/>
    <xf numFmtId="0" fontId="13" fillId="0" borderId="0" xfId="11" applyFont="1" applyBorder="1"/>
    <xf numFmtId="0" fontId="13" fillId="0" borderId="0" xfId="11" applyFont="1" applyBorder="1" applyAlignment="1">
      <alignment horizontal="left"/>
    </xf>
    <xf numFmtId="0" fontId="13" fillId="0" borderId="0" xfId="11" applyFont="1" applyBorder="1" applyAlignment="1">
      <alignment wrapText="1"/>
    </xf>
    <xf numFmtId="0" fontId="13" fillId="0" borderId="0" xfId="11" applyFont="1" applyBorder="1" applyAlignment="1">
      <alignment horizontal="left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3" fillId="0" borderId="6" xfId="4" applyBorder="1"/>
    <xf numFmtId="3" fontId="3" fillId="0" borderId="6" xfId="4" applyNumberFormat="1" applyBorder="1"/>
    <xf numFmtId="165" fontId="6" fillId="0" borderId="6" xfId="4" applyNumberFormat="1" applyFont="1" applyBorder="1"/>
    <xf numFmtId="0" fontId="0" fillId="0" borderId="7" xfId="0" applyBorder="1"/>
    <xf numFmtId="3" fontId="3" fillId="0" borderId="19" xfId="4" applyNumberFormat="1" applyFill="1" applyBorder="1"/>
    <xf numFmtId="4" fontId="3" fillId="0" borderId="19" xfId="4" applyNumberFormat="1" applyFill="1" applyBorder="1" applyAlignment="1">
      <alignment horizontal="center"/>
    </xf>
    <xf numFmtId="4" fontId="3" fillId="0" borderId="19" xfId="4" applyNumberFormat="1" applyFill="1" applyBorder="1" applyAlignment="1">
      <alignment horizontal="right"/>
    </xf>
    <xf numFmtId="166" fontId="3" fillId="0" borderId="19" xfId="4" applyNumberFormat="1" applyFill="1" applyBorder="1" applyAlignment="1">
      <alignment horizontal="center"/>
    </xf>
    <xf numFmtId="165" fontId="3" fillId="0" borderId="20" xfId="4" applyNumberFormat="1" applyFill="1" applyBorder="1"/>
    <xf numFmtId="165" fontId="6" fillId="0" borderId="21" xfId="4" applyNumberFormat="1" applyFont="1" applyFill="1" applyBorder="1"/>
    <xf numFmtId="4" fontId="3" fillId="0" borderId="1" xfId="4" applyNumberFormat="1" applyFill="1" applyBorder="1" applyAlignment="1">
      <alignment horizontal="center"/>
    </xf>
    <xf numFmtId="0" fontId="3" fillId="0" borderId="10" xfId="4" applyFill="1" applyBorder="1"/>
    <xf numFmtId="3" fontId="3" fillId="0" borderId="11" xfId="4" applyNumberFormat="1" applyFill="1" applyBorder="1"/>
    <xf numFmtId="4" fontId="3" fillId="0" borderId="22" xfId="4" applyNumberFormat="1" applyFill="1" applyBorder="1" applyAlignment="1">
      <alignment horizontal="center"/>
    </xf>
    <xf numFmtId="4" fontId="3" fillId="0" borderId="22" xfId="4" applyNumberFormat="1" applyFill="1" applyBorder="1"/>
    <xf numFmtId="166" fontId="3" fillId="0" borderId="22" xfId="4" applyNumberFormat="1" applyFill="1" applyBorder="1" applyAlignment="1">
      <alignment horizontal="center"/>
    </xf>
    <xf numFmtId="165" fontId="6" fillId="0" borderId="23" xfId="4" applyNumberFormat="1" applyFont="1" applyFill="1" applyBorder="1"/>
    <xf numFmtId="4" fontId="3" fillId="0" borderId="1" xfId="4" applyNumberFormat="1" applyFill="1" applyBorder="1"/>
    <xf numFmtId="167" fontId="3" fillId="0" borderId="1" xfId="4" applyNumberFormat="1" applyFill="1" applyBorder="1" applyAlignment="1">
      <alignment horizontal="center"/>
    </xf>
    <xf numFmtId="167" fontId="3" fillId="0" borderId="20" xfId="4" applyNumberFormat="1" applyFill="1" applyBorder="1"/>
    <xf numFmtId="167" fontId="3" fillId="0" borderId="1" xfId="5" applyNumberFormat="1" applyFont="1" applyFill="1" applyBorder="1" applyAlignment="1">
      <alignment horizontal="center"/>
    </xf>
    <xf numFmtId="0" fontId="3" fillId="0" borderId="22" xfId="4" applyFill="1" applyBorder="1"/>
    <xf numFmtId="167" fontId="3" fillId="0" borderId="22" xfId="4" applyNumberFormat="1" applyFill="1" applyBorder="1" applyAlignment="1">
      <alignment horizontal="center"/>
    </xf>
    <xf numFmtId="167" fontId="3" fillId="0" borderId="28" xfId="4" applyNumberFormat="1" applyFill="1" applyBorder="1"/>
    <xf numFmtId="165" fontId="3" fillId="0" borderId="19" xfId="4" applyNumberFormat="1" applyFill="1" applyBorder="1" applyAlignment="1">
      <alignment horizontal="center"/>
    </xf>
    <xf numFmtId="9" fontId="3" fillId="0" borderId="19" xfId="6" applyFont="1" applyFill="1" applyBorder="1" applyAlignment="1">
      <alignment horizontal="center"/>
    </xf>
    <xf numFmtId="166" fontId="3" fillId="0" borderId="19" xfId="4" applyNumberFormat="1" applyFill="1" applyBorder="1"/>
    <xf numFmtId="165" fontId="3" fillId="0" borderId="19" xfId="4" applyNumberFormat="1" applyFill="1" applyBorder="1"/>
    <xf numFmtId="164" fontId="3" fillId="0" borderId="19" xfId="5" applyFont="1" applyFill="1" applyBorder="1" applyAlignment="1">
      <alignment horizontal="center"/>
    </xf>
    <xf numFmtId="0" fontId="3" fillId="0" borderId="30" xfId="4" applyFill="1" applyBorder="1"/>
    <xf numFmtId="3" fontId="3" fillId="0" borderId="31" xfId="4" applyNumberFormat="1" applyFill="1" applyBorder="1"/>
    <xf numFmtId="4" fontId="3" fillId="0" borderId="31" xfId="4" applyNumberFormat="1" applyFill="1" applyBorder="1"/>
    <xf numFmtId="4" fontId="3" fillId="0" borderId="31" xfId="4" applyNumberFormat="1" applyFill="1" applyBorder="1" applyAlignment="1">
      <alignment horizontal="center"/>
    </xf>
    <xf numFmtId="0" fontId="4" fillId="0" borderId="15" xfId="4" quotePrefix="1" applyFont="1" applyFill="1" applyBorder="1"/>
    <xf numFmtId="4" fontId="3" fillId="0" borderId="15" xfId="4" applyNumberFormat="1" applyFill="1" applyBorder="1" applyAlignment="1">
      <alignment horizontal="center"/>
    </xf>
    <xf numFmtId="3" fontId="3" fillId="0" borderId="16" xfId="4" applyNumberFormat="1" applyFill="1" applyBorder="1"/>
    <xf numFmtId="165" fontId="6" fillId="0" borderId="9" xfId="4" applyNumberFormat="1" applyFont="1" applyFill="1" applyBorder="1"/>
    <xf numFmtId="0" fontId="4" fillId="0" borderId="34" xfId="4" quotePrefix="1" applyFont="1" applyFill="1" applyBorder="1"/>
    <xf numFmtId="0" fontId="4" fillId="0" borderId="27" xfId="4" quotePrefix="1" applyFont="1" applyFill="1" applyBorder="1"/>
    <xf numFmtId="3" fontId="3" fillId="0" borderId="35" xfId="4" applyNumberFormat="1" applyFill="1" applyBorder="1"/>
    <xf numFmtId="4" fontId="6" fillId="0" borderId="0" xfId="4" applyNumberFormat="1" applyFont="1" applyBorder="1" applyAlignment="1">
      <alignment horizontal="right"/>
    </xf>
    <xf numFmtId="0" fontId="3" fillId="0" borderId="36" xfId="4" applyFill="1" applyBorder="1" applyAlignment="1">
      <alignment horizontal="left"/>
    </xf>
    <xf numFmtId="3" fontId="3" fillId="0" borderId="4" xfId="4" applyNumberFormat="1" applyFill="1" applyBorder="1"/>
    <xf numFmtId="4" fontId="3" fillId="0" borderId="4" xfId="4" applyNumberFormat="1" applyFill="1" applyBorder="1" applyAlignment="1">
      <alignment horizontal="center"/>
    </xf>
    <xf numFmtId="4" fontId="3" fillId="0" borderId="4" xfId="4" applyNumberFormat="1" applyFill="1" applyBorder="1"/>
    <xf numFmtId="42" fontId="3" fillId="0" borderId="37" xfId="3" applyFont="1" applyFill="1" applyBorder="1"/>
    <xf numFmtId="4" fontId="6" fillId="0" borderId="21" xfId="4" applyNumberFormat="1" applyFont="1" applyFill="1" applyBorder="1"/>
    <xf numFmtId="4" fontId="3" fillId="0" borderId="19" xfId="4" applyNumberFormat="1" applyFill="1" applyBorder="1"/>
    <xf numFmtId="42" fontId="3" fillId="0" borderId="20" xfId="3" applyFont="1" applyFill="1" applyBorder="1"/>
    <xf numFmtId="4" fontId="3" fillId="0" borderId="27" xfId="4" applyNumberFormat="1" applyFill="1" applyBorder="1" applyAlignment="1">
      <alignment horizontal="center"/>
    </xf>
    <xf numFmtId="4" fontId="3" fillId="0" borderId="27" xfId="4" applyNumberFormat="1" applyFill="1" applyBorder="1"/>
    <xf numFmtId="42" fontId="3" fillId="0" borderId="28" xfId="3" applyFont="1" applyFill="1" applyBorder="1"/>
    <xf numFmtId="166" fontId="6" fillId="0" borderId="21" xfId="4" applyNumberFormat="1" applyFont="1" applyFill="1" applyBorder="1"/>
    <xf numFmtId="166" fontId="6" fillId="0" borderId="23" xfId="4" applyNumberFormat="1" applyFont="1" applyFill="1" applyBorder="1"/>
    <xf numFmtId="4" fontId="3" fillId="0" borderId="20" xfId="4" applyNumberFormat="1" applyFill="1" applyBorder="1"/>
    <xf numFmtId="4" fontId="3" fillId="0" borderId="1" xfId="5" applyNumberFormat="1" applyFont="1" applyFill="1" applyBorder="1"/>
    <xf numFmtId="4" fontId="3" fillId="0" borderId="12" xfId="4" applyNumberFormat="1" applyFill="1" applyBorder="1"/>
    <xf numFmtId="164" fontId="3" fillId="0" borderId="19" xfId="5" applyFont="1" applyFill="1" applyBorder="1" applyAlignment="1">
      <alignment horizontal="right"/>
    </xf>
    <xf numFmtId="4" fontId="6" fillId="0" borderId="23" xfId="4" applyNumberFormat="1" applyFont="1" applyFill="1" applyBorder="1"/>
    <xf numFmtId="4" fontId="3" fillId="0" borderId="43" xfId="4" applyNumberFormat="1" applyFill="1" applyBorder="1" applyAlignment="1">
      <alignment horizontal="center"/>
    </xf>
    <xf numFmtId="4" fontId="3" fillId="0" borderId="43" xfId="4" applyNumberFormat="1" applyFill="1" applyBorder="1"/>
    <xf numFmtId="42" fontId="3" fillId="0" borderId="12" xfId="3" applyFont="1" applyFill="1" applyBorder="1"/>
    <xf numFmtId="0" fontId="3" fillId="0" borderId="44" xfId="4" applyFill="1" applyBorder="1" applyAlignment="1">
      <alignment horizontal="left"/>
    </xf>
    <xf numFmtId="9" fontId="3" fillId="0" borderId="4" xfId="6" applyFont="1" applyFill="1" applyBorder="1" applyAlignment="1">
      <alignment horizontal="center"/>
    </xf>
    <xf numFmtId="42" fontId="3" fillId="0" borderId="4" xfId="3" applyFont="1" applyFill="1" applyBorder="1"/>
    <xf numFmtId="42" fontId="3" fillId="0" borderId="19" xfId="3" applyFont="1" applyFill="1" applyBorder="1"/>
    <xf numFmtId="168" fontId="3" fillId="0" borderId="4" xfId="3" applyNumberFormat="1" applyFont="1" applyFill="1" applyBorder="1"/>
    <xf numFmtId="42" fontId="3" fillId="0" borderId="31" xfId="3" applyFont="1" applyFill="1" applyBorder="1"/>
    <xf numFmtId="42" fontId="6" fillId="0" borderId="20" xfId="3" applyFont="1" applyFill="1" applyBorder="1"/>
    <xf numFmtId="3" fontId="3" fillId="0" borderId="38" xfId="0" applyNumberFormat="1" applyFont="1" applyFill="1" applyBorder="1"/>
    <xf numFmtId="4" fontId="4" fillId="0" borderId="19" xfId="0" applyNumberFormat="1" applyFont="1" applyFill="1" applyBorder="1" applyAlignment="1">
      <alignment horizontal="centerContinuous"/>
    </xf>
    <xf numFmtId="43" fontId="3" fillId="0" borderId="19" xfId="7" applyFont="1" applyFill="1" applyBorder="1" applyAlignment="1">
      <alignment horizontal="center" vertical="center"/>
    </xf>
    <xf numFmtId="43" fontId="3" fillId="0" borderId="19" xfId="7" applyFont="1" applyFill="1" applyBorder="1" applyAlignment="1">
      <alignment vertical="center"/>
    </xf>
    <xf numFmtId="165" fontId="6" fillId="7" borderId="46" xfId="4" quotePrefix="1" applyNumberFormat="1" applyFont="1" applyFill="1" applyBorder="1"/>
    <xf numFmtId="0" fontId="0" fillId="0" borderId="6" xfId="0" applyBorder="1"/>
    <xf numFmtId="4" fontId="9" fillId="0" borderId="0" xfId="4" applyNumberFormat="1" applyFont="1" applyBorder="1" applyAlignment="1">
      <alignment horizontal="centerContinuous"/>
    </xf>
    <xf numFmtId="4" fontId="10" fillId="0" borderId="0" xfId="4" applyNumberFormat="1" applyFont="1" applyBorder="1" applyAlignment="1">
      <alignment horizontal="centerContinuous"/>
    </xf>
    <xf numFmtId="4" fontId="9" fillId="0" borderId="0" xfId="4" applyNumberFormat="1" applyFont="1" applyBorder="1"/>
    <xf numFmtId="4" fontId="6" fillId="0" borderId="9" xfId="4" applyNumberFormat="1" applyFont="1" applyBorder="1"/>
    <xf numFmtId="166" fontId="6" fillId="0" borderId="9" xfId="4" applyNumberFormat="1" applyFont="1" applyBorder="1"/>
    <xf numFmtId="166" fontId="6" fillId="0" borderId="9" xfId="4" applyNumberFormat="1" applyFont="1" applyBorder="1" applyAlignment="1">
      <alignment horizontal="right"/>
    </xf>
    <xf numFmtId="0" fontId="0" fillId="0" borderId="8" xfId="0" applyFill="1" applyBorder="1"/>
    <xf numFmtId="0" fontId="4" fillId="0" borderId="8" xfId="4" applyFont="1" applyFill="1" applyBorder="1"/>
    <xf numFmtId="4" fontId="9" fillId="0" borderId="0" xfId="0" applyNumberFormat="1" applyFont="1" applyBorder="1" applyAlignment="1">
      <alignment horizontal="center"/>
    </xf>
    <xf numFmtId="4" fontId="10" fillId="0" borderId="0" xfId="0" applyNumberFormat="1" applyFont="1" applyBorder="1" applyAlignment="1">
      <alignment horizontal="centerContinuous"/>
    </xf>
    <xf numFmtId="4" fontId="9" fillId="0" borderId="0" xfId="0" applyNumberFormat="1" applyFont="1" applyBorder="1"/>
    <xf numFmtId="4" fontId="10" fillId="0" borderId="0" xfId="0" applyNumberFormat="1" applyFont="1" applyBorder="1" applyAlignment="1">
      <alignment horizontal="center"/>
    </xf>
    <xf numFmtId="0" fontId="8" fillId="0" borderId="8" xfId="4" quotePrefix="1" applyFont="1" applyFill="1" applyBorder="1" applyAlignment="1">
      <alignment horizontal="left"/>
    </xf>
    <xf numFmtId="165" fontId="5" fillId="0" borderId="9" xfId="4" quotePrefix="1" applyNumberFormat="1" applyFont="1" applyFill="1" applyBorder="1" applyAlignment="1">
      <alignment horizontal="left"/>
    </xf>
    <xf numFmtId="3" fontId="7" fillId="0" borderId="0" xfId="4" applyNumberFormat="1" applyFont="1" applyBorder="1"/>
    <xf numFmtId="4" fontId="7" fillId="0" borderId="0" xfId="4" applyNumberFormat="1" applyFont="1" applyBorder="1"/>
    <xf numFmtId="0" fontId="7" fillId="0" borderId="8" xfId="4" applyFont="1" applyBorder="1"/>
    <xf numFmtId="4" fontId="6" fillId="0" borderId="9" xfId="4" applyNumberFormat="1" applyFont="1" applyBorder="1" applyAlignment="1">
      <alignment horizontal="right"/>
    </xf>
    <xf numFmtId="0" fontId="9" fillId="3" borderId="13" xfId="4" applyFont="1" applyFill="1" applyBorder="1" applyAlignment="1">
      <alignment horizontal="centerContinuous"/>
    </xf>
    <xf numFmtId="3" fontId="9" fillId="3" borderId="14" xfId="4" applyNumberFormat="1" applyFont="1" applyFill="1" applyBorder="1" applyAlignment="1">
      <alignment horizontal="centerContinuous"/>
    </xf>
    <xf numFmtId="4" fontId="9" fillId="3" borderId="15" xfId="4" applyNumberFormat="1" applyFont="1" applyFill="1" applyBorder="1" applyAlignment="1">
      <alignment horizontal="center"/>
    </xf>
    <xf numFmtId="3" fontId="9" fillId="3" borderId="16" xfId="4" quotePrefix="1" applyNumberFormat="1" applyFont="1" applyFill="1" applyBorder="1" applyAlignment="1">
      <alignment horizontal="center"/>
    </xf>
    <xf numFmtId="165" fontId="6" fillId="3" borderId="17" xfId="4" applyNumberFormat="1" applyFont="1" applyFill="1" applyBorder="1"/>
    <xf numFmtId="4" fontId="9" fillId="3" borderId="15" xfId="4" quotePrefix="1" applyNumberFormat="1" applyFont="1" applyFill="1" applyBorder="1" applyAlignment="1">
      <alignment horizontal="center"/>
    </xf>
    <xf numFmtId="0" fontId="3" fillId="3" borderId="5" xfId="4" applyFill="1" applyBorder="1" applyAlignment="1">
      <alignment horizontal="center"/>
    </xf>
    <xf numFmtId="3" fontId="3" fillId="3" borderId="29" xfId="4" applyNumberFormat="1" applyFill="1" applyBorder="1" applyAlignment="1">
      <alignment horizontal="center"/>
    </xf>
    <xf numFmtId="4" fontId="3" fillId="3" borderId="29" xfId="4" applyNumberFormat="1" applyFill="1" applyBorder="1" applyAlignment="1">
      <alignment horizontal="center"/>
    </xf>
    <xf numFmtId="4" fontId="3" fillId="3" borderId="29" xfId="4" quotePrefix="1" applyNumberFormat="1" applyFill="1" applyBorder="1" applyAlignment="1">
      <alignment horizontal="center"/>
    </xf>
    <xf numFmtId="3" fontId="9" fillId="3" borderId="15" xfId="4" applyNumberFormat="1" applyFont="1" applyFill="1" applyBorder="1" applyAlignment="1">
      <alignment horizontal="center"/>
    </xf>
    <xf numFmtId="0" fontId="3" fillId="3" borderId="5" xfId="4" applyFill="1" applyBorder="1" applyAlignment="1">
      <alignment horizontal="centerContinuous"/>
    </xf>
    <xf numFmtId="3" fontId="3" fillId="3" borderId="6" xfId="4" applyNumberFormat="1" applyFill="1" applyBorder="1" applyAlignment="1">
      <alignment horizontal="centerContinuous"/>
    </xf>
    <xf numFmtId="4" fontId="3" fillId="3" borderId="6" xfId="4" applyNumberFormat="1" applyFill="1" applyBorder="1" applyAlignment="1">
      <alignment horizontal="centerContinuous"/>
    </xf>
    <xf numFmtId="4" fontId="3" fillId="3" borderId="32" xfId="4" applyNumberFormat="1" applyFill="1" applyBorder="1" applyAlignment="1">
      <alignment horizontal="centerContinuous"/>
    </xf>
    <xf numFmtId="4" fontId="4" fillId="3" borderId="32" xfId="4" applyNumberFormat="1" applyFont="1" applyFill="1" applyBorder="1" applyAlignment="1">
      <alignment horizontal="center"/>
    </xf>
    <xf numFmtId="3" fontId="3" fillId="3" borderId="32" xfId="4" applyNumberFormat="1" applyFill="1" applyBorder="1" applyAlignment="1">
      <alignment horizontal="center"/>
    </xf>
    <xf numFmtId="4" fontId="9" fillId="3" borderId="16" xfId="4" quotePrefix="1" applyNumberFormat="1" applyFont="1" applyFill="1" applyBorder="1" applyAlignment="1">
      <alignment horizontal="center"/>
    </xf>
    <xf numFmtId="166" fontId="6" fillId="3" borderId="17" xfId="4" applyNumberFormat="1" applyFont="1" applyFill="1" applyBorder="1"/>
    <xf numFmtId="4" fontId="3" fillId="3" borderId="32" xfId="4" applyNumberFormat="1" applyFill="1" applyBorder="1" applyAlignment="1">
      <alignment horizontal="center"/>
    </xf>
    <xf numFmtId="0" fontId="9" fillId="3" borderId="39" xfId="4" applyFont="1" applyFill="1" applyBorder="1" applyAlignment="1">
      <alignment horizontal="center"/>
    </xf>
    <xf numFmtId="3" fontId="9" fillId="3" borderId="40" xfId="4" applyNumberFormat="1" applyFont="1" applyFill="1" applyBorder="1" applyAlignment="1">
      <alignment horizontal="center"/>
    </xf>
    <xf numFmtId="4" fontId="9" fillId="3" borderId="41" xfId="4" applyNumberFormat="1" applyFont="1" applyFill="1" applyBorder="1" applyAlignment="1">
      <alignment horizontal="center"/>
    </xf>
    <xf numFmtId="4" fontId="9" fillId="3" borderId="42" xfId="4" quotePrefix="1" applyNumberFormat="1" applyFont="1" applyFill="1" applyBorder="1" applyAlignment="1">
      <alignment horizontal="center"/>
    </xf>
    <xf numFmtId="0" fontId="9" fillId="3" borderId="39" xfId="4" applyFont="1" applyFill="1" applyBorder="1" applyAlignment="1">
      <alignment horizontal="centerContinuous"/>
    </xf>
    <xf numFmtId="3" fontId="9" fillId="3" borderId="40" xfId="4" applyNumberFormat="1" applyFont="1" applyFill="1" applyBorder="1" applyAlignment="1">
      <alignment horizontal="centerContinuous"/>
    </xf>
    <xf numFmtId="4" fontId="9" fillId="3" borderId="41" xfId="4" quotePrefix="1" applyNumberFormat="1" applyFont="1" applyFill="1" applyBorder="1" applyAlignment="1">
      <alignment horizontal="center"/>
    </xf>
    <xf numFmtId="0" fontId="3" fillId="3" borderId="39" xfId="4" applyFill="1" applyBorder="1" applyAlignment="1">
      <alignment horizontal="center"/>
    </xf>
    <xf numFmtId="3" fontId="3" fillId="3" borderId="41" xfId="4" applyNumberFormat="1" applyFill="1" applyBorder="1" applyAlignment="1">
      <alignment horizontal="center"/>
    </xf>
    <xf numFmtId="4" fontId="3" fillId="3" borderId="41" xfId="4" applyNumberFormat="1" applyFill="1" applyBorder="1" applyAlignment="1">
      <alignment horizontal="center"/>
    </xf>
    <xf numFmtId="4" fontId="3" fillId="3" borderId="41" xfId="4" quotePrefix="1" applyNumberFormat="1" applyFill="1" applyBorder="1" applyAlignment="1">
      <alignment horizontal="center"/>
    </xf>
    <xf numFmtId="4" fontId="9" fillId="3" borderId="42" xfId="4" applyNumberFormat="1" applyFont="1" applyFill="1" applyBorder="1" applyAlignment="1">
      <alignment horizontal="center"/>
    </xf>
    <xf numFmtId="0" fontId="3" fillId="3" borderId="39" xfId="4" applyFill="1" applyBorder="1" applyAlignment="1">
      <alignment horizontal="centerContinuous"/>
    </xf>
    <xf numFmtId="3" fontId="3" fillId="3" borderId="40" xfId="4" applyNumberFormat="1" applyFill="1" applyBorder="1" applyAlignment="1">
      <alignment horizontal="centerContinuous"/>
    </xf>
    <xf numFmtId="4" fontId="3" fillId="3" borderId="40" xfId="4" applyNumberFormat="1" applyFill="1" applyBorder="1" applyAlignment="1">
      <alignment horizontal="centerContinuous"/>
    </xf>
    <xf numFmtId="4" fontId="3" fillId="3" borderId="45" xfId="4" applyNumberFormat="1" applyFill="1" applyBorder="1" applyAlignment="1">
      <alignment horizontal="centerContinuous"/>
    </xf>
    <xf numFmtId="4" fontId="4" fillId="3" borderId="45" xfId="4" applyNumberFormat="1" applyFont="1" applyFill="1" applyBorder="1" applyAlignment="1">
      <alignment horizontal="center"/>
    </xf>
    <xf numFmtId="4" fontId="3" fillId="3" borderId="46" xfId="4" applyNumberFormat="1" applyFill="1" applyBorder="1" applyAlignment="1">
      <alignment horizontal="center"/>
    </xf>
    <xf numFmtId="0" fontId="6" fillId="3" borderId="13" xfId="0" applyFont="1" applyFill="1" applyBorder="1" applyAlignment="1">
      <alignment horizontal="centerContinuous"/>
    </xf>
    <xf numFmtId="3" fontId="6" fillId="3" borderId="14" xfId="0" applyNumberFormat="1" applyFont="1" applyFill="1" applyBorder="1" applyAlignment="1">
      <alignment horizontal="centerContinuous"/>
    </xf>
    <xf numFmtId="4" fontId="6" fillId="3" borderId="15" xfId="0" applyNumberFormat="1" applyFont="1" applyFill="1" applyBorder="1" applyAlignment="1">
      <alignment horizontal="center"/>
    </xf>
    <xf numFmtId="4" fontId="6" fillId="3" borderId="16" xfId="0" quotePrefix="1" applyNumberFormat="1" applyFont="1" applyFill="1" applyBorder="1" applyAlignment="1">
      <alignment horizontal="center"/>
    </xf>
    <xf numFmtId="0" fontId="6" fillId="3" borderId="5" xfId="0" applyFont="1" applyFill="1" applyBorder="1" applyAlignment="1">
      <alignment horizontal="centerContinuous"/>
    </xf>
    <xf numFmtId="3" fontId="6" fillId="3" borderId="6" xfId="0" applyNumberFormat="1" applyFont="1" applyFill="1" applyBorder="1" applyAlignment="1">
      <alignment horizontal="centerContinuous"/>
    </xf>
    <xf numFmtId="4" fontId="6" fillId="3" borderId="15" xfId="0" quotePrefix="1" applyNumberFormat="1" applyFont="1" applyFill="1" applyBorder="1" applyAlignment="1">
      <alignment horizontal="center"/>
    </xf>
    <xf numFmtId="4" fontId="4" fillId="3" borderId="32" xfId="0" applyNumberFormat="1" applyFont="1" applyFill="1" applyBorder="1" applyAlignment="1">
      <alignment horizontal="center"/>
    </xf>
    <xf numFmtId="0" fontId="7" fillId="0" borderId="6" xfId="4" applyFont="1" applyBorder="1"/>
    <xf numFmtId="3" fontId="7" fillId="0" borderId="6" xfId="4" applyNumberFormat="1" applyFont="1" applyBorder="1"/>
    <xf numFmtId="4" fontId="7" fillId="0" borderId="6" xfId="4" applyNumberFormat="1" applyFont="1" applyBorder="1"/>
    <xf numFmtId="0" fontId="2" fillId="0" borderId="7" xfId="0" applyFont="1" applyBorder="1"/>
    <xf numFmtId="0" fontId="2" fillId="0" borderId="0" xfId="0" applyFont="1" applyBorder="1"/>
    <xf numFmtId="0" fontId="2" fillId="0" borderId="9" xfId="0" applyFont="1" applyBorder="1"/>
    <xf numFmtId="0" fontId="0" fillId="0" borderId="0" xfId="0" applyFill="1" applyBorder="1"/>
    <xf numFmtId="42" fontId="0" fillId="0" borderId="0" xfId="3" applyFont="1"/>
    <xf numFmtId="9" fontId="3" fillId="0" borderId="15" xfId="12" applyFont="1" applyFill="1" applyBorder="1" applyAlignment="1">
      <alignment horizontal="center"/>
    </xf>
    <xf numFmtId="9" fontId="3" fillId="0" borderId="22" xfId="12" applyFont="1" applyFill="1" applyBorder="1" applyAlignment="1">
      <alignment horizontal="center"/>
    </xf>
    <xf numFmtId="165" fontId="6" fillId="0" borderId="23" xfId="4" applyNumberFormat="1" applyFont="1" applyBorder="1" applyAlignment="1">
      <alignment horizontal="center"/>
    </xf>
    <xf numFmtId="9" fontId="3" fillId="0" borderId="27" xfId="6" applyFont="1" applyFill="1" applyBorder="1" applyAlignment="1">
      <alignment horizontal="center"/>
    </xf>
    <xf numFmtId="164" fontId="3" fillId="0" borderId="27" xfId="5" applyFont="1" applyFill="1" applyBorder="1" applyAlignment="1">
      <alignment horizontal="center"/>
    </xf>
    <xf numFmtId="0" fontId="19" fillId="8" borderId="70" xfId="0" applyFont="1" applyFill="1" applyBorder="1" applyAlignment="1">
      <alignment vertical="center" wrapText="1"/>
    </xf>
    <xf numFmtId="0" fontId="18" fillId="8" borderId="72" xfId="0" applyFont="1" applyFill="1" applyBorder="1" applyAlignment="1">
      <alignment horizontal="right" vertical="center" wrapText="1"/>
    </xf>
    <xf numFmtId="0" fontId="20" fillId="8" borderId="50" xfId="0" applyFont="1" applyFill="1" applyBorder="1" applyAlignment="1">
      <alignment vertical="center" wrapText="1"/>
    </xf>
    <xf numFmtId="0" fontId="18" fillId="8" borderId="73" xfId="0" applyFont="1" applyFill="1" applyBorder="1" applyAlignment="1">
      <alignment horizontal="right" vertical="center" wrapText="1"/>
    </xf>
    <xf numFmtId="0" fontId="21" fillId="0" borderId="74" xfId="0" applyFont="1" applyBorder="1" applyAlignment="1">
      <alignment vertical="center" wrapText="1"/>
    </xf>
    <xf numFmtId="0" fontId="21" fillId="0" borderId="52" xfId="0" applyFont="1" applyBorder="1" applyAlignment="1">
      <alignment horizontal="right" vertical="center" wrapText="1"/>
    </xf>
    <xf numFmtId="0" fontId="21" fillId="0" borderId="52" xfId="0" applyFont="1" applyBorder="1" applyAlignment="1">
      <alignment horizontal="center" vertical="center" wrapText="1"/>
    </xf>
    <xf numFmtId="0" fontId="21" fillId="0" borderId="73" xfId="0" applyFont="1" applyBorder="1" applyAlignment="1">
      <alignment horizontal="right" vertical="center" wrapText="1"/>
    </xf>
    <xf numFmtId="8" fontId="21" fillId="0" borderId="52" xfId="0" applyNumberFormat="1" applyFont="1" applyBorder="1" applyAlignment="1">
      <alignment horizontal="center" vertical="center" wrapText="1"/>
    </xf>
    <xf numFmtId="6" fontId="21" fillId="0" borderId="73" xfId="0" applyNumberFormat="1" applyFont="1" applyBorder="1" applyAlignment="1">
      <alignment horizontal="right" vertical="center" wrapText="1"/>
    </xf>
    <xf numFmtId="8" fontId="17" fillId="0" borderId="73" xfId="0" applyNumberFormat="1" applyFont="1" applyBorder="1" applyAlignment="1">
      <alignment horizontal="right" vertical="center" wrapText="1"/>
    </xf>
    <xf numFmtId="6" fontId="17" fillId="0" borderId="73" xfId="0" applyNumberFormat="1" applyFont="1" applyBorder="1" applyAlignment="1">
      <alignment horizontal="right" vertical="center" wrapText="1"/>
    </xf>
    <xf numFmtId="0" fontId="23" fillId="8" borderId="77" xfId="0" applyFont="1" applyFill="1" applyBorder="1" applyAlignment="1">
      <alignment vertical="center" wrapText="1"/>
    </xf>
    <xf numFmtId="0" fontId="23" fillId="8" borderId="78" xfId="0" applyFont="1" applyFill="1" applyBorder="1" applyAlignment="1">
      <alignment vertical="center" wrapText="1"/>
    </xf>
    <xf numFmtId="8" fontId="18" fillId="8" borderId="79" xfId="0" applyNumberFormat="1" applyFont="1" applyFill="1" applyBorder="1" applyAlignment="1">
      <alignment horizontal="right" vertical="center" wrapText="1"/>
    </xf>
    <xf numFmtId="0" fontId="17" fillId="0" borderId="71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173" fontId="24" fillId="8" borderId="78" xfId="1" applyNumberFormat="1" applyFont="1" applyFill="1" applyBorder="1" applyAlignment="1">
      <alignment horizontal="center" vertical="center" wrapText="1"/>
    </xf>
    <xf numFmtId="174" fontId="21" fillId="0" borderId="73" xfId="7" applyNumberFormat="1" applyFont="1" applyBorder="1" applyAlignment="1">
      <alignment horizontal="right" vertical="center" wrapText="1"/>
    </xf>
    <xf numFmtId="174" fontId="17" fillId="0" borderId="73" xfId="7" applyNumberFormat="1" applyFont="1" applyBorder="1" applyAlignment="1">
      <alignment horizontal="right" vertical="center" wrapText="1"/>
    </xf>
    <xf numFmtId="4" fontId="3" fillId="0" borderId="0" xfId="4" applyNumberFormat="1" applyAlignment="1">
      <alignment horizontal="center"/>
    </xf>
    <xf numFmtId="3" fontId="3" fillId="0" borderId="19" xfId="4" applyNumberFormat="1" applyBorder="1"/>
    <xf numFmtId="4" fontId="3" fillId="0" borderId="19" xfId="4" applyNumberFormat="1" applyBorder="1" applyAlignment="1">
      <alignment horizontal="center"/>
    </xf>
    <xf numFmtId="4" fontId="3" fillId="0" borderId="19" xfId="4" applyNumberFormat="1" applyBorder="1" applyAlignment="1">
      <alignment horizontal="right"/>
    </xf>
    <xf numFmtId="166" fontId="3" fillId="0" borderId="19" xfId="4" applyNumberFormat="1" applyBorder="1" applyAlignment="1">
      <alignment horizontal="center"/>
    </xf>
    <xf numFmtId="165" fontId="3" fillId="0" borderId="20" xfId="4" applyNumberFormat="1" applyBorder="1"/>
    <xf numFmtId="165" fontId="6" fillId="0" borderId="21" xfId="4" applyNumberFormat="1" applyFont="1" applyBorder="1"/>
    <xf numFmtId="4" fontId="3" fillId="0" borderId="1" xfId="4" applyNumberFormat="1" applyBorder="1" applyAlignment="1">
      <alignment horizontal="center"/>
    </xf>
    <xf numFmtId="3" fontId="3" fillId="0" borderId="11" xfId="4" applyNumberFormat="1" applyBorder="1"/>
    <xf numFmtId="4" fontId="3" fillId="0" borderId="22" xfId="4" applyNumberFormat="1" applyBorder="1" applyAlignment="1">
      <alignment horizontal="center"/>
    </xf>
    <xf numFmtId="4" fontId="3" fillId="0" borderId="22" xfId="4" applyNumberFormat="1" applyBorder="1"/>
    <xf numFmtId="166" fontId="3" fillId="0" borderId="22" xfId="4" applyNumberFormat="1" applyBorder="1" applyAlignment="1">
      <alignment horizontal="center"/>
    </xf>
    <xf numFmtId="165" fontId="6" fillId="0" borderId="23" xfId="4" applyNumberFormat="1" applyFont="1" applyBorder="1"/>
    <xf numFmtId="4" fontId="3" fillId="0" borderId="1" xfId="4" applyNumberFormat="1" applyBorder="1"/>
    <xf numFmtId="167" fontId="3" fillId="0" borderId="1" xfId="4" applyNumberFormat="1" applyBorder="1" applyAlignment="1">
      <alignment horizontal="center"/>
    </xf>
    <xf numFmtId="167" fontId="3" fillId="0" borderId="20" xfId="4" applyNumberFormat="1" applyBorder="1"/>
    <xf numFmtId="3" fontId="10" fillId="0" borderId="0" xfId="4" applyNumberFormat="1" applyFont="1" applyAlignment="1">
      <alignment horizontal="center"/>
    </xf>
    <xf numFmtId="165" fontId="3" fillId="0" borderId="19" xfId="4" applyNumberFormat="1" applyBorder="1" applyAlignment="1">
      <alignment horizontal="center"/>
    </xf>
    <xf numFmtId="166" fontId="3" fillId="0" borderId="19" xfId="4" applyNumberFormat="1" applyBorder="1"/>
    <xf numFmtId="165" fontId="3" fillId="0" borderId="19" xfId="4" applyNumberFormat="1" applyBorder="1"/>
    <xf numFmtId="0" fontId="3" fillId="0" borderId="30" xfId="4" applyBorder="1"/>
    <xf numFmtId="3" fontId="3" fillId="0" borderId="31" xfId="4" applyNumberFormat="1" applyBorder="1"/>
    <xf numFmtId="4" fontId="3" fillId="0" borderId="31" xfId="4" applyNumberFormat="1" applyBorder="1"/>
    <xf numFmtId="4" fontId="3" fillId="0" borderId="31" xfId="4" applyNumberFormat="1" applyBorder="1" applyAlignment="1">
      <alignment horizontal="center"/>
    </xf>
    <xf numFmtId="4" fontId="9" fillId="0" borderId="0" xfId="4" applyNumberFormat="1" applyFont="1" applyAlignment="1">
      <alignment horizontal="center"/>
    </xf>
    <xf numFmtId="3" fontId="10" fillId="0" borderId="0" xfId="4" applyNumberFormat="1" applyFont="1" applyAlignment="1">
      <alignment horizontal="centerContinuous"/>
    </xf>
    <xf numFmtId="44" fontId="21" fillId="0" borderId="52" xfId="1" applyFont="1" applyBorder="1" applyAlignment="1">
      <alignment horizontal="center" vertical="center" wrapText="1"/>
    </xf>
    <xf numFmtId="44" fontId="23" fillId="0" borderId="52" xfId="1" applyFont="1" applyBorder="1" applyAlignment="1">
      <alignment vertical="center" wrapText="1"/>
    </xf>
    <xf numFmtId="0" fontId="17" fillId="0" borderId="50" xfId="0" applyFont="1" applyBorder="1" applyAlignment="1">
      <alignment horizontal="center" vertical="center" wrapText="1"/>
    </xf>
    <xf numFmtId="44" fontId="17" fillId="0" borderId="73" xfId="1" applyFont="1" applyBorder="1" applyAlignment="1">
      <alignment vertical="center" wrapText="1"/>
    </xf>
    <xf numFmtId="0" fontId="3" fillId="0" borderId="18" xfId="4" applyBorder="1" applyAlignment="1">
      <alignment horizontal="left"/>
    </xf>
    <xf numFmtId="0" fontId="4" fillId="0" borderId="15" xfId="4" quotePrefix="1" applyFont="1" applyBorder="1"/>
    <xf numFmtId="3" fontId="3" fillId="0" borderId="16" xfId="4" applyNumberFormat="1" applyBorder="1"/>
    <xf numFmtId="0" fontId="4" fillId="0" borderId="34" xfId="4" quotePrefix="1" applyFont="1" applyBorder="1"/>
    <xf numFmtId="0" fontId="4" fillId="0" borderId="27" xfId="4" quotePrefix="1" applyFont="1" applyBorder="1"/>
    <xf numFmtId="3" fontId="3" fillId="0" borderId="35" xfId="4" applyNumberFormat="1" applyBorder="1"/>
    <xf numFmtId="3" fontId="9" fillId="0" borderId="0" xfId="4" applyNumberFormat="1" applyFont="1"/>
    <xf numFmtId="0" fontId="13" fillId="0" borderId="0" xfId="11" applyFont="1"/>
    <xf numFmtId="4" fontId="10" fillId="0" borderId="0" xfId="4" applyNumberFormat="1" applyFont="1" applyAlignment="1">
      <alignment horizontal="center"/>
    </xf>
    <xf numFmtId="0" fontId="14" fillId="0" borderId="0" xfId="11" applyFont="1"/>
    <xf numFmtId="0" fontId="13" fillId="0" borderId="0" xfId="11" applyFont="1" applyAlignment="1">
      <alignment horizontal="left"/>
    </xf>
    <xf numFmtId="0" fontId="13" fillId="0" borderId="0" xfId="11" applyFont="1" applyAlignment="1">
      <alignment wrapText="1"/>
    </xf>
    <xf numFmtId="0" fontId="13" fillId="0" borderId="0" xfId="11" applyFont="1" applyAlignment="1">
      <alignment horizontal="left" wrapText="1"/>
    </xf>
    <xf numFmtId="3" fontId="7" fillId="0" borderId="0" xfId="4" applyNumberFormat="1" applyFont="1"/>
    <xf numFmtId="4" fontId="7" fillId="0" borderId="0" xfId="4" applyNumberFormat="1" applyFont="1"/>
    <xf numFmtId="4" fontId="6" fillId="0" borderId="21" xfId="4" applyNumberFormat="1" applyFont="1" applyBorder="1"/>
    <xf numFmtId="166" fontId="6" fillId="0" borderId="21" xfId="4" applyNumberFormat="1" applyFont="1" applyBorder="1"/>
    <xf numFmtId="166" fontId="6" fillId="0" borderId="23" xfId="4" applyNumberFormat="1" applyFont="1" applyBorder="1"/>
    <xf numFmtId="0" fontId="3" fillId="0" borderId="25" xfId="4" quotePrefix="1" applyBorder="1" applyAlignment="1">
      <alignment horizontal="left"/>
    </xf>
    <xf numFmtId="4" fontId="6" fillId="0" borderId="23" xfId="4" applyNumberFormat="1" applyFont="1" applyBorder="1"/>
    <xf numFmtId="0" fontId="3" fillId="0" borderId="1" xfId="4" applyBorder="1" applyAlignment="1">
      <alignment horizontal="center"/>
    </xf>
    <xf numFmtId="165" fontId="6" fillId="0" borderId="21" xfId="4" applyNumberFormat="1" applyFont="1" applyBorder="1" applyAlignment="1">
      <alignment horizontal="center"/>
    </xf>
    <xf numFmtId="0" fontId="0" fillId="0" borderId="0" xfId="0"/>
    <xf numFmtId="0" fontId="0" fillId="0" borderId="0" xfId="0"/>
    <xf numFmtId="0" fontId="4" fillId="7" borderId="39" xfId="4" applyFont="1" applyFill="1" applyBorder="1" applyAlignment="1">
      <alignment vertical="center"/>
    </xf>
    <xf numFmtId="165" fontId="6" fillId="7" borderId="46" xfId="4" applyNumberFormat="1" applyFont="1" applyFill="1" applyBorder="1" applyAlignment="1">
      <alignment horizontal="center" vertical="center"/>
    </xf>
    <xf numFmtId="0" fontId="0" fillId="0" borderId="8" xfId="0" applyBorder="1" applyAlignment="1">
      <alignment vertical="center"/>
    </xf>
    <xf numFmtId="4" fontId="3" fillId="0" borderId="1" xfId="4" applyNumberFormat="1" applyFill="1" applyBorder="1" applyAlignment="1">
      <alignment horizontal="center" vertical="center"/>
    </xf>
    <xf numFmtId="167" fontId="3" fillId="0" borderId="1" xfId="4" applyNumberFormat="1" applyFill="1" applyBorder="1" applyAlignment="1">
      <alignment horizontal="center" vertical="center"/>
    </xf>
    <xf numFmtId="167" fontId="3" fillId="0" borderId="20" xfId="4" applyNumberFormat="1" applyFill="1" applyBorder="1" applyAlignment="1">
      <alignment vertical="center"/>
    </xf>
    <xf numFmtId="165" fontId="6" fillId="0" borderId="21" xfId="4" applyNumberFormat="1" applyFont="1" applyFill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Alignment="1">
      <alignment vertical="center"/>
    </xf>
    <xf numFmtId="167" fontId="3" fillId="0" borderId="20" xfId="4" applyNumberFormat="1" applyFill="1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165" fontId="6" fillId="0" borderId="21" xfId="4" applyNumberFormat="1" applyFont="1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/>
    <xf numFmtId="0" fontId="3" fillId="0" borderId="25" xfId="4" quotePrefix="1" applyBorder="1" applyAlignment="1">
      <alignment horizontal="left"/>
    </xf>
    <xf numFmtId="0" fontId="0" fillId="0" borderId="0" xfId="0"/>
    <xf numFmtId="0" fontId="3" fillId="0" borderId="18" xfId="4" applyFill="1" applyBorder="1" applyAlignment="1">
      <alignment horizontal="left"/>
    </xf>
    <xf numFmtId="0" fontId="3" fillId="0" borderId="25" xfId="4" applyFill="1" applyBorder="1" applyAlignment="1">
      <alignment horizontal="left"/>
    </xf>
    <xf numFmtId="0" fontId="3" fillId="0" borderId="25" xfId="4" quotePrefix="1" applyFill="1" applyBorder="1" applyAlignment="1">
      <alignment horizontal="left"/>
    </xf>
    <xf numFmtId="0" fontId="2" fillId="0" borderId="0" xfId="0" applyFont="1" applyAlignment="1">
      <alignment wrapText="1"/>
    </xf>
    <xf numFmtId="0" fontId="2" fillId="0" borderId="12" xfId="0" applyFont="1" applyBorder="1"/>
    <xf numFmtId="0" fontId="28" fillId="0" borderId="84" xfId="8" applyFont="1" applyBorder="1" applyAlignment="1">
      <alignment vertical="center"/>
    </xf>
    <xf numFmtId="0" fontId="28" fillId="0" borderId="85" xfId="8" applyFont="1" applyBorder="1" applyAlignment="1">
      <alignment horizontal="center" vertical="center"/>
    </xf>
    <xf numFmtId="0" fontId="28" fillId="0" borderId="53" xfId="8" applyFont="1" applyBorder="1" applyAlignment="1">
      <alignment vertical="center"/>
    </xf>
    <xf numFmtId="0" fontId="5" fillId="0" borderId="54" xfId="8" applyFont="1" applyBorder="1" applyAlignment="1">
      <alignment horizontal="center" vertical="center"/>
    </xf>
    <xf numFmtId="0" fontId="28" fillId="0" borderId="55" xfId="8" applyFont="1" applyBorder="1" applyAlignment="1">
      <alignment vertical="center" wrapText="1"/>
    </xf>
    <xf numFmtId="14" fontId="28" fillId="0" borderId="86" xfId="8" applyNumberFormat="1" applyFont="1" applyBorder="1" applyAlignment="1">
      <alignment horizontal="center" vertical="center"/>
    </xf>
    <xf numFmtId="0" fontId="28" fillId="5" borderId="64" xfId="8" applyFont="1" applyFill="1" applyBorder="1" applyAlignment="1">
      <alignment horizontal="center" vertical="center" wrapText="1"/>
    </xf>
    <xf numFmtId="0" fontId="28" fillId="5" borderId="67" xfId="8" applyFont="1" applyFill="1" applyBorder="1" applyAlignment="1">
      <alignment vertical="center" wrapText="1"/>
    </xf>
    <xf numFmtId="0" fontId="28" fillId="3" borderId="19" xfId="0" applyFont="1" applyFill="1" applyBorder="1" applyAlignment="1">
      <alignment horizontal="center" vertical="center"/>
    </xf>
    <xf numFmtId="0" fontId="27" fillId="0" borderId="25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170" fontId="27" fillId="0" borderId="1" xfId="2" applyNumberFormat="1" applyFont="1" applyFill="1" applyBorder="1" applyAlignment="1">
      <alignment horizontal="center" vertical="center"/>
    </xf>
    <xf numFmtId="173" fontId="27" fillId="0" borderId="47" xfId="1" applyNumberFormat="1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170" fontId="6" fillId="4" borderId="1" xfId="2" applyNumberFormat="1" applyFont="1" applyFill="1" applyBorder="1" applyAlignment="1">
      <alignment horizontal="center" vertical="center"/>
    </xf>
    <xf numFmtId="44" fontId="6" fillId="4" borderId="1" xfId="1" applyFont="1" applyFill="1" applyBorder="1" applyAlignment="1">
      <alignment horizontal="center" vertical="center"/>
    </xf>
    <xf numFmtId="173" fontId="27" fillId="4" borderId="47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70" fontId="6" fillId="0" borderId="1" xfId="2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vertical="center"/>
    </xf>
    <xf numFmtId="0" fontId="27" fillId="0" borderId="38" xfId="0" applyFont="1" applyFill="1" applyBorder="1" applyAlignment="1">
      <alignment horizontal="left" vertical="center"/>
    </xf>
    <xf numFmtId="0" fontId="28" fillId="4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left" vertical="center"/>
    </xf>
    <xf numFmtId="44" fontId="27" fillId="0" borderId="1" xfId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2" fontId="27" fillId="0" borderId="1" xfId="0" applyNumberFormat="1" applyFont="1" applyFill="1" applyBorder="1" applyAlignment="1">
      <alignment horizontal="center" vertical="center"/>
    </xf>
    <xf numFmtId="2" fontId="27" fillId="0" borderId="1" xfId="1" applyNumberFormat="1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8" applyFont="1" applyBorder="1" applyAlignment="1">
      <alignment horizontal="left" vertical="center" wrapText="1"/>
    </xf>
    <xf numFmtId="9" fontId="6" fillId="0" borderId="0" xfId="8" applyNumberFormat="1" applyFont="1" applyBorder="1" applyAlignment="1">
      <alignment horizontal="center" vertical="center"/>
    </xf>
    <xf numFmtId="172" fontId="6" fillId="0" borderId="0" xfId="8" applyNumberFormat="1" applyFont="1" applyBorder="1" applyAlignment="1">
      <alignment vertical="center"/>
    </xf>
    <xf numFmtId="0" fontId="6" fillId="0" borderId="0" xfId="8" applyFont="1" applyBorder="1" applyAlignment="1">
      <alignment horizontal="right" vertical="center"/>
    </xf>
    <xf numFmtId="9" fontId="6" fillId="0" borderId="24" xfId="12" applyFont="1" applyBorder="1" applyAlignment="1">
      <alignment horizontal="center" vertical="center"/>
    </xf>
    <xf numFmtId="172" fontId="5" fillId="0" borderId="46" xfId="8" applyNumberFormat="1" applyFont="1" applyBorder="1" applyAlignment="1">
      <alignment vertical="center"/>
    </xf>
    <xf numFmtId="0" fontId="5" fillId="0" borderId="0" xfId="8" applyFont="1" applyBorder="1" applyAlignment="1">
      <alignment horizontal="center" vertical="center"/>
    </xf>
    <xf numFmtId="9" fontId="6" fillId="0" borderId="0" xfId="12" applyFont="1" applyBorder="1" applyAlignment="1">
      <alignment horizontal="center" vertical="center"/>
    </xf>
    <xf numFmtId="172" fontId="5" fillId="0" borderId="0" xfId="8" applyNumberFormat="1" applyFont="1" applyBorder="1" applyAlignment="1">
      <alignment vertical="center"/>
    </xf>
    <xf numFmtId="0" fontId="6" fillId="0" borderId="0" xfId="8" applyFont="1" applyBorder="1" applyAlignment="1">
      <alignment horizontal="center" vertical="center"/>
    </xf>
    <xf numFmtId="0" fontId="5" fillId="0" borderId="0" xfId="8" applyFont="1" applyBorder="1" applyAlignment="1">
      <alignment horizontal="left" vertical="center"/>
    </xf>
    <xf numFmtId="0" fontId="6" fillId="0" borderId="0" xfId="8" applyFont="1" applyBorder="1" applyAlignment="1">
      <alignment vertical="center"/>
    </xf>
    <xf numFmtId="39" fontId="28" fillId="0" borderId="0" xfId="8" applyNumberFormat="1" applyFont="1" applyBorder="1" applyAlignment="1">
      <alignment vertical="center"/>
    </xf>
    <xf numFmtId="0" fontId="28" fillId="0" borderId="0" xfId="8" applyFont="1" applyBorder="1" applyAlignment="1">
      <alignment horizontal="center" vertical="center"/>
    </xf>
    <xf numFmtId="171" fontId="28" fillId="5" borderId="46" xfId="8" applyNumberFormat="1" applyFont="1" applyFill="1" applyBorder="1" applyAlignment="1">
      <alignment horizontal="center" vertical="center"/>
    </xf>
    <xf numFmtId="171" fontId="28" fillId="5" borderId="56" xfId="8" applyNumberFormat="1" applyFont="1" applyFill="1" applyBorder="1" applyAlignment="1">
      <alignment horizontal="center" vertical="center"/>
    </xf>
    <xf numFmtId="9" fontId="27" fillId="6" borderId="21" xfId="8" applyNumberFormat="1" applyFont="1" applyFill="1" applyBorder="1" applyAlignment="1">
      <alignment horizontal="center" vertical="center"/>
    </xf>
    <xf numFmtId="0" fontId="27" fillId="0" borderId="0" xfId="8" applyFont="1" applyBorder="1" applyAlignment="1">
      <alignment horizontal="center" vertical="center" wrapText="1"/>
    </xf>
    <xf numFmtId="0" fontId="27" fillId="0" borderId="0" xfId="8" applyFont="1" applyBorder="1" applyAlignment="1">
      <alignment vertical="center" wrapText="1"/>
    </xf>
    <xf numFmtId="171" fontId="28" fillId="5" borderId="58" xfId="8" applyNumberFormat="1" applyFont="1" applyFill="1" applyBorder="1" applyAlignment="1">
      <alignment horizontal="center" vertical="center"/>
    </xf>
    <xf numFmtId="9" fontId="27" fillId="6" borderId="23" xfId="8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7" fillId="0" borderId="38" xfId="0" applyFont="1" applyFill="1" applyBorder="1" applyAlignment="1">
      <alignment horizontal="center" vertical="center"/>
    </xf>
    <xf numFmtId="170" fontId="27" fillId="0" borderId="38" xfId="2" applyNumberFormat="1" applyFont="1" applyFill="1" applyBorder="1" applyAlignment="1">
      <alignment horizontal="center" vertical="center"/>
    </xf>
    <xf numFmtId="173" fontId="28" fillId="12" borderId="47" xfId="1" applyNumberFormat="1" applyFont="1" applyFill="1" applyBorder="1" applyAlignment="1">
      <alignment horizontal="center" vertical="center"/>
    </xf>
    <xf numFmtId="0" fontId="6" fillId="0" borderId="38" xfId="0" applyFont="1" applyFill="1" applyBorder="1" applyAlignment="1">
      <alignment horizontal="center" vertical="center"/>
    </xf>
    <xf numFmtId="170" fontId="6" fillId="0" borderId="38" xfId="2" applyNumberFormat="1" applyFont="1" applyFill="1" applyBorder="1" applyAlignment="1">
      <alignment horizontal="center" vertical="center"/>
    </xf>
    <xf numFmtId="44" fontId="6" fillId="0" borderId="19" xfId="1" applyFont="1" applyFill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6" xfId="0" applyFont="1" applyBorder="1" applyAlignment="1">
      <alignment vertical="center"/>
    </xf>
    <xf numFmtId="0" fontId="27" fillId="0" borderId="6" xfId="0" applyFont="1" applyFill="1" applyBorder="1" applyAlignment="1">
      <alignment vertical="center"/>
    </xf>
    <xf numFmtId="41" fontId="27" fillId="0" borderId="6" xfId="2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vertical="center"/>
    </xf>
    <xf numFmtId="41" fontId="27" fillId="0" borderId="0" xfId="2" applyFont="1" applyBorder="1" applyAlignment="1">
      <alignment horizontal="center" vertical="center"/>
    </xf>
    <xf numFmtId="0" fontId="28" fillId="3" borderId="25" xfId="0" applyFont="1" applyFill="1" applyBorder="1" applyAlignment="1">
      <alignment horizontal="center" vertical="center"/>
    </xf>
    <xf numFmtId="0" fontId="27" fillId="3" borderId="1" xfId="0" applyFont="1" applyFill="1" applyBorder="1" applyAlignment="1">
      <alignment vertical="center"/>
    </xf>
    <xf numFmtId="41" fontId="27" fillId="3" borderId="1" xfId="2" applyFont="1" applyFill="1" applyBorder="1" applyAlignment="1">
      <alignment horizontal="center" vertical="center"/>
    </xf>
    <xf numFmtId="0" fontId="27" fillId="3" borderId="47" xfId="0" applyFont="1" applyFill="1" applyBorder="1" applyAlignment="1">
      <alignment vertical="center"/>
    </xf>
    <xf numFmtId="44" fontId="27" fillId="0" borderId="19" xfId="1" applyFont="1" applyFill="1" applyBorder="1" applyAlignment="1">
      <alignment vertical="center"/>
    </xf>
    <xf numFmtId="0" fontId="5" fillId="4" borderId="25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0" fontId="6" fillId="0" borderId="19" xfId="0" applyFont="1" applyBorder="1" applyAlignment="1">
      <alignment vertical="center" wrapText="1"/>
    </xf>
    <xf numFmtId="0" fontId="2" fillId="0" borderId="9" xfId="0" applyFont="1" applyFill="1" applyBorder="1" applyAlignment="1">
      <alignment vertical="center"/>
    </xf>
    <xf numFmtId="0" fontId="6" fillId="0" borderId="38" xfId="0" applyFont="1" applyBorder="1" applyAlignment="1">
      <alignment vertical="center" wrapText="1"/>
    </xf>
    <xf numFmtId="173" fontId="27" fillId="0" borderId="47" xfId="1" applyNumberFormat="1" applyFont="1" applyFill="1" applyBorder="1" applyAlignment="1">
      <alignment vertical="center"/>
    </xf>
    <xf numFmtId="173" fontId="27" fillId="4" borderId="47" xfId="1" applyNumberFormat="1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173" fontId="28" fillId="4" borderId="47" xfId="1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2" fillId="0" borderId="9" xfId="0" applyFont="1" applyBorder="1" applyAlignment="1">
      <alignment vertical="center" wrapText="1"/>
    </xf>
    <xf numFmtId="41" fontId="6" fillId="2" borderId="68" xfId="2" applyFont="1" applyFill="1" applyBorder="1" applyAlignment="1">
      <alignment horizontal="center" vertical="center"/>
    </xf>
    <xf numFmtId="41" fontId="6" fillId="2" borderId="22" xfId="2" applyFont="1" applyFill="1" applyBorder="1" applyAlignment="1">
      <alignment horizontal="center" vertical="center"/>
    </xf>
    <xf numFmtId="0" fontId="29" fillId="2" borderId="22" xfId="0" applyFont="1" applyFill="1" applyBorder="1" applyAlignment="1">
      <alignment vertical="center"/>
    </xf>
    <xf numFmtId="173" fontId="27" fillId="4" borderId="35" xfId="1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41" fontId="6" fillId="0" borderId="0" xfId="2" applyFont="1" applyFill="1" applyBorder="1" applyAlignment="1">
      <alignment horizontal="center" vertical="center"/>
    </xf>
    <xf numFmtId="44" fontId="5" fillId="0" borderId="0" xfId="0" applyNumberFormat="1" applyFont="1" applyFill="1" applyBorder="1" applyAlignment="1">
      <alignment vertical="center"/>
    </xf>
    <xf numFmtId="0" fontId="27" fillId="0" borderId="0" xfId="8" applyFont="1" applyBorder="1" applyAlignment="1">
      <alignment horizontal="center" vertical="center"/>
    </xf>
    <xf numFmtId="0" fontId="27" fillId="0" borderId="0" xfId="8" applyFont="1" applyBorder="1" applyAlignment="1">
      <alignment vertical="center"/>
    </xf>
    <xf numFmtId="2" fontId="27" fillId="0" borderId="0" xfId="8" applyNumberFormat="1" applyFont="1" applyBorder="1" applyAlignment="1">
      <alignment vertical="center"/>
    </xf>
    <xf numFmtId="172" fontId="27" fillId="0" borderId="0" xfId="8" applyNumberFormat="1" applyFont="1" applyBorder="1" applyAlignment="1">
      <alignment vertical="center"/>
    </xf>
    <xf numFmtId="0" fontId="27" fillId="0" borderId="0" xfId="0" applyFont="1" applyFill="1" applyBorder="1" applyAlignment="1">
      <alignment horizontal="center" vertical="center"/>
    </xf>
    <xf numFmtId="41" fontId="27" fillId="0" borderId="0" xfId="2" applyFont="1" applyFill="1" applyBorder="1" applyAlignment="1">
      <alignment horizontal="center" vertical="center"/>
    </xf>
    <xf numFmtId="44" fontId="28" fillId="0" borderId="0" xfId="0" applyNumberFormat="1" applyFont="1" applyFill="1" applyBorder="1" applyAlignment="1">
      <alignment vertical="center"/>
    </xf>
    <xf numFmtId="0" fontId="27" fillId="0" borderId="11" xfId="8" applyFont="1" applyBorder="1" applyAlignment="1">
      <alignment horizontal="center" vertical="center"/>
    </xf>
    <xf numFmtId="0" fontId="27" fillId="0" borderId="11" xfId="8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0" borderId="0" xfId="0" applyFont="1" applyFill="1" applyAlignment="1">
      <alignment vertical="center"/>
    </xf>
    <xf numFmtId="41" fontId="27" fillId="0" borderId="0" xfId="2" applyFont="1" applyAlignment="1">
      <alignment horizontal="center" vertical="center"/>
    </xf>
    <xf numFmtId="0" fontId="2" fillId="0" borderId="0" xfId="0" applyFont="1" applyAlignment="1">
      <alignment vertical="center"/>
    </xf>
    <xf numFmtId="0" fontId="27" fillId="0" borderId="38" xfId="0" applyFont="1" applyFill="1" applyBorder="1" applyAlignment="1">
      <alignment vertical="center"/>
    </xf>
    <xf numFmtId="0" fontId="6" fillId="0" borderId="83" xfId="0" applyFont="1" applyBorder="1" applyAlignment="1">
      <alignment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vertical="center" wrapText="1"/>
    </xf>
    <xf numFmtId="0" fontId="6" fillId="0" borderId="25" xfId="0" applyFont="1" applyFill="1" applyBorder="1" applyAlignment="1">
      <alignment horizontal="center" vertical="center"/>
    </xf>
    <xf numFmtId="2" fontId="6" fillId="0" borderId="25" xfId="0" applyNumberFormat="1" applyFont="1" applyFill="1" applyBorder="1" applyAlignment="1">
      <alignment horizontal="center" vertical="center"/>
    </xf>
    <xf numFmtId="0" fontId="27" fillId="0" borderId="83" xfId="0" applyFont="1" applyFill="1" applyBorder="1" applyAlignment="1">
      <alignment horizontal="left" vertical="center"/>
    </xf>
    <xf numFmtId="44" fontId="27" fillId="0" borderId="19" xfId="1" applyFont="1" applyFill="1" applyBorder="1" applyAlignment="1">
      <alignment horizontal="center" vertical="center"/>
    </xf>
    <xf numFmtId="172" fontId="5" fillId="12" borderId="24" xfId="8" applyNumberFormat="1" applyFont="1" applyFill="1" applyBorder="1" applyAlignment="1">
      <alignment vertical="center"/>
    </xf>
    <xf numFmtId="44" fontId="5" fillId="13" borderId="46" xfId="0" applyNumberFormat="1" applyFont="1" applyFill="1" applyBorder="1" applyAlignment="1">
      <alignment vertical="center"/>
    </xf>
    <xf numFmtId="0" fontId="25" fillId="0" borderId="0" xfId="11" applyFont="1"/>
    <xf numFmtId="0" fontId="2" fillId="0" borderId="8" xfId="0" applyFont="1" applyBorder="1"/>
    <xf numFmtId="0" fontId="2" fillId="0" borderId="0" xfId="11" applyFont="1"/>
    <xf numFmtId="0" fontId="25" fillId="0" borderId="0" xfId="11" applyFont="1" applyAlignment="1">
      <alignment horizontal="left"/>
    </xf>
    <xf numFmtId="0" fontId="25" fillId="0" borderId="0" xfId="11" applyFont="1" applyAlignment="1">
      <alignment wrapText="1"/>
    </xf>
    <xf numFmtId="0" fontId="25" fillId="0" borderId="0" xfId="11" applyFont="1" applyAlignment="1">
      <alignment horizontal="left" wrapText="1"/>
    </xf>
    <xf numFmtId="0" fontId="2" fillId="0" borderId="10" xfId="0" applyFont="1" applyBorder="1"/>
    <xf numFmtId="0" fontId="2" fillId="0" borderId="11" xfId="0" applyFont="1" applyBorder="1"/>
    <xf numFmtId="0" fontId="2" fillId="0" borderId="11" xfId="11" applyFont="1" applyBorder="1"/>
    <xf numFmtId="0" fontId="2" fillId="0" borderId="5" xfId="0" applyFont="1" applyBorder="1"/>
    <xf numFmtId="0" fontId="25" fillId="0" borderId="0" xfId="11" applyFont="1" applyBorder="1"/>
    <xf numFmtId="0" fontId="2" fillId="0" borderId="0" xfId="11" applyFont="1" applyBorder="1"/>
    <xf numFmtId="0" fontId="25" fillId="0" borderId="0" xfId="11" applyFont="1" applyBorder="1" applyAlignment="1">
      <alignment horizontal="left"/>
    </xf>
    <xf numFmtId="0" fontId="25" fillId="0" borderId="0" xfId="11" applyFont="1" applyBorder="1" applyAlignment="1">
      <alignment wrapText="1"/>
    </xf>
    <xf numFmtId="0" fontId="25" fillId="0" borderId="0" xfId="11" applyFont="1" applyBorder="1" applyAlignment="1">
      <alignment horizontal="left" wrapText="1"/>
    </xf>
    <xf numFmtId="4" fontId="7" fillId="0" borderId="6" xfId="4" applyNumberFormat="1" applyFont="1" applyBorder="1" applyAlignment="1">
      <alignment horizontal="center"/>
    </xf>
    <xf numFmtId="165" fontId="7" fillId="0" borderId="6" xfId="4" applyNumberFormat="1" applyFont="1" applyBorder="1"/>
    <xf numFmtId="0" fontId="7" fillId="0" borderId="5" xfId="4" applyFont="1" applyBorder="1"/>
    <xf numFmtId="3" fontId="7" fillId="0" borderId="7" xfId="4" applyNumberFormat="1" applyFont="1" applyBorder="1"/>
    <xf numFmtId="3" fontId="7" fillId="0" borderId="5" xfId="4" applyNumberFormat="1" applyFont="1" applyBorder="1"/>
    <xf numFmtId="165" fontId="7" fillId="0" borderId="7" xfId="4" applyNumberFormat="1" applyFont="1" applyBorder="1"/>
    <xf numFmtId="3" fontId="7" fillId="0" borderId="9" xfId="4" applyNumberFormat="1" applyFont="1" applyBorder="1"/>
    <xf numFmtId="3" fontId="7" fillId="0" borderId="8" xfId="4" applyNumberFormat="1" applyFont="1" applyBorder="1"/>
    <xf numFmtId="165" fontId="7" fillId="0" borderId="9" xfId="4" applyNumberFormat="1" applyFont="1" applyBorder="1"/>
    <xf numFmtId="14" fontId="7" fillId="0" borderId="9" xfId="4" applyNumberFormat="1" applyFont="1" applyBorder="1"/>
    <xf numFmtId="0" fontId="7" fillId="0" borderId="10" xfId="4" applyFont="1" applyBorder="1"/>
    <xf numFmtId="3" fontId="7" fillId="0" borderId="12" xfId="4" applyNumberFormat="1" applyFont="1" applyBorder="1"/>
    <xf numFmtId="3" fontId="7" fillId="0" borderId="10" xfId="4" applyNumberFormat="1" applyFont="1" applyBorder="1"/>
    <xf numFmtId="165" fontId="7" fillId="0" borderId="12" xfId="4" applyNumberFormat="1" applyFont="1" applyBorder="1"/>
    <xf numFmtId="4" fontId="7" fillId="0" borderId="0" xfId="4" applyNumberFormat="1" applyFont="1" applyAlignment="1">
      <alignment horizontal="center"/>
    </xf>
    <xf numFmtId="0" fontId="26" fillId="7" borderId="39" xfId="4" applyFont="1" applyFill="1" applyBorder="1"/>
    <xf numFmtId="3" fontId="7" fillId="7" borderId="40" xfId="4" applyNumberFormat="1" applyFont="1" applyFill="1" applyBorder="1" applyAlignment="1">
      <alignment vertical="center"/>
    </xf>
    <xf numFmtId="4" fontId="7" fillId="7" borderId="40" xfId="4" applyNumberFormat="1" applyFont="1" applyFill="1" applyBorder="1"/>
    <xf numFmtId="4" fontId="7" fillId="7" borderId="40" xfId="4" applyNumberFormat="1" applyFont="1" applyFill="1" applyBorder="1" applyAlignment="1">
      <alignment horizontal="center"/>
    </xf>
    <xf numFmtId="3" fontId="7" fillId="7" borderId="40" xfId="4" applyNumberFormat="1" applyFont="1" applyFill="1" applyBorder="1"/>
    <xf numFmtId="165" fontId="7" fillId="7" borderId="46" xfId="4" applyNumberFormat="1" applyFont="1" applyFill="1" applyBorder="1"/>
    <xf numFmtId="0" fontId="26" fillId="0" borderId="8" xfId="4" applyFont="1" applyBorder="1"/>
    <xf numFmtId="0" fontId="7" fillId="3" borderId="13" xfId="4" applyFont="1" applyFill="1" applyBorder="1" applyAlignment="1">
      <alignment horizontal="centerContinuous"/>
    </xf>
    <xf numFmtId="3" fontId="7" fillId="3" borderId="14" xfId="4" applyNumberFormat="1" applyFont="1" applyFill="1" applyBorder="1" applyAlignment="1">
      <alignment horizontal="centerContinuous"/>
    </xf>
    <xf numFmtId="4" fontId="7" fillId="3" borderId="15" xfId="4" applyNumberFormat="1" applyFont="1" applyFill="1" applyBorder="1" applyAlignment="1">
      <alignment horizontal="center"/>
    </xf>
    <xf numFmtId="3" fontId="7" fillId="3" borderId="16" xfId="4" quotePrefix="1" applyNumberFormat="1" applyFont="1" applyFill="1" applyBorder="1" applyAlignment="1">
      <alignment horizontal="center"/>
    </xf>
    <xf numFmtId="165" fontId="7" fillId="3" borderId="17" xfId="4" applyNumberFormat="1" applyFont="1" applyFill="1" applyBorder="1"/>
    <xf numFmtId="4" fontId="7" fillId="0" borderId="19" xfId="4" applyNumberFormat="1" applyFont="1" applyBorder="1" applyAlignment="1">
      <alignment horizontal="center"/>
    </xf>
    <xf numFmtId="166" fontId="7" fillId="0" borderId="19" xfId="4" applyNumberFormat="1" applyFont="1" applyBorder="1" applyAlignment="1">
      <alignment horizontal="center"/>
    </xf>
    <xf numFmtId="165" fontId="7" fillId="0" borderId="20" xfId="4" applyNumberFormat="1" applyFont="1" applyBorder="1"/>
    <xf numFmtId="165" fontId="7" fillId="0" borderId="21" xfId="4" applyNumberFormat="1" applyFont="1" applyBorder="1"/>
    <xf numFmtId="4" fontId="7" fillId="0" borderId="1" xfId="4" applyNumberFormat="1" applyFont="1" applyBorder="1" applyAlignment="1">
      <alignment horizontal="center"/>
    </xf>
    <xf numFmtId="3" fontId="7" fillId="0" borderId="11" xfId="4" applyNumberFormat="1" applyFont="1" applyBorder="1"/>
    <xf numFmtId="4" fontId="7" fillId="0" borderId="22" xfId="4" applyNumberFormat="1" applyFont="1" applyBorder="1" applyAlignment="1">
      <alignment horizontal="center"/>
    </xf>
    <xf numFmtId="4" fontId="7" fillId="0" borderId="22" xfId="4" applyNumberFormat="1" applyFont="1" applyBorder="1"/>
    <xf numFmtId="166" fontId="7" fillId="0" borderId="22" xfId="4" applyNumberFormat="1" applyFont="1" applyBorder="1" applyAlignment="1">
      <alignment horizontal="center"/>
    </xf>
    <xf numFmtId="165" fontId="7" fillId="0" borderId="23" xfId="4" applyNumberFormat="1" applyFont="1" applyBorder="1"/>
    <xf numFmtId="3" fontId="26" fillId="0" borderId="6" xfId="4" applyNumberFormat="1" applyFont="1" applyBorder="1" applyAlignment="1">
      <alignment horizontal="center"/>
    </xf>
    <xf numFmtId="165" fontId="7" fillId="0" borderId="24" xfId="4" applyNumberFormat="1" applyFont="1" applyBorder="1" applyAlignment="1">
      <alignment horizontal="center"/>
    </xf>
    <xf numFmtId="4" fontId="7" fillId="3" borderId="15" xfId="4" quotePrefix="1" applyNumberFormat="1" applyFont="1" applyFill="1" applyBorder="1" applyAlignment="1">
      <alignment horizontal="center"/>
    </xf>
    <xf numFmtId="4" fontId="7" fillId="0" borderId="1" xfId="4" applyNumberFormat="1" applyFont="1" applyBorder="1"/>
    <xf numFmtId="167" fontId="7" fillId="0" borderId="1" xfId="4" applyNumberFormat="1" applyFont="1" applyBorder="1" applyAlignment="1">
      <alignment horizontal="center"/>
    </xf>
    <xf numFmtId="167" fontId="7" fillId="0" borderId="20" xfId="4" applyNumberFormat="1" applyFont="1" applyBorder="1"/>
    <xf numFmtId="167" fontId="7" fillId="0" borderId="1" xfId="5" applyNumberFormat="1" applyFont="1" applyFill="1" applyBorder="1" applyAlignment="1">
      <alignment horizontal="center"/>
    </xf>
    <xf numFmtId="3" fontId="26" fillId="0" borderId="0" xfId="4" applyNumberFormat="1" applyFont="1" applyAlignment="1">
      <alignment horizontal="center"/>
    </xf>
    <xf numFmtId="0" fontId="7" fillId="0" borderId="1" xfId="4" applyFont="1" applyBorder="1" applyAlignment="1">
      <alignment horizontal="center"/>
    </xf>
    <xf numFmtId="165" fontId="7" fillId="0" borderId="21" xfId="4" applyNumberFormat="1" applyFont="1" applyBorder="1" applyAlignment="1">
      <alignment horizontal="center"/>
    </xf>
    <xf numFmtId="0" fontId="7" fillId="3" borderId="5" xfId="4" applyFont="1" applyFill="1" applyBorder="1" applyAlignment="1">
      <alignment horizontal="center"/>
    </xf>
    <xf numFmtId="3" fontId="7" fillId="3" borderId="29" xfId="4" applyNumberFormat="1" applyFont="1" applyFill="1" applyBorder="1" applyAlignment="1">
      <alignment horizontal="center"/>
    </xf>
    <xf numFmtId="4" fontId="7" fillId="3" borderId="29" xfId="4" applyNumberFormat="1" applyFont="1" applyFill="1" applyBorder="1" applyAlignment="1">
      <alignment horizontal="center"/>
    </xf>
    <xf numFmtId="4" fontId="7" fillId="3" borderId="29" xfId="4" quotePrefix="1" applyNumberFormat="1" applyFont="1" applyFill="1" applyBorder="1" applyAlignment="1">
      <alignment horizontal="center"/>
    </xf>
    <xf numFmtId="3" fontId="7" fillId="3" borderId="15" xfId="4" applyNumberFormat="1" applyFont="1" applyFill="1" applyBorder="1" applyAlignment="1">
      <alignment horizontal="center"/>
    </xf>
    <xf numFmtId="0" fontId="7" fillId="0" borderId="25" xfId="4" quotePrefix="1" applyFont="1" applyBorder="1" applyAlignment="1">
      <alignment horizontal="left"/>
    </xf>
    <xf numFmtId="165" fontId="7" fillId="0" borderId="19" xfId="4" applyNumberFormat="1" applyFont="1" applyBorder="1" applyAlignment="1">
      <alignment horizontal="center"/>
    </xf>
    <xf numFmtId="9" fontId="7" fillId="0" borderId="19" xfId="6" applyFont="1" applyFill="1" applyBorder="1" applyAlignment="1">
      <alignment horizontal="center"/>
    </xf>
    <xf numFmtId="166" fontId="7" fillId="0" borderId="19" xfId="4" applyNumberFormat="1" applyFont="1" applyBorder="1"/>
    <xf numFmtId="164" fontId="7" fillId="0" borderId="19" xfId="5" applyFont="1" applyFill="1" applyBorder="1" applyAlignment="1">
      <alignment horizontal="center"/>
    </xf>
    <xf numFmtId="165" fontId="7" fillId="0" borderId="19" xfId="4" applyNumberFormat="1" applyFont="1" applyBorder="1"/>
    <xf numFmtId="0" fontId="7" fillId="0" borderId="30" xfId="4" applyFont="1" applyBorder="1"/>
    <xf numFmtId="3" fontId="7" fillId="0" borderId="31" xfId="4" applyNumberFormat="1" applyFont="1" applyBorder="1"/>
    <xf numFmtId="4" fontId="7" fillId="0" borderId="31" xfId="4" applyNumberFormat="1" applyFont="1" applyBorder="1"/>
    <xf numFmtId="4" fontId="7" fillId="0" borderId="31" xfId="4" applyNumberFormat="1" applyFont="1" applyBorder="1" applyAlignment="1">
      <alignment horizontal="center"/>
    </xf>
    <xf numFmtId="165" fontId="7" fillId="0" borderId="9" xfId="4" applyNumberFormat="1" applyFont="1" applyBorder="1" applyAlignment="1">
      <alignment horizontal="right"/>
    </xf>
    <xf numFmtId="3" fontId="26" fillId="0" borderId="0" xfId="4" applyNumberFormat="1" applyFont="1" applyAlignment="1">
      <alignment horizontal="centerContinuous"/>
    </xf>
    <xf numFmtId="165" fontId="26" fillId="0" borderId="24" xfId="4" applyNumberFormat="1" applyFont="1" applyBorder="1" applyAlignment="1">
      <alignment horizontal="center"/>
    </xf>
    <xf numFmtId="0" fontId="7" fillId="3" borderId="5" xfId="4" applyFont="1" applyFill="1" applyBorder="1" applyAlignment="1">
      <alignment horizontal="centerContinuous"/>
    </xf>
    <xf numFmtId="3" fontId="7" fillId="3" borderId="6" xfId="4" applyNumberFormat="1" applyFont="1" applyFill="1" applyBorder="1" applyAlignment="1">
      <alignment horizontal="centerContinuous"/>
    </xf>
    <xf numFmtId="4" fontId="7" fillId="3" borderId="6" xfId="4" applyNumberFormat="1" applyFont="1" applyFill="1" applyBorder="1" applyAlignment="1">
      <alignment horizontal="centerContinuous"/>
    </xf>
    <xf numFmtId="4" fontId="7" fillId="3" borderId="32" xfId="4" applyNumberFormat="1" applyFont="1" applyFill="1" applyBorder="1" applyAlignment="1">
      <alignment horizontal="centerContinuous"/>
    </xf>
    <xf numFmtId="4" fontId="26" fillId="3" borderId="32" xfId="4" applyNumberFormat="1" applyFont="1" applyFill="1" applyBorder="1" applyAlignment="1">
      <alignment horizontal="center"/>
    </xf>
    <xf numFmtId="3" fontId="7" fillId="3" borderId="32" xfId="4" applyNumberFormat="1" applyFont="1" applyFill="1" applyBorder="1" applyAlignment="1">
      <alignment horizontal="center"/>
    </xf>
    <xf numFmtId="0" fontId="26" fillId="0" borderId="15" xfId="4" quotePrefix="1" applyFont="1" applyBorder="1"/>
    <xf numFmtId="9" fontId="7" fillId="0" borderId="15" xfId="12" applyFont="1" applyFill="1" applyBorder="1" applyAlignment="1">
      <alignment horizontal="center"/>
    </xf>
    <xf numFmtId="3" fontId="7" fillId="0" borderId="16" xfId="4" applyNumberFormat="1" applyFont="1" applyBorder="1"/>
    <xf numFmtId="0" fontId="26" fillId="0" borderId="34" xfId="4" quotePrefix="1" applyFont="1" applyBorder="1"/>
    <xf numFmtId="0" fontId="26" fillId="0" borderId="27" xfId="4" quotePrefix="1" applyFont="1" applyBorder="1"/>
    <xf numFmtId="9" fontId="7" fillId="0" borderId="22" xfId="12" applyFont="1" applyFill="1" applyBorder="1" applyAlignment="1">
      <alignment horizontal="center"/>
    </xf>
    <xf numFmtId="3" fontId="7" fillId="0" borderId="35" xfId="4" applyNumberFormat="1" applyFont="1" applyBorder="1"/>
    <xf numFmtId="4" fontId="26" fillId="0" borderId="0" xfId="4" applyNumberFormat="1" applyFont="1" applyAlignment="1">
      <alignment horizontal="center"/>
    </xf>
    <xf numFmtId="165" fontId="7" fillId="7" borderId="46" xfId="4" quotePrefix="1" applyNumberFormat="1" applyFont="1" applyFill="1" applyBorder="1"/>
    <xf numFmtId="175" fontId="7" fillId="0" borderId="21" xfId="4" applyNumberFormat="1" applyFont="1" applyBorder="1"/>
    <xf numFmtId="42" fontId="7" fillId="0" borderId="1" xfId="3" applyFont="1" applyBorder="1" applyAlignment="1">
      <alignment horizontal="center"/>
    </xf>
    <xf numFmtId="42" fontId="7" fillId="0" borderId="1" xfId="3" applyFont="1" applyFill="1" applyBorder="1" applyAlignment="1">
      <alignment horizontal="center"/>
    </xf>
    <xf numFmtId="0" fontId="0" fillId="15" borderId="0" xfId="0" applyFill="1"/>
    <xf numFmtId="0" fontId="7" fillId="0" borderId="18" xfId="4" applyFont="1" applyBorder="1" applyAlignment="1"/>
    <xf numFmtId="0" fontId="7" fillId="0" borderId="19" xfId="4" applyFont="1" applyBorder="1" applyAlignment="1"/>
    <xf numFmtId="2" fontId="7" fillId="0" borderId="1" xfId="4" applyNumberFormat="1" applyFont="1" applyBorder="1" applyAlignment="1">
      <alignment horizontal="center"/>
    </xf>
    <xf numFmtId="0" fontId="7" fillId="0" borderId="18" xfId="4" quotePrefix="1" applyFont="1" applyBorder="1" applyAlignment="1"/>
    <xf numFmtId="0" fontId="7" fillId="0" borderId="19" xfId="4" quotePrefix="1" applyFont="1" applyBorder="1" applyAlignment="1"/>
    <xf numFmtId="42" fontId="7" fillId="0" borderId="20" xfId="3" applyFont="1" applyBorder="1"/>
    <xf numFmtId="0" fontId="7" fillId="0" borderId="18" xfId="4" quotePrefix="1" applyFont="1" applyBorder="1" applyAlignment="1">
      <alignment wrapText="1"/>
    </xf>
    <xf numFmtId="0" fontId="7" fillId="0" borderId="19" xfId="4" quotePrefix="1" applyFont="1" applyBorder="1" applyAlignment="1">
      <alignment wrapText="1"/>
    </xf>
    <xf numFmtId="165" fontId="0" fillId="0" borderId="9" xfId="0" applyNumberFormat="1" applyBorder="1"/>
    <xf numFmtId="4" fontId="10" fillId="0" borderId="6" xfId="4" applyNumberFormat="1" applyFont="1" applyBorder="1" applyAlignment="1">
      <alignment horizontal="centerContinuous"/>
    </xf>
    <xf numFmtId="4" fontId="6" fillId="0" borderId="6" xfId="4" applyNumberFormat="1" applyFont="1" applyBorder="1" applyAlignment="1">
      <alignment horizontal="right"/>
    </xf>
    <xf numFmtId="0" fontId="3" fillId="0" borderId="6" xfId="4" applyFont="1" applyBorder="1"/>
    <xf numFmtId="3" fontId="3" fillId="0" borderId="6" xfId="4" applyNumberFormat="1" applyFont="1" applyBorder="1"/>
    <xf numFmtId="4" fontId="3" fillId="0" borderId="6" xfId="4" applyNumberFormat="1" applyFont="1" applyBorder="1"/>
    <xf numFmtId="4" fontId="3" fillId="0" borderId="6" xfId="4" applyNumberFormat="1" applyFont="1" applyBorder="1" applyAlignment="1">
      <alignment horizontal="center"/>
    </xf>
    <xf numFmtId="0" fontId="3" fillId="0" borderId="5" xfId="4" applyFont="1" applyBorder="1"/>
    <xf numFmtId="3" fontId="3" fillId="0" borderId="7" xfId="4" applyNumberFormat="1" applyFont="1" applyBorder="1"/>
    <xf numFmtId="0" fontId="3" fillId="0" borderId="8" xfId="4" applyFont="1" applyBorder="1"/>
    <xf numFmtId="3" fontId="3" fillId="0" borderId="9" xfId="4" applyNumberFormat="1" applyFont="1" applyBorder="1"/>
    <xf numFmtId="0" fontId="3" fillId="0" borderId="10" xfId="4" applyFont="1" applyBorder="1"/>
    <xf numFmtId="3" fontId="3" fillId="0" borderId="12" xfId="4" applyNumberFormat="1" applyFont="1" applyBorder="1"/>
    <xf numFmtId="3" fontId="3" fillId="0" borderId="10" xfId="4" applyNumberFormat="1" applyFont="1" applyBorder="1"/>
    <xf numFmtId="3" fontId="3" fillId="0" borderId="0" xfId="4" applyNumberFormat="1" applyFont="1" applyBorder="1"/>
    <xf numFmtId="4" fontId="3" fillId="0" borderId="0" xfId="4" applyNumberFormat="1" applyFont="1" applyBorder="1"/>
    <xf numFmtId="4" fontId="3" fillId="0" borderId="0" xfId="4" applyNumberFormat="1" applyFont="1" applyBorder="1" applyAlignment="1">
      <alignment horizontal="center"/>
    </xf>
    <xf numFmtId="3" fontId="3" fillId="7" borderId="40" xfId="4" applyNumberFormat="1" applyFont="1" applyFill="1" applyBorder="1"/>
    <xf numFmtId="4" fontId="3" fillId="7" borderId="40" xfId="4" applyNumberFormat="1" applyFont="1" applyFill="1" applyBorder="1"/>
    <xf numFmtId="4" fontId="3" fillId="7" borderId="40" xfId="4" applyNumberFormat="1" applyFont="1" applyFill="1" applyBorder="1" applyAlignment="1">
      <alignment horizontal="center"/>
    </xf>
    <xf numFmtId="0" fontId="3" fillId="0" borderId="18" xfId="4" applyFont="1" applyFill="1" applyBorder="1" applyAlignment="1">
      <alignment horizontal="left"/>
    </xf>
    <xf numFmtId="3" fontId="3" fillId="0" borderId="19" xfId="4" applyNumberFormat="1" applyFont="1" applyFill="1" applyBorder="1"/>
    <xf numFmtId="4" fontId="3" fillId="0" borderId="19" xfId="4" applyNumberFormat="1" applyFont="1" applyFill="1" applyBorder="1" applyAlignment="1">
      <alignment horizontal="center"/>
    </xf>
    <xf numFmtId="4" fontId="3" fillId="0" borderId="19" xfId="4" applyNumberFormat="1" applyFont="1" applyFill="1" applyBorder="1" applyAlignment="1">
      <alignment horizontal="right"/>
    </xf>
    <xf numFmtId="166" fontId="3" fillId="0" borderId="19" xfId="4" applyNumberFormat="1" applyFont="1" applyFill="1" applyBorder="1" applyAlignment="1">
      <alignment horizontal="center"/>
    </xf>
    <xf numFmtId="165" fontId="3" fillId="0" borderId="20" xfId="4" applyNumberFormat="1" applyFont="1" applyFill="1" applyBorder="1"/>
    <xf numFmtId="4" fontId="3" fillId="0" borderId="1" xfId="4" applyNumberFormat="1" applyFont="1" applyFill="1" applyBorder="1" applyAlignment="1">
      <alignment horizontal="center"/>
    </xf>
    <xf numFmtId="0" fontId="3" fillId="0" borderId="10" xfId="4" applyFont="1" applyFill="1" applyBorder="1"/>
    <xf numFmtId="3" fontId="3" fillId="0" borderId="11" xfId="4" applyNumberFormat="1" applyFont="1" applyFill="1" applyBorder="1"/>
    <xf numFmtId="4" fontId="3" fillId="0" borderId="22" xfId="4" applyNumberFormat="1" applyFont="1" applyFill="1" applyBorder="1" applyAlignment="1">
      <alignment horizontal="center"/>
    </xf>
    <xf numFmtId="4" fontId="3" fillId="0" borderId="22" xfId="4" applyNumberFormat="1" applyFont="1" applyFill="1" applyBorder="1"/>
    <xf numFmtId="166" fontId="3" fillId="0" borderId="22" xfId="4" applyNumberFormat="1" applyFont="1" applyFill="1" applyBorder="1" applyAlignment="1">
      <alignment horizontal="center"/>
    </xf>
    <xf numFmtId="4" fontId="3" fillId="0" borderId="1" xfId="4" applyNumberFormat="1" applyFont="1" applyFill="1" applyBorder="1"/>
    <xf numFmtId="167" fontId="3" fillId="0" borderId="1" xfId="4" applyNumberFormat="1" applyFont="1" applyFill="1" applyBorder="1" applyAlignment="1">
      <alignment horizontal="center"/>
    </xf>
    <xf numFmtId="167" fontId="3" fillId="0" borderId="20" xfId="4" applyNumberFormat="1" applyFont="1" applyFill="1" applyBorder="1"/>
    <xf numFmtId="0" fontId="3" fillId="0" borderId="22" xfId="4" applyFont="1" applyFill="1" applyBorder="1"/>
    <xf numFmtId="167" fontId="3" fillId="0" borderId="22" xfId="4" applyNumberFormat="1" applyFont="1" applyFill="1" applyBorder="1" applyAlignment="1">
      <alignment horizontal="center"/>
    </xf>
    <xf numFmtId="167" fontId="3" fillId="0" borderId="28" xfId="4" applyNumberFormat="1" applyFont="1" applyFill="1" applyBorder="1"/>
    <xf numFmtId="0" fontId="3" fillId="3" borderId="5" xfId="4" applyFont="1" applyFill="1" applyBorder="1" applyAlignment="1">
      <alignment horizontal="center"/>
    </xf>
    <xf numFmtId="3" fontId="3" fillId="3" borderId="29" xfId="4" applyNumberFormat="1" applyFont="1" applyFill="1" applyBorder="1" applyAlignment="1">
      <alignment horizontal="center"/>
    </xf>
    <xf numFmtId="4" fontId="3" fillId="3" borderId="29" xfId="4" applyNumberFormat="1" applyFont="1" applyFill="1" applyBorder="1" applyAlignment="1">
      <alignment horizontal="center"/>
    </xf>
    <xf numFmtId="4" fontId="3" fillId="3" borderId="29" xfId="4" quotePrefix="1" applyNumberFormat="1" applyFont="1" applyFill="1" applyBorder="1" applyAlignment="1">
      <alignment horizontal="center"/>
    </xf>
    <xf numFmtId="0" fontId="3" fillId="0" borderId="25" xfId="4" applyFont="1" applyFill="1" applyBorder="1" applyAlignment="1">
      <alignment horizontal="left"/>
    </xf>
    <xf numFmtId="165" fontId="3" fillId="0" borderId="19" xfId="4" applyNumberFormat="1" applyFont="1" applyFill="1" applyBorder="1" applyAlignment="1">
      <alignment horizontal="center"/>
    </xf>
    <xf numFmtId="166" fontId="3" fillId="0" borderId="19" xfId="4" applyNumberFormat="1" applyFont="1" applyFill="1" applyBorder="1"/>
    <xf numFmtId="165" fontId="3" fillId="0" borderId="19" xfId="4" applyNumberFormat="1" applyFont="1" applyFill="1" applyBorder="1"/>
    <xf numFmtId="0" fontId="3" fillId="0" borderId="25" xfId="4" quotePrefix="1" applyFont="1" applyFill="1" applyBorder="1" applyAlignment="1">
      <alignment horizontal="left"/>
    </xf>
    <xf numFmtId="0" fontId="3" fillId="0" borderId="30" xfId="4" applyFont="1" applyFill="1" applyBorder="1"/>
    <xf numFmtId="3" fontId="3" fillId="0" borderId="31" xfId="4" applyNumberFormat="1" applyFont="1" applyFill="1" applyBorder="1"/>
    <xf numFmtId="4" fontId="3" fillId="0" borderId="31" xfId="4" applyNumberFormat="1" applyFont="1" applyFill="1" applyBorder="1"/>
    <xf numFmtId="4" fontId="3" fillId="0" borderId="31" xfId="4" applyNumberFormat="1" applyFont="1" applyFill="1" applyBorder="1" applyAlignment="1">
      <alignment horizontal="center"/>
    </xf>
    <xf numFmtId="0" fontId="3" fillId="3" borderId="5" xfId="4" applyFont="1" applyFill="1" applyBorder="1" applyAlignment="1">
      <alignment horizontal="centerContinuous"/>
    </xf>
    <xf numFmtId="3" fontId="3" fillId="3" borderId="6" xfId="4" applyNumberFormat="1" applyFont="1" applyFill="1" applyBorder="1" applyAlignment="1">
      <alignment horizontal="centerContinuous"/>
    </xf>
    <xf numFmtId="4" fontId="3" fillId="3" borderId="6" xfId="4" applyNumberFormat="1" applyFont="1" applyFill="1" applyBorder="1" applyAlignment="1">
      <alignment horizontal="centerContinuous"/>
    </xf>
    <xf numFmtId="4" fontId="3" fillId="3" borderId="32" xfId="4" applyNumberFormat="1" applyFont="1" applyFill="1" applyBorder="1" applyAlignment="1">
      <alignment horizontal="centerContinuous"/>
    </xf>
    <xf numFmtId="3" fontId="3" fillId="3" borderId="32" xfId="4" applyNumberFormat="1" applyFont="1" applyFill="1" applyBorder="1" applyAlignment="1">
      <alignment horizontal="center"/>
    </xf>
    <xf numFmtId="4" fontId="3" fillId="0" borderId="15" xfId="4" applyNumberFormat="1" applyFont="1" applyFill="1" applyBorder="1" applyAlignment="1">
      <alignment horizontal="center"/>
    </xf>
    <xf numFmtId="3" fontId="3" fillId="0" borderId="16" xfId="4" applyNumberFormat="1" applyFont="1" applyFill="1" applyBorder="1"/>
    <xf numFmtId="3" fontId="3" fillId="0" borderId="35" xfId="4" applyNumberFormat="1" applyFont="1" applyFill="1" applyBorder="1"/>
    <xf numFmtId="0" fontId="2" fillId="0" borderId="6" xfId="0" applyFont="1" applyBorder="1"/>
    <xf numFmtId="0" fontId="3" fillId="0" borderId="36" xfId="4" applyFont="1" applyFill="1" applyBorder="1" applyAlignment="1">
      <alignment horizontal="left"/>
    </xf>
    <xf numFmtId="3" fontId="3" fillId="0" borderId="4" xfId="4" applyNumberFormat="1" applyFont="1" applyFill="1" applyBorder="1"/>
    <xf numFmtId="4" fontId="3" fillId="0" borderId="4" xfId="4" applyNumberFormat="1" applyFont="1" applyFill="1" applyBorder="1" applyAlignment="1">
      <alignment horizontal="center"/>
    </xf>
    <xf numFmtId="4" fontId="3" fillId="0" borderId="4" xfId="4" applyNumberFormat="1" applyFont="1" applyFill="1" applyBorder="1"/>
    <xf numFmtId="4" fontId="3" fillId="0" borderId="27" xfId="4" applyNumberFormat="1" applyFont="1" applyFill="1" applyBorder="1" applyAlignment="1">
      <alignment horizontal="center"/>
    </xf>
    <xf numFmtId="4" fontId="3" fillId="0" borderId="27" xfId="4" applyNumberFormat="1" applyFont="1" applyFill="1" applyBorder="1"/>
    <xf numFmtId="4" fontId="3" fillId="0" borderId="19" xfId="4" applyNumberFormat="1" applyFont="1" applyFill="1" applyBorder="1"/>
    <xf numFmtId="4" fontId="3" fillId="0" borderId="20" xfId="4" applyNumberFormat="1" applyFont="1" applyFill="1" applyBorder="1"/>
    <xf numFmtId="4" fontId="3" fillId="0" borderId="12" xfId="4" applyNumberFormat="1" applyFont="1" applyFill="1" applyBorder="1"/>
    <xf numFmtId="4" fontId="3" fillId="3" borderId="32" xfId="4" applyNumberFormat="1" applyFont="1" applyFill="1" applyBorder="1" applyAlignment="1">
      <alignment horizontal="center"/>
    </xf>
    <xf numFmtId="0" fontId="3" fillId="0" borderId="0" xfId="4" applyFont="1"/>
    <xf numFmtId="3" fontId="3" fillId="0" borderId="0" xfId="4" applyNumberFormat="1" applyFont="1"/>
    <xf numFmtId="4" fontId="3" fillId="0" borderId="0" xfId="4" applyNumberFormat="1" applyFont="1"/>
    <xf numFmtId="4" fontId="3" fillId="0" borderId="43" xfId="4" applyNumberFormat="1" applyFont="1" applyFill="1" applyBorder="1" applyAlignment="1">
      <alignment horizontal="center"/>
    </xf>
    <xf numFmtId="4" fontId="3" fillId="0" borderId="43" xfId="4" applyNumberFormat="1" applyFont="1" applyFill="1" applyBorder="1"/>
    <xf numFmtId="0" fontId="3" fillId="3" borderId="39" xfId="4" applyFont="1" applyFill="1" applyBorder="1" applyAlignment="1">
      <alignment horizontal="center"/>
    </xf>
    <xf numFmtId="3" fontId="3" fillId="3" borderId="41" xfId="4" applyNumberFormat="1" applyFont="1" applyFill="1" applyBorder="1" applyAlignment="1">
      <alignment horizontal="center"/>
    </xf>
    <xf numFmtId="4" fontId="3" fillId="3" borderId="41" xfId="4" applyNumberFormat="1" applyFont="1" applyFill="1" applyBorder="1" applyAlignment="1">
      <alignment horizontal="center"/>
    </xf>
    <xf numFmtId="4" fontId="3" fillId="3" borderId="41" xfId="4" quotePrefix="1" applyNumberFormat="1" applyFont="1" applyFill="1" applyBorder="1" applyAlignment="1">
      <alignment horizontal="center"/>
    </xf>
    <xf numFmtId="0" fontId="3" fillId="0" borderId="44" xfId="4" applyFont="1" applyFill="1" applyBorder="1" applyAlignment="1">
      <alignment horizontal="left"/>
    </xf>
    <xf numFmtId="0" fontId="3" fillId="3" borderId="39" xfId="4" applyFont="1" applyFill="1" applyBorder="1" applyAlignment="1">
      <alignment horizontal="centerContinuous"/>
    </xf>
    <xf numFmtId="3" fontId="3" fillId="3" borderId="40" xfId="4" applyNumberFormat="1" applyFont="1" applyFill="1" applyBorder="1" applyAlignment="1">
      <alignment horizontal="centerContinuous"/>
    </xf>
    <xf numFmtId="4" fontId="3" fillId="3" borderId="40" xfId="4" applyNumberFormat="1" applyFont="1" applyFill="1" applyBorder="1" applyAlignment="1">
      <alignment horizontal="centerContinuous"/>
    </xf>
    <xf numFmtId="4" fontId="3" fillId="3" borderId="45" xfId="4" applyNumberFormat="1" applyFont="1" applyFill="1" applyBorder="1" applyAlignment="1">
      <alignment horizontal="centerContinuous"/>
    </xf>
    <xf numFmtId="4" fontId="3" fillId="3" borderId="46" xfId="4" applyNumberFormat="1" applyFont="1" applyFill="1" applyBorder="1" applyAlignment="1">
      <alignment horizontal="center"/>
    </xf>
    <xf numFmtId="0" fontId="28" fillId="0" borderId="8" xfId="0" applyFont="1" applyBorder="1"/>
    <xf numFmtId="3" fontId="2" fillId="0" borderId="0" xfId="0" applyNumberFormat="1" applyFont="1" applyBorder="1"/>
    <xf numFmtId="4" fontId="2" fillId="0" borderId="0" xfId="0" applyNumberFormat="1" applyFont="1" applyBorder="1"/>
    <xf numFmtId="4" fontId="2" fillId="0" borderId="0" xfId="0" applyNumberFormat="1" applyFont="1" applyBorder="1" applyAlignment="1">
      <alignment horizontal="center"/>
    </xf>
    <xf numFmtId="4" fontId="2" fillId="0" borderId="9" xfId="0" applyNumberFormat="1" applyFont="1" applyBorder="1"/>
    <xf numFmtId="4" fontId="2" fillId="3" borderId="17" xfId="0" applyNumberFormat="1" applyFont="1" applyFill="1" applyBorder="1"/>
    <xf numFmtId="0" fontId="2" fillId="0" borderId="25" xfId="0" quotePrefix="1" applyFont="1" applyFill="1" applyBorder="1" applyAlignment="1">
      <alignment horizontal="left"/>
    </xf>
    <xf numFmtId="3" fontId="2" fillId="0" borderId="19" xfId="0" applyNumberFormat="1" applyFont="1" applyFill="1" applyBorder="1"/>
    <xf numFmtId="4" fontId="2" fillId="0" borderId="19" xfId="0" applyNumberFormat="1" applyFont="1" applyFill="1" applyBorder="1" applyAlignment="1">
      <alignment horizontal="center"/>
    </xf>
    <xf numFmtId="4" fontId="2" fillId="0" borderId="19" xfId="0" applyNumberFormat="1" applyFont="1" applyFill="1" applyBorder="1"/>
    <xf numFmtId="4" fontId="2" fillId="0" borderId="21" xfId="0" applyNumberFormat="1" applyFont="1" applyFill="1" applyBorder="1"/>
    <xf numFmtId="0" fontId="2" fillId="0" borderId="18" xfId="0" applyFont="1" applyFill="1" applyBorder="1" applyAlignment="1">
      <alignment horizontal="left"/>
    </xf>
    <xf numFmtId="4" fontId="2" fillId="0" borderId="19" xfId="0" quotePrefix="1" applyNumberFormat="1" applyFont="1" applyFill="1" applyBorder="1" applyAlignment="1">
      <alignment horizontal="center"/>
    </xf>
    <xf numFmtId="4" fontId="2" fillId="0" borderId="22" xfId="0" applyNumberFormat="1" applyFont="1" applyFill="1" applyBorder="1" applyAlignment="1">
      <alignment horizontal="center"/>
    </xf>
    <xf numFmtId="4" fontId="2" fillId="0" borderId="23" xfId="0" applyNumberFormat="1" applyFont="1" applyFill="1" applyBorder="1"/>
    <xf numFmtId="42" fontId="2" fillId="0" borderId="24" xfId="3" applyFont="1" applyBorder="1" applyAlignment="1">
      <alignment horizontal="right"/>
    </xf>
    <xf numFmtId="4" fontId="2" fillId="3" borderId="7" xfId="0" applyNumberFormat="1" applyFont="1" applyFill="1" applyBorder="1"/>
    <xf numFmtId="0" fontId="2" fillId="0" borderId="18" xfId="0" applyFont="1" applyFill="1" applyBorder="1"/>
    <xf numFmtId="0" fontId="2" fillId="0" borderId="19" xfId="0" applyFont="1" applyFill="1" applyBorder="1"/>
    <xf numFmtId="0" fontId="2" fillId="0" borderId="1" xfId="0" applyFont="1" applyFill="1" applyBorder="1" applyAlignment="1">
      <alignment horizontal="center"/>
    </xf>
    <xf numFmtId="42" fontId="2" fillId="0" borderId="1" xfId="3" applyFont="1" applyFill="1" applyBorder="1" applyAlignment="1">
      <alignment horizontal="center"/>
    </xf>
    <xf numFmtId="42" fontId="2" fillId="0" borderId="47" xfId="3" applyFont="1" applyFill="1" applyBorder="1"/>
    <xf numFmtId="4" fontId="2" fillId="0" borderId="9" xfId="0" applyNumberFormat="1" applyFont="1" applyFill="1" applyBorder="1"/>
    <xf numFmtId="42" fontId="2" fillId="0" borderId="1" xfId="3" applyFont="1" applyFill="1" applyBorder="1" applyAlignment="1">
      <alignment vertical="center"/>
    </xf>
    <xf numFmtId="0" fontId="2" fillId="0" borderId="48" xfId="0" applyFont="1" applyFill="1" applyBorder="1" applyAlignment="1">
      <alignment horizontal="left"/>
    </xf>
    <xf numFmtId="3" fontId="2" fillId="0" borderId="2" xfId="0" applyNumberFormat="1" applyFont="1" applyFill="1" applyBorder="1"/>
    <xf numFmtId="4" fontId="2" fillId="0" borderId="1" xfId="0" applyNumberFormat="1" applyFont="1" applyFill="1" applyBorder="1" applyAlignment="1">
      <alignment horizontal="center"/>
    </xf>
    <xf numFmtId="42" fontId="2" fillId="0" borderId="19" xfId="3" applyFont="1" applyFill="1" applyBorder="1" applyAlignment="1">
      <alignment horizontal="center"/>
    </xf>
    <xf numFmtId="169" fontId="2" fillId="0" borderId="19" xfId="0" applyNumberFormat="1" applyFont="1" applyFill="1" applyBorder="1" applyAlignment="1">
      <alignment horizontal="center"/>
    </xf>
    <xf numFmtId="42" fontId="2" fillId="0" borderId="19" xfId="3" quotePrefix="1" applyFont="1" applyFill="1" applyBorder="1" applyAlignment="1">
      <alignment horizontal="center"/>
    </xf>
    <xf numFmtId="42" fontId="2" fillId="0" borderId="20" xfId="3" applyFont="1" applyFill="1" applyBorder="1"/>
    <xf numFmtId="0" fontId="2" fillId="0" borderId="36" xfId="0" applyFont="1" applyFill="1" applyBorder="1" applyAlignment="1">
      <alignment horizontal="left"/>
    </xf>
    <xf numFmtId="3" fontId="2" fillId="0" borderId="4" xfId="0" applyNumberFormat="1" applyFont="1" applyFill="1" applyBorder="1"/>
    <xf numFmtId="4" fontId="2" fillId="0" borderId="43" xfId="0" applyNumberFormat="1" applyFont="1" applyFill="1" applyBorder="1"/>
    <xf numFmtId="4" fontId="2" fillId="0" borderId="31" xfId="0" applyNumberFormat="1" applyFont="1" applyFill="1" applyBorder="1"/>
    <xf numFmtId="4" fontId="2" fillId="0" borderId="31" xfId="0" applyNumberFormat="1" applyFont="1" applyFill="1" applyBorder="1" applyAlignment="1">
      <alignment horizontal="center"/>
    </xf>
    <xf numFmtId="4" fontId="2" fillId="0" borderId="12" xfId="0" applyNumberFormat="1" applyFont="1" applyFill="1" applyBorder="1"/>
    <xf numFmtId="4" fontId="2" fillId="0" borderId="9" xfId="0" applyNumberFormat="1" applyFont="1" applyBorder="1" applyAlignment="1">
      <alignment horizontal="right"/>
    </xf>
    <xf numFmtId="0" fontId="2" fillId="3" borderId="5" xfId="0" applyFont="1" applyFill="1" applyBorder="1" applyAlignment="1">
      <alignment horizontal="centerContinuous"/>
    </xf>
    <xf numFmtId="3" fontId="2" fillId="3" borderId="6" xfId="0" applyNumberFormat="1" applyFont="1" applyFill="1" applyBorder="1" applyAlignment="1">
      <alignment horizontal="centerContinuous"/>
    </xf>
    <xf numFmtId="4" fontId="2" fillId="3" borderId="6" xfId="0" applyNumberFormat="1" applyFont="1" applyFill="1" applyBorder="1" applyAlignment="1">
      <alignment horizontal="centerContinuous"/>
    </xf>
    <xf numFmtId="4" fontId="2" fillId="3" borderId="32" xfId="0" applyNumberFormat="1" applyFont="1" applyFill="1" applyBorder="1" applyAlignment="1">
      <alignment horizontal="centerContinuous"/>
    </xf>
    <xf numFmtId="4" fontId="2" fillId="3" borderId="32" xfId="0" applyNumberFormat="1" applyFont="1" applyFill="1" applyBorder="1" applyAlignment="1">
      <alignment horizontal="center"/>
    </xf>
    <xf numFmtId="42" fontId="2" fillId="0" borderId="21" xfId="3" applyFont="1" applyFill="1" applyBorder="1"/>
    <xf numFmtId="4" fontId="2" fillId="0" borderId="11" xfId="0" applyNumberFormat="1" applyFont="1" applyFill="1" applyBorder="1"/>
    <xf numFmtId="42" fontId="2" fillId="0" borderId="23" xfId="3" applyFont="1" applyFill="1" applyBorder="1"/>
    <xf numFmtId="3" fontId="3" fillId="0" borderId="0" xfId="4" applyNumberFormat="1" applyFont="1" applyFill="1" applyBorder="1"/>
    <xf numFmtId="4" fontId="3" fillId="0" borderId="0" xfId="4" applyNumberFormat="1" applyFont="1" applyFill="1" applyBorder="1"/>
    <xf numFmtId="4" fontId="3" fillId="0" borderId="0" xfId="4" applyNumberFormat="1" applyFont="1" applyFill="1" applyBorder="1" applyAlignment="1">
      <alignment horizontal="center"/>
    </xf>
    <xf numFmtId="0" fontId="2" fillId="0" borderId="0" xfId="0" applyFont="1" applyFill="1"/>
    <xf numFmtId="0" fontId="2" fillId="0" borderId="8" xfId="0" applyFont="1" applyFill="1" applyBorder="1"/>
    <xf numFmtId="0" fontId="2" fillId="0" borderId="9" xfId="0" applyFont="1" applyFill="1" applyBorder="1"/>
    <xf numFmtId="44" fontId="2" fillId="0" borderId="9" xfId="1" applyFont="1" applyBorder="1"/>
    <xf numFmtId="4" fontId="3" fillId="0" borderId="0" xfId="4" applyNumberFormat="1" applyFont="1" applyBorder="1" applyAlignment="1">
      <alignment horizontal="center" vertical="center"/>
    </xf>
    <xf numFmtId="0" fontId="3" fillId="0" borderId="18" xfId="4" applyFont="1" applyBorder="1" applyAlignment="1">
      <alignment horizontal="left"/>
    </xf>
    <xf numFmtId="3" fontId="3" fillId="0" borderId="19" xfId="4" applyNumberFormat="1" applyFont="1" applyBorder="1"/>
    <xf numFmtId="4" fontId="3" fillId="0" borderId="19" xfId="4" applyNumberFormat="1" applyFont="1" applyBorder="1" applyAlignment="1">
      <alignment horizontal="center"/>
    </xf>
    <xf numFmtId="4" fontId="3" fillId="0" borderId="19" xfId="4" applyNumberFormat="1" applyFont="1" applyBorder="1" applyAlignment="1">
      <alignment horizontal="right"/>
    </xf>
    <xf numFmtId="166" fontId="3" fillId="0" borderId="19" xfId="4" applyNumberFormat="1" applyFont="1" applyBorder="1" applyAlignment="1">
      <alignment horizontal="center"/>
    </xf>
    <xf numFmtId="165" fontId="3" fillId="0" borderId="20" xfId="4" applyNumberFormat="1" applyFont="1" applyBorder="1"/>
    <xf numFmtId="4" fontId="3" fillId="0" borderId="1" xfId="4" applyNumberFormat="1" applyFont="1" applyBorder="1" applyAlignment="1">
      <alignment horizontal="center"/>
    </xf>
    <xf numFmtId="3" fontId="3" fillId="0" borderId="11" xfId="4" applyNumberFormat="1" applyFont="1" applyBorder="1"/>
    <xf numFmtId="4" fontId="3" fillId="0" borderId="22" xfId="4" applyNumberFormat="1" applyFont="1" applyBorder="1" applyAlignment="1">
      <alignment horizontal="center"/>
    </xf>
    <xf numFmtId="4" fontId="3" fillId="0" borderId="22" xfId="4" applyNumberFormat="1" applyFont="1" applyBorder="1"/>
    <xf numFmtId="166" fontId="3" fillId="0" borderId="22" xfId="4" applyNumberFormat="1" applyFont="1" applyBorder="1" applyAlignment="1">
      <alignment horizontal="center"/>
    </xf>
    <xf numFmtId="4" fontId="3" fillId="0" borderId="1" xfId="4" applyNumberFormat="1" applyFont="1" applyBorder="1"/>
    <xf numFmtId="167" fontId="3" fillId="0" borderId="1" xfId="4" applyNumberFormat="1" applyFont="1" applyBorder="1" applyAlignment="1">
      <alignment horizontal="center"/>
    </xf>
    <xf numFmtId="167" fontId="3" fillId="0" borderId="20" xfId="4" applyNumberFormat="1" applyFont="1" applyBorder="1"/>
    <xf numFmtId="0" fontId="3" fillId="0" borderId="1" xfId="4" applyFont="1" applyBorder="1" applyAlignment="1">
      <alignment horizontal="center"/>
    </xf>
    <xf numFmtId="0" fontId="3" fillId="0" borderId="25" xfId="4" quotePrefix="1" applyFont="1" applyBorder="1" applyAlignment="1">
      <alignment horizontal="left"/>
    </xf>
    <xf numFmtId="165" fontId="3" fillId="0" borderId="19" xfId="4" applyNumberFormat="1" applyFont="1" applyBorder="1" applyAlignment="1">
      <alignment horizontal="center"/>
    </xf>
    <xf numFmtId="166" fontId="3" fillId="0" borderId="19" xfId="4" applyNumberFormat="1" applyFont="1" applyBorder="1"/>
    <xf numFmtId="165" fontId="3" fillId="0" borderId="19" xfId="4" applyNumberFormat="1" applyFont="1" applyBorder="1"/>
    <xf numFmtId="0" fontId="3" fillId="0" borderId="30" xfId="4" applyFont="1" applyBorder="1"/>
    <xf numFmtId="165" fontId="3" fillId="0" borderId="27" xfId="4" applyNumberFormat="1" applyFont="1" applyBorder="1" applyAlignment="1">
      <alignment horizontal="center"/>
    </xf>
    <xf numFmtId="4" fontId="3" fillId="0" borderId="31" xfId="4" applyNumberFormat="1" applyFont="1" applyBorder="1"/>
    <xf numFmtId="165" fontId="3" fillId="0" borderId="27" xfId="4" applyNumberFormat="1" applyFont="1" applyBorder="1"/>
    <xf numFmtId="3" fontId="3" fillId="0" borderId="16" xfId="4" applyNumberFormat="1" applyFont="1" applyBorder="1"/>
    <xf numFmtId="3" fontId="3" fillId="0" borderId="35" xfId="4" applyNumberFormat="1" applyFont="1" applyBorder="1"/>
    <xf numFmtId="0" fontId="3" fillId="0" borderId="36" xfId="4" applyFont="1" applyBorder="1" applyAlignment="1">
      <alignment horizontal="left"/>
    </xf>
    <xf numFmtId="3" fontId="3" fillId="0" borderId="4" xfId="4" applyNumberFormat="1" applyFont="1" applyBorder="1"/>
    <xf numFmtId="4" fontId="3" fillId="0" borderId="4" xfId="4" applyNumberFormat="1" applyFont="1" applyBorder="1" applyAlignment="1">
      <alignment horizontal="center"/>
    </xf>
    <xf numFmtId="4" fontId="3" fillId="0" borderId="4" xfId="4" applyNumberFormat="1" applyFont="1" applyBorder="1"/>
    <xf numFmtId="4" fontId="3" fillId="0" borderId="19" xfId="4" applyNumberFormat="1" applyFont="1" applyBorder="1"/>
    <xf numFmtId="4" fontId="3" fillId="0" borderId="27" xfId="4" applyNumberFormat="1" applyFont="1" applyBorder="1" applyAlignment="1">
      <alignment horizontal="center"/>
    </xf>
    <xf numFmtId="4" fontId="3" fillId="0" borderId="27" xfId="4" applyNumberFormat="1" applyFont="1" applyBorder="1"/>
    <xf numFmtId="4" fontId="3" fillId="0" borderId="20" xfId="4" applyNumberFormat="1" applyFont="1" applyBorder="1"/>
    <xf numFmtId="0" fontId="3" fillId="0" borderId="22" xfId="4" applyFont="1" applyBorder="1"/>
    <xf numFmtId="4" fontId="3" fillId="0" borderId="12" xfId="4" applyNumberFormat="1" applyFont="1" applyBorder="1"/>
    <xf numFmtId="0" fontId="3" fillId="0" borderId="25" xfId="4" applyFont="1" applyBorder="1" applyAlignment="1">
      <alignment horizontal="left"/>
    </xf>
    <xf numFmtId="3" fontId="3" fillId="0" borderId="31" xfId="4" applyNumberFormat="1" applyFont="1" applyBorder="1"/>
    <xf numFmtId="4" fontId="3" fillId="0" borderId="31" xfId="4" applyNumberFormat="1" applyFont="1" applyBorder="1" applyAlignment="1">
      <alignment horizontal="center"/>
    </xf>
    <xf numFmtId="0" fontId="27" fillId="0" borderId="38" xfId="0" applyFont="1" applyFill="1" applyBorder="1" applyAlignment="1">
      <alignment horizontal="center" vertical="center"/>
    </xf>
    <xf numFmtId="0" fontId="3" fillId="0" borderId="18" xfId="4" applyBorder="1" applyAlignment="1">
      <alignment horizontal="left"/>
    </xf>
    <xf numFmtId="0" fontId="27" fillId="0" borderId="1" xfId="0" applyFont="1" applyFill="1" applyBorder="1" applyAlignment="1">
      <alignment horizontal="left" vertical="center" wrapText="1"/>
    </xf>
    <xf numFmtId="0" fontId="0" fillId="0" borderId="0" xfId="0" applyAlignment="1"/>
    <xf numFmtId="44" fontId="27" fillId="0" borderId="1" xfId="1" applyFont="1" applyFill="1" applyBorder="1" applyAlignment="1">
      <alignment vertical="center"/>
    </xf>
    <xf numFmtId="44" fontId="6" fillId="0" borderId="1" xfId="1" applyFont="1" applyFill="1" applyBorder="1" applyAlignment="1">
      <alignment horizontal="center" vertical="center"/>
    </xf>
    <xf numFmtId="0" fontId="7" fillId="0" borderId="18" xfId="4" applyFont="1" applyBorder="1" applyAlignment="1">
      <alignment horizontal="left"/>
    </xf>
    <xf numFmtId="0" fontId="7" fillId="0" borderId="19" xfId="4" applyFont="1" applyBorder="1" applyAlignment="1">
      <alignment horizontal="left"/>
    </xf>
    <xf numFmtId="0" fontId="2" fillId="0" borderId="0" xfId="0" applyFont="1" applyAlignment="1"/>
    <xf numFmtId="0" fontId="31" fillId="0" borderId="87" xfId="0" applyFont="1" applyBorder="1"/>
    <xf numFmtId="0" fontId="31" fillId="0" borderId="49" xfId="0" applyFont="1" applyBorder="1"/>
    <xf numFmtId="0" fontId="31" fillId="0" borderId="51" xfId="0" applyFont="1" applyBorder="1"/>
    <xf numFmtId="0" fontId="31" fillId="0" borderId="56" xfId="0" applyFont="1" applyBorder="1"/>
    <xf numFmtId="0" fontId="31" fillId="0" borderId="92" xfId="0" applyFont="1" applyBorder="1"/>
    <xf numFmtId="0" fontId="34" fillId="0" borderId="92" xfId="0" applyFont="1" applyBorder="1" applyAlignment="1">
      <alignment vertical="center"/>
    </xf>
    <xf numFmtId="0" fontId="35" fillId="0" borderId="105" xfId="0" applyFont="1" applyBorder="1" applyAlignment="1">
      <alignment horizontal="center" vertical="center"/>
    </xf>
    <xf numFmtId="0" fontId="36" fillId="0" borderId="92" xfId="0" applyFont="1" applyBorder="1" applyAlignment="1">
      <alignment horizontal="center" vertical="center"/>
    </xf>
    <xf numFmtId="176" fontId="37" fillId="0" borderId="107" xfId="0" applyNumberFormat="1" applyFont="1" applyBorder="1" applyAlignment="1">
      <alignment horizontal="center" vertical="center"/>
    </xf>
    <xf numFmtId="4" fontId="31" fillId="0" borderId="92" xfId="0" applyNumberFormat="1" applyFont="1" applyBorder="1" applyAlignment="1">
      <alignment horizontal="center" vertical="center"/>
    </xf>
    <xf numFmtId="0" fontId="36" fillId="0" borderId="92" xfId="0" applyFont="1" applyBorder="1" applyAlignment="1">
      <alignment horizontal="left" vertical="center"/>
    </xf>
    <xf numFmtId="0" fontId="35" fillId="0" borderId="88" xfId="0" applyFont="1" applyBorder="1" applyAlignment="1">
      <alignment horizontal="center"/>
    </xf>
    <xf numFmtId="0" fontId="35" fillId="0" borderId="108" xfId="0" applyFont="1" applyBorder="1" applyAlignment="1">
      <alignment horizontal="center"/>
    </xf>
    <xf numFmtId="0" fontId="35" fillId="0" borderId="91" xfId="0" applyFont="1" applyBorder="1" applyAlignment="1">
      <alignment horizontal="center"/>
    </xf>
    <xf numFmtId="0" fontId="36" fillId="0" borderId="92" xfId="0" applyFont="1" applyBorder="1" applyAlignment="1">
      <alignment horizontal="center"/>
    </xf>
    <xf numFmtId="49" fontId="31" fillId="0" borderId="109" xfId="0" applyNumberFormat="1" applyFont="1" applyBorder="1" applyAlignment="1">
      <alignment horizontal="left" vertical="center"/>
    </xf>
    <xf numFmtId="177" fontId="37" fillId="0" borderId="53" xfId="0" applyNumberFormat="1" applyFont="1" applyBorder="1" applyAlignment="1">
      <alignment horizontal="center" vertical="center"/>
    </xf>
    <xf numFmtId="177" fontId="37" fillId="0" borderId="96" xfId="0" applyNumberFormat="1" applyFont="1" applyBorder="1" applyAlignment="1">
      <alignment horizontal="center" vertical="center"/>
    </xf>
    <xf numFmtId="177" fontId="31" fillId="0" borderId="92" xfId="0" applyNumberFormat="1" applyFont="1" applyBorder="1"/>
    <xf numFmtId="49" fontId="31" fillId="0" borderId="53" xfId="0" applyNumberFormat="1" applyFont="1" applyBorder="1" applyAlignment="1">
      <alignment horizontal="left" vertical="center"/>
    </xf>
    <xf numFmtId="49" fontId="37" fillId="0" borderId="93" xfId="0" applyNumberFormat="1" applyFont="1" applyBorder="1" applyAlignment="1">
      <alignment horizontal="center" vertical="center"/>
    </xf>
    <xf numFmtId="0" fontId="37" fillId="0" borderId="97" xfId="0" applyFont="1" applyBorder="1" applyAlignment="1">
      <alignment horizontal="center" vertical="center"/>
    </xf>
    <xf numFmtId="177" fontId="37" fillId="0" borderId="114" xfId="0" applyNumberFormat="1" applyFont="1" applyBorder="1" applyAlignment="1">
      <alignment horizontal="center" vertical="center"/>
    </xf>
    <xf numFmtId="177" fontId="37" fillId="0" borderId="100" xfId="0" applyNumberFormat="1" applyFont="1" applyBorder="1" applyAlignment="1">
      <alignment horizontal="center" vertical="center"/>
    </xf>
    <xf numFmtId="177" fontId="37" fillId="0" borderId="52" xfId="0" applyNumberFormat="1" applyFont="1" applyBorder="1"/>
    <xf numFmtId="0" fontId="35" fillId="0" borderId="90" xfId="0" applyFont="1" applyBorder="1" applyAlignment="1">
      <alignment horizontal="center"/>
    </xf>
    <xf numFmtId="0" fontId="35" fillId="0" borderId="115" xfId="0" applyFont="1" applyBorder="1" applyAlignment="1">
      <alignment horizontal="center"/>
    </xf>
    <xf numFmtId="0" fontId="31" fillId="0" borderId="111" xfId="0" applyFont="1" applyBorder="1" applyAlignment="1">
      <alignment horizontal="left" vertical="center"/>
    </xf>
    <xf numFmtId="0" fontId="37" fillId="0" borderId="110" xfId="0" applyFont="1" applyBorder="1" applyAlignment="1">
      <alignment horizontal="center"/>
    </xf>
    <xf numFmtId="2" fontId="37" fillId="0" borderId="53" xfId="0" applyNumberFormat="1" applyFont="1" applyBorder="1"/>
    <xf numFmtId="177" fontId="37" fillId="0" borderId="116" xfId="0" applyNumberFormat="1" applyFont="1" applyBorder="1"/>
    <xf numFmtId="0" fontId="37" fillId="0" borderId="53" xfId="0" applyFont="1" applyBorder="1"/>
    <xf numFmtId="2" fontId="37" fillId="0" borderId="117" xfId="0" applyNumberFormat="1" applyFont="1" applyBorder="1"/>
    <xf numFmtId="0" fontId="31" fillId="0" borderId="95" xfId="0" applyFont="1" applyBorder="1" applyAlignment="1">
      <alignment horizontal="left" vertical="center"/>
    </xf>
    <xf numFmtId="0" fontId="37" fillId="0" borderId="97" xfId="0" applyFont="1" applyBorder="1"/>
    <xf numFmtId="0" fontId="37" fillId="0" borderId="106" xfId="0" applyFont="1" applyBorder="1" applyAlignment="1">
      <alignment horizontal="center"/>
    </xf>
    <xf numFmtId="0" fontId="37" fillId="0" borderId="114" xfId="0" applyFont="1" applyBorder="1"/>
    <xf numFmtId="177" fontId="37" fillId="0" borderId="118" xfId="0" applyNumberFormat="1" applyFont="1" applyBorder="1"/>
    <xf numFmtId="0" fontId="35" fillId="0" borderId="119" xfId="0" applyFont="1" applyBorder="1" applyAlignment="1">
      <alignment horizontal="center"/>
    </xf>
    <xf numFmtId="0" fontId="35" fillId="0" borderId="104" xfId="0" applyFont="1" applyBorder="1" applyAlignment="1">
      <alignment horizontal="center"/>
    </xf>
    <xf numFmtId="0" fontId="35" fillId="0" borderId="108" xfId="0" applyFont="1" applyBorder="1"/>
    <xf numFmtId="0" fontId="31" fillId="0" borderId="53" xfId="0" applyFont="1" applyBorder="1"/>
    <xf numFmtId="2" fontId="37" fillId="0" borderId="53" xfId="0" applyNumberFormat="1" applyFont="1" applyBorder="1" applyAlignment="1">
      <alignment horizontal="center"/>
    </xf>
    <xf numFmtId="2" fontId="37" fillId="0" borderId="110" xfId="0" applyNumberFormat="1" applyFont="1" applyBorder="1" applyAlignment="1">
      <alignment horizontal="center"/>
    </xf>
    <xf numFmtId="0" fontId="31" fillId="0" borderId="120" xfId="0" applyFont="1" applyBorder="1"/>
    <xf numFmtId="2" fontId="37" fillId="0" borderId="114" xfId="0" applyNumberFormat="1" applyFont="1" applyBorder="1" applyAlignment="1">
      <alignment horizontal="center"/>
    </xf>
    <xf numFmtId="0" fontId="35" fillId="0" borderId="104" xfId="0" applyFont="1" applyBorder="1" applyAlignment="1">
      <alignment horizontal="center" wrapText="1"/>
    </xf>
    <xf numFmtId="0" fontId="35" fillId="0" borderId="108" xfId="0" applyFont="1" applyBorder="1" applyAlignment="1">
      <alignment horizontal="center" wrapText="1"/>
    </xf>
    <xf numFmtId="0" fontId="35" fillId="0" borderId="115" xfId="0" applyFont="1" applyBorder="1" applyAlignment="1">
      <alignment horizontal="center" wrapText="1"/>
    </xf>
    <xf numFmtId="0" fontId="36" fillId="0" borderId="92" xfId="0" applyFont="1" applyBorder="1" applyAlignment="1">
      <alignment horizontal="center" wrapText="1"/>
    </xf>
    <xf numFmtId="177" fontId="37" fillId="0" borderId="53" xfId="0" applyNumberFormat="1" applyFont="1" applyBorder="1" applyAlignment="1">
      <alignment horizontal="center"/>
    </xf>
    <xf numFmtId="179" fontId="37" fillId="0" borderId="117" xfId="0" applyNumberFormat="1" applyFont="1" applyBorder="1" applyAlignment="1">
      <alignment horizontal="center" wrapText="1"/>
    </xf>
    <xf numFmtId="177" fontId="37" fillId="0" borderId="121" xfId="0" applyNumberFormat="1" applyFont="1" applyBorder="1" applyAlignment="1">
      <alignment horizontal="center" wrapText="1"/>
    </xf>
    <xf numFmtId="177" fontId="31" fillId="0" borderId="92" xfId="0" applyNumberFormat="1" applyFont="1" applyBorder="1" applyAlignment="1">
      <alignment horizontal="center" wrapText="1"/>
    </xf>
    <xf numFmtId="177" fontId="37" fillId="0" borderId="109" xfId="0" applyNumberFormat="1" applyFont="1" applyBorder="1" applyAlignment="1">
      <alignment horizontal="center"/>
    </xf>
    <xf numFmtId="0" fontId="37" fillId="0" borderId="122" xfId="0" applyFont="1" applyBorder="1"/>
    <xf numFmtId="177" fontId="37" fillId="0" borderId="114" xfId="0" applyNumberFormat="1" applyFont="1" applyBorder="1" applyAlignment="1">
      <alignment horizontal="center"/>
    </xf>
    <xf numFmtId="0" fontId="37" fillId="0" borderId="50" xfId="0" applyFont="1" applyBorder="1"/>
    <xf numFmtId="179" fontId="37" fillId="0" borderId="123" xfId="0" applyNumberFormat="1" applyFont="1" applyBorder="1" applyAlignment="1">
      <alignment horizontal="center" wrapText="1"/>
    </xf>
    <xf numFmtId="177" fontId="37" fillId="0" borderId="124" xfId="0" applyNumberFormat="1" applyFont="1" applyBorder="1" applyAlignment="1">
      <alignment horizontal="center" wrapText="1"/>
    </xf>
    <xf numFmtId="0" fontId="37" fillId="0" borderId="92" xfId="0" applyFont="1" applyBorder="1"/>
    <xf numFmtId="179" fontId="37" fillId="0" borderId="103" xfId="0" applyNumberFormat="1" applyFont="1" applyBorder="1"/>
    <xf numFmtId="179" fontId="31" fillId="0" borderId="92" xfId="0" applyNumberFormat="1" applyFont="1" applyBorder="1"/>
    <xf numFmtId="9" fontId="37" fillId="0" borderId="116" xfId="0" applyNumberFormat="1" applyFont="1" applyBorder="1" applyAlignment="1">
      <alignment horizontal="center"/>
    </xf>
    <xf numFmtId="180" fontId="37" fillId="0" borderId="116" xfId="0" applyNumberFormat="1" applyFont="1" applyBorder="1"/>
    <xf numFmtId="180" fontId="31" fillId="0" borderId="92" xfId="0" applyNumberFormat="1" applyFont="1" applyBorder="1"/>
    <xf numFmtId="9" fontId="37" fillId="0" borderId="118" xfId="0" applyNumberFormat="1" applyFont="1" applyBorder="1" applyAlignment="1">
      <alignment horizontal="center"/>
    </xf>
    <xf numFmtId="180" fontId="37" fillId="0" borderId="125" xfId="0" applyNumberFormat="1" applyFont="1" applyBorder="1"/>
    <xf numFmtId="180" fontId="37" fillId="0" borderId="126" xfId="0" applyNumberFormat="1" applyFont="1" applyBorder="1"/>
    <xf numFmtId="0" fontId="37" fillId="0" borderId="49" xfId="0" applyFont="1" applyBorder="1"/>
    <xf numFmtId="0" fontId="37" fillId="0" borderId="51" xfId="0" applyFont="1" applyBorder="1"/>
    <xf numFmtId="0" fontId="37" fillId="0" borderId="0" xfId="0" applyFont="1"/>
    <xf numFmtId="0" fontId="40" fillId="0" borderId="92" xfId="0" applyFont="1" applyBorder="1"/>
    <xf numFmtId="0" fontId="37" fillId="0" borderId="0" xfId="0" applyFont="1" applyAlignment="1">
      <alignment horizontal="center"/>
    </xf>
    <xf numFmtId="0" fontId="37" fillId="0" borderId="92" xfId="0" applyFont="1" applyBorder="1" applyAlignment="1">
      <alignment horizontal="center"/>
    </xf>
    <xf numFmtId="0" fontId="31" fillId="0" borderId="92" xfId="0" applyFont="1" applyBorder="1" applyAlignment="1">
      <alignment horizontal="center"/>
    </xf>
    <xf numFmtId="0" fontId="35" fillId="0" borderId="0" xfId="0" applyFont="1"/>
    <xf numFmtId="0" fontId="35" fillId="0" borderId="0" xfId="0" applyFont="1" applyAlignment="1">
      <alignment horizontal="left"/>
    </xf>
    <xf numFmtId="0" fontId="35" fillId="0" borderId="0" xfId="0" applyFont="1" applyAlignment="1">
      <alignment wrapText="1"/>
    </xf>
    <xf numFmtId="0" fontId="33" fillId="0" borderId="92" xfId="0" applyFont="1" applyBorder="1" applyAlignment="1">
      <alignment wrapText="1"/>
    </xf>
    <xf numFmtId="0" fontId="35" fillId="0" borderId="0" xfId="0" applyFont="1" applyAlignment="1">
      <alignment horizontal="left" wrapText="1"/>
    </xf>
    <xf numFmtId="0" fontId="37" fillId="0" borderId="0" xfId="0" applyFont="1" applyAlignment="1">
      <alignment horizontal="left"/>
    </xf>
    <xf numFmtId="0" fontId="41" fillId="0" borderId="92" xfId="0" applyFont="1" applyBorder="1" applyAlignment="1">
      <alignment horizontal="right"/>
    </xf>
    <xf numFmtId="0" fontId="31" fillId="0" borderId="58" xfId="0" applyFont="1" applyBorder="1"/>
    <xf numFmtId="0" fontId="31" fillId="0" borderId="0" xfId="0" applyFont="1"/>
    <xf numFmtId="0" fontId="3" fillId="0" borderId="18" xfId="4" applyBorder="1" applyAlignment="1">
      <alignment horizontal="left"/>
    </xf>
    <xf numFmtId="0" fontId="0" fillId="0" borderId="0" xfId="0"/>
    <xf numFmtId="0" fontId="3" fillId="0" borderId="25" xfId="4" quotePrefix="1" applyFont="1" applyBorder="1" applyAlignment="1">
      <alignment horizontal="left"/>
    </xf>
    <xf numFmtId="0" fontId="3" fillId="0" borderId="18" xfId="4" applyFont="1" applyBorder="1" applyAlignment="1">
      <alignment horizontal="left"/>
    </xf>
    <xf numFmtId="0" fontId="3" fillId="0" borderId="25" xfId="4" quotePrefix="1" applyFont="1" applyFill="1" applyBorder="1" applyAlignment="1">
      <alignment horizontal="left"/>
    </xf>
    <xf numFmtId="0" fontId="2" fillId="0" borderId="18" xfId="0" applyFont="1" applyFill="1" applyBorder="1" applyAlignment="1">
      <alignment horizontal="left"/>
    </xf>
    <xf numFmtId="41" fontId="0" fillId="0" borderId="0" xfId="2" applyFont="1"/>
    <xf numFmtId="41" fontId="0" fillId="0" borderId="0" xfId="2" applyFont="1" applyAlignment="1">
      <alignment vertical="center"/>
    </xf>
    <xf numFmtId="41" fontId="0" fillId="0" borderId="0" xfId="2" applyFont="1" applyFill="1" applyBorder="1"/>
    <xf numFmtId="41" fontId="2" fillId="0" borderId="0" xfId="2" applyFont="1" applyAlignment="1">
      <alignment wrapText="1"/>
    </xf>
    <xf numFmtId="41" fontId="0" fillId="0" borderId="0" xfId="2" applyFont="1" applyFill="1"/>
    <xf numFmtId="0" fontId="28" fillId="5" borderId="64" xfId="8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6" fillId="0" borderId="0" xfId="8" applyFont="1" applyBorder="1" applyAlignment="1">
      <alignment vertical="center"/>
    </xf>
    <xf numFmtId="0" fontId="27" fillId="0" borderId="0" xfId="8" applyFont="1" applyBorder="1" applyAlignment="1">
      <alignment horizontal="center" vertical="center"/>
    </xf>
    <xf numFmtId="0" fontId="0" fillId="0" borderId="0" xfId="0"/>
    <xf numFmtId="3" fontId="28" fillId="5" borderId="0" xfId="8" applyNumberFormat="1" applyFont="1" applyFill="1" applyBorder="1" applyAlignment="1">
      <alignment horizontal="center" vertical="center"/>
    </xf>
    <xf numFmtId="0" fontId="6" fillId="0" borderId="0" xfId="8" applyFont="1" applyBorder="1" applyAlignment="1">
      <alignment vertical="center"/>
    </xf>
    <xf numFmtId="0" fontId="28" fillId="5" borderId="0" xfId="8" applyFont="1" applyFill="1" applyBorder="1" applyAlignment="1">
      <alignment horizontal="center" vertical="center" wrapText="1"/>
    </xf>
    <xf numFmtId="3" fontId="28" fillId="5" borderId="0" xfId="8" applyNumberFormat="1" applyFont="1" applyFill="1" applyBorder="1" applyAlignment="1">
      <alignment horizontal="center" vertical="top" wrapText="1"/>
    </xf>
    <xf numFmtId="0" fontId="6" fillId="0" borderId="0" xfId="8" applyFont="1" applyBorder="1" applyAlignment="1">
      <alignment vertical="top"/>
    </xf>
    <xf numFmtId="0" fontId="27" fillId="0" borderId="0" xfId="8" applyFont="1" applyBorder="1" applyAlignment="1">
      <alignment horizontal="center" vertical="center"/>
    </xf>
    <xf numFmtId="3" fontId="28" fillId="5" borderId="40" xfId="8" applyNumberFormat="1" applyFont="1" applyFill="1" applyBorder="1" applyAlignment="1">
      <alignment horizontal="center" vertical="center" wrapText="1"/>
    </xf>
    <xf numFmtId="0" fontId="6" fillId="0" borderId="40" xfId="8" applyFont="1" applyBorder="1" applyAlignment="1">
      <alignment vertical="center"/>
    </xf>
    <xf numFmtId="0" fontId="27" fillId="5" borderId="5" xfId="8" applyFont="1" applyFill="1" applyBorder="1" applyAlignment="1">
      <alignment horizontal="left" vertical="center" wrapText="1"/>
    </xf>
    <xf numFmtId="0" fontId="27" fillId="5" borderId="6" xfId="8" applyFont="1" applyFill="1" applyBorder="1" applyAlignment="1">
      <alignment horizontal="left" vertical="center" wrapText="1"/>
    </xf>
    <xf numFmtId="0" fontId="27" fillId="5" borderId="7" xfId="8" applyFont="1" applyFill="1" applyBorder="1" applyAlignment="1">
      <alignment horizontal="left" vertical="center" wrapText="1"/>
    </xf>
    <xf numFmtId="0" fontId="27" fillId="5" borderId="8" xfId="8" applyFont="1" applyFill="1" applyBorder="1" applyAlignment="1">
      <alignment horizontal="left" vertical="center" wrapText="1"/>
    </xf>
    <xf numFmtId="0" fontId="27" fillId="5" borderId="0" xfId="8" applyFont="1" applyFill="1" applyBorder="1" applyAlignment="1">
      <alignment horizontal="left" vertical="center" wrapText="1"/>
    </xf>
    <xf numFmtId="0" fontId="27" fillId="5" borderId="9" xfId="8" applyFont="1" applyFill="1" applyBorder="1" applyAlignment="1">
      <alignment horizontal="left" vertical="center" wrapText="1"/>
    </xf>
    <xf numFmtId="0" fontId="27" fillId="5" borderId="10" xfId="8" applyFont="1" applyFill="1" applyBorder="1" applyAlignment="1">
      <alignment horizontal="left" vertical="center" wrapText="1"/>
    </xf>
    <xf numFmtId="0" fontId="27" fillId="5" borderId="11" xfId="8" applyFont="1" applyFill="1" applyBorder="1" applyAlignment="1">
      <alignment horizontal="left" vertical="center" wrapText="1"/>
    </xf>
    <xf numFmtId="0" fontId="27" fillId="5" borderId="12" xfId="8" applyFont="1" applyFill="1" applyBorder="1" applyAlignment="1">
      <alignment horizontal="left" vertical="center" wrapText="1"/>
    </xf>
    <xf numFmtId="0" fontId="30" fillId="0" borderId="5" xfId="8" applyFont="1" applyBorder="1" applyAlignment="1">
      <alignment horizontal="center" vertical="center"/>
    </xf>
    <xf numFmtId="0" fontId="30" fillId="0" borderId="6" xfId="8" applyFont="1" applyBorder="1" applyAlignment="1">
      <alignment horizontal="center" vertical="center"/>
    </xf>
    <xf numFmtId="0" fontId="30" fillId="0" borderId="66" xfId="8" applyFont="1" applyBorder="1" applyAlignment="1">
      <alignment horizontal="center" vertical="center"/>
    </xf>
    <xf numFmtId="0" fontId="30" fillId="0" borderId="8" xfId="8" applyFont="1" applyBorder="1" applyAlignment="1">
      <alignment horizontal="center" vertical="center"/>
    </xf>
    <xf numFmtId="0" fontId="30" fillId="0" borderId="0" xfId="8" applyFont="1" applyBorder="1" applyAlignment="1">
      <alignment horizontal="center" vertical="center"/>
    </xf>
    <xf numFmtId="0" fontId="30" fillId="0" borderId="57" xfId="8" applyFont="1" applyBorder="1" applyAlignment="1">
      <alignment horizontal="center" vertical="center"/>
    </xf>
    <xf numFmtId="0" fontId="30" fillId="0" borderId="10" xfId="8" applyFont="1" applyBorder="1" applyAlignment="1">
      <alignment horizontal="center" vertical="center"/>
    </xf>
    <xf numFmtId="0" fontId="30" fillId="0" borderId="11" xfId="8" applyFont="1" applyBorder="1" applyAlignment="1">
      <alignment horizontal="center" vertical="center"/>
    </xf>
    <xf numFmtId="0" fontId="30" fillId="0" borderId="67" xfId="8" applyFont="1" applyBorder="1" applyAlignment="1">
      <alignment horizontal="center" vertical="center"/>
    </xf>
    <xf numFmtId="0" fontId="28" fillId="0" borderId="83" xfId="0" applyFont="1" applyFill="1" applyBorder="1" applyAlignment="1">
      <alignment horizontal="right" vertical="center"/>
    </xf>
    <xf numFmtId="0" fontId="28" fillId="0" borderId="38" xfId="0" applyFont="1" applyFill="1" applyBorder="1" applyAlignment="1">
      <alignment horizontal="right" vertical="center"/>
    </xf>
    <xf numFmtId="0" fontId="28" fillId="0" borderId="19" xfId="0" applyFont="1" applyFill="1" applyBorder="1" applyAlignment="1">
      <alignment horizontal="right" vertical="center"/>
    </xf>
    <xf numFmtId="0" fontId="5" fillId="10" borderId="39" xfId="8" applyFont="1" applyFill="1" applyBorder="1" applyAlignment="1">
      <alignment horizontal="center" vertical="center"/>
    </xf>
    <xf numFmtId="0" fontId="5" fillId="10" borderId="40" xfId="8" applyFont="1" applyFill="1" applyBorder="1" applyAlignment="1">
      <alignment horizontal="center" vertical="center"/>
    </xf>
    <xf numFmtId="0" fontId="5" fillId="10" borderId="46" xfId="8" applyFont="1" applyFill="1" applyBorder="1" applyAlignment="1">
      <alignment horizontal="center" vertical="center"/>
    </xf>
    <xf numFmtId="0" fontId="5" fillId="0" borderId="39" xfId="8" applyFont="1" applyBorder="1" applyAlignment="1">
      <alignment horizontal="center" vertical="center"/>
    </xf>
    <xf numFmtId="0" fontId="5" fillId="0" borderId="40" xfId="8" applyFont="1" applyBorder="1" applyAlignment="1">
      <alignment horizontal="center" vertical="center"/>
    </xf>
    <xf numFmtId="0" fontId="5" fillId="0" borderId="46" xfId="8" applyFont="1" applyBorder="1" applyAlignment="1">
      <alignment horizontal="center" vertical="center"/>
    </xf>
    <xf numFmtId="0" fontId="27" fillId="0" borderId="83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42" fillId="0" borderId="0" xfId="0" applyFont="1" applyAlignment="1">
      <alignment horizontal="left"/>
    </xf>
    <xf numFmtId="0" fontId="5" fillId="11" borderId="39" xfId="8" applyFont="1" applyFill="1" applyBorder="1" applyAlignment="1">
      <alignment horizontal="center" vertical="center"/>
    </xf>
    <xf numFmtId="0" fontId="5" fillId="11" borderId="40" xfId="8" applyFont="1" applyFill="1" applyBorder="1" applyAlignment="1">
      <alignment horizontal="center" vertical="center"/>
    </xf>
    <xf numFmtId="0" fontId="28" fillId="9" borderId="39" xfId="8" applyFont="1" applyFill="1" applyBorder="1" applyAlignment="1">
      <alignment horizontal="center" vertical="center"/>
    </xf>
    <xf numFmtId="0" fontId="28" fillId="9" borderId="40" xfId="8" applyFont="1" applyFill="1" applyBorder="1" applyAlignment="1">
      <alignment horizontal="center" vertical="center"/>
    </xf>
    <xf numFmtId="0" fontId="6" fillId="10" borderId="40" xfId="8" applyFont="1" applyFill="1" applyBorder="1" applyAlignment="1">
      <alignment vertical="center"/>
    </xf>
    <xf numFmtId="0" fontId="28" fillId="5" borderId="59" xfId="8" applyFont="1" applyFill="1" applyBorder="1" applyAlignment="1">
      <alignment horizontal="center" vertical="center" wrapText="1"/>
    </xf>
    <xf numFmtId="0" fontId="28" fillId="5" borderId="63" xfId="8" applyFont="1" applyFill="1" applyBorder="1" applyAlignment="1">
      <alignment horizontal="center" vertical="center" wrapText="1"/>
    </xf>
    <xf numFmtId="0" fontId="28" fillId="5" borderId="60" xfId="8" applyFont="1" applyFill="1" applyBorder="1" applyAlignment="1">
      <alignment horizontal="center" vertical="center" wrapText="1"/>
    </xf>
    <xf numFmtId="0" fontId="28" fillId="5" borderId="64" xfId="8" applyFont="1" applyFill="1" applyBorder="1" applyAlignment="1">
      <alignment horizontal="center" vertical="center" wrapText="1"/>
    </xf>
    <xf numFmtId="0" fontId="6" fillId="10" borderId="46" xfId="8" applyFont="1" applyFill="1" applyBorder="1" applyAlignment="1">
      <alignment vertical="center"/>
    </xf>
    <xf numFmtId="0" fontId="28" fillId="5" borderId="61" xfId="8" applyFont="1" applyFill="1" applyBorder="1" applyAlignment="1">
      <alignment horizontal="center" vertical="center" wrapText="1"/>
    </xf>
    <xf numFmtId="0" fontId="28" fillId="5" borderId="39" xfId="8" applyFont="1" applyFill="1" applyBorder="1" applyAlignment="1">
      <alignment horizontal="center" vertical="center" wrapText="1"/>
    </xf>
    <xf numFmtId="0" fontId="28" fillId="5" borderId="46" xfId="8" applyFont="1" applyFill="1" applyBorder="1" applyAlignment="1">
      <alignment horizontal="center" vertical="center" wrapText="1"/>
    </xf>
    <xf numFmtId="0" fontId="28" fillId="5" borderId="66" xfId="8" applyFont="1" applyFill="1" applyBorder="1" applyAlignment="1">
      <alignment horizontal="center" vertical="center" wrapText="1"/>
    </xf>
    <xf numFmtId="4" fontId="28" fillId="5" borderId="60" xfId="8" applyNumberFormat="1" applyFont="1" applyFill="1" applyBorder="1" applyAlignment="1">
      <alignment horizontal="center" vertical="center" wrapText="1"/>
    </xf>
    <xf numFmtId="4" fontId="28" fillId="5" borderId="64" xfId="8" applyNumberFormat="1" applyFont="1" applyFill="1" applyBorder="1" applyAlignment="1">
      <alignment horizontal="center" vertical="center" wrapText="1"/>
    </xf>
    <xf numFmtId="4" fontId="28" fillId="5" borderId="62" xfId="8" applyNumberFormat="1" applyFont="1" applyFill="1" applyBorder="1" applyAlignment="1">
      <alignment horizontal="center" vertical="center" wrapText="1"/>
    </xf>
    <xf numFmtId="4" fontId="28" fillId="5" borderId="65" xfId="8" applyNumberFormat="1" applyFont="1" applyFill="1" applyBorder="1" applyAlignment="1">
      <alignment horizontal="center" vertical="center" wrapText="1"/>
    </xf>
    <xf numFmtId="3" fontId="28" fillId="5" borderId="58" xfId="8" applyNumberFormat="1" applyFont="1" applyFill="1" applyBorder="1" applyAlignment="1">
      <alignment horizontal="center" vertical="center"/>
    </xf>
    <xf numFmtId="0" fontId="6" fillId="0" borderId="50" xfId="8" applyFont="1" applyBorder="1" applyAlignment="1">
      <alignment vertical="center"/>
    </xf>
    <xf numFmtId="0" fontId="3" fillId="0" borderId="13" xfId="4" quotePrefix="1" applyBorder="1" applyAlignment="1">
      <alignment horizontal="center" wrapText="1"/>
    </xf>
    <xf numFmtId="0" fontId="3" fillId="0" borderId="33" xfId="4" quotePrefix="1" applyBorder="1" applyAlignment="1">
      <alignment horizontal="center" wrapText="1"/>
    </xf>
    <xf numFmtId="0" fontId="0" fillId="0" borderId="26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18" xfId="4" quotePrefix="1" applyBorder="1" applyAlignment="1">
      <alignment horizontal="left" wrapText="1"/>
    </xf>
    <xf numFmtId="0" fontId="3" fillId="0" borderId="19" xfId="4" quotePrefix="1" applyBorder="1" applyAlignment="1">
      <alignment horizontal="left" wrapText="1"/>
    </xf>
    <xf numFmtId="0" fontId="3" fillId="0" borderId="18" xfId="4" quotePrefix="1" applyBorder="1"/>
    <xf numFmtId="0" fontId="3" fillId="0" borderId="19" xfId="4" quotePrefix="1" applyBorder="1"/>
    <xf numFmtId="0" fontId="3" fillId="0" borderId="25" xfId="4" applyBorder="1"/>
    <xf numFmtId="0" fontId="3" fillId="0" borderId="1" xfId="4" applyBorder="1"/>
    <xf numFmtId="0" fontId="3" fillId="0" borderId="18" xfId="4" applyBorder="1" applyAlignment="1">
      <alignment horizontal="left"/>
    </xf>
    <xf numFmtId="0" fontId="3" fillId="0" borderId="19" xfId="4" applyBorder="1" applyAlignment="1">
      <alignment horizontal="left"/>
    </xf>
    <xf numFmtId="0" fontId="3" fillId="0" borderId="25" xfId="4" quotePrefix="1" applyBorder="1"/>
    <xf numFmtId="0" fontId="3" fillId="0" borderId="1" xfId="4" quotePrefix="1" applyBorder="1"/>
    <xf numFmtId="4" fontId="4" fillId="0" borderId="5" xfId="4" applyNumberFormat="1" applyFont="1" applyBorder="1" applyAlignment="1">
      <alignment horizontal="center" vertical="center"/>
    </xf>
    <xf numFmtId="4" fontId="4" fillId="0" borderId="6" xfId="4" applyNumberFormat="1" applyFont="1" applyBorder="1" applyAlignment="1">
      <alignment horizontal="center" vertical="center"/>
    </xf>
    <xf numFmtId="4" fontId="4" fillId="0" borderId="7" xfId="4" applyNumberFormat="1" applyFont="1" applyBorder="1" applyAlignment="1">
      <alignment horizontal="center" vertical="center"/>
    </xf>
    <xf numFmtId="4" fontId="4" fillId="0" borderId="8" xfId="4" applyNumberFormat="1" applyFont="1" applyBorder="1" applyAlignment="1">
      <alignment horizontal="center" vertical="center"/>
    </xf>
    <xf numFmtId="4" fontId="4" fillId="0" borderId="0" xfId="4" applyNumberFormat="1" applyFont="1" applyAlignment="1">
      <alignment horizontal="center" vertical="center"/>
    </xf>
    <xf numFmtId="4" fontId="4" fillId="0" borderId="9" xfId="4" applyNumberFormat="1" applyFont="1" applyBorder="1" applyAlignment="1">
      <alignment horizontal="center" vertical="center"/>
    </xf>
    <xf numFmtId="4" fontId="4" fillId="0" borderId="10" xfId="4" applyNumberFormat="1" applyFont="1" applyBorder="1" applyAlignment="1">
      <alignment horizontal="center" vertical="center"/>
    </xf>
    <xf numFmtId="4" fontId="4" fillId="0" borderId="11" xfId="4" applyNumberFormat="1" applyFont="1" applyBorder="1" applyAlignment="1">
      <alignment horizontal="center" vertical="center"/>
    </xf>
    <xf numFmtId="4" fontId="4" fillId="0" borderId="12" xfId="4" applyNumberFormat="1" applyFont="1" applyBorder="1" applyAlignment="1">
      <alignment horizontal="center" vertical="center"/>
    </xf>
    <xf numFmtId="0" fontId="3" fillId="0" borderId="18" xfId="4" quotePrefix="1" applyBorder="1" applyAlignment="1">
      <alignment horizontal="left"/>
    </xf>
    <xf numFmtId="0" fontId="3" fillId="0" borderId="19" xfId="4" quotePrefix="1" applyBorder="1" applyAlignment="1">
      <alignment horizontal="left"/>
    </xf>
    <xf numFmtId="4" fontId="3" fillId="0" borderId="5" xfId="4" applyNumberFormat="1" applyBorder="1" applyAlignment="1">
      <alignment horizontal="center" vertical="center"/>
    </xf>
    <xf numFmtId="4" fontId="3" fillId="0" borderId="6" xfId="4" applyNumberFormat="1" applyBorder="1" applyAlignment="1">
      <alignment horizontal="center" vertical="center"/>
    </xf>
    <xf numFmtId="4" fontId="3" fillId="0" borderId="7" xfId="4" applyNumberFormat="1" applyBorder="1" applyAlignment="1">
      <alignment horizontal="center" vertical="center"/>
    </xf>
    <xf numFmtId="4" fontId="3" fillId="0" borderId="8" xfId="4" applyNumberFormat="1" applyBorder="1" applyAlignment="1">
      <alignment horizontal="center" vertical="center"/>
    </xf>
    <xf numFmtId="4" fontId="3" fillId="0" borderId="0" xfId="4" applyNumberFormat="1" applyAlignment="1">
      <alignment horizontal="center" vertical="center"/>
    </xf>
    <xf numFmtId="4" fontId="3" fillId="0" borderId="9" xfId="4" applyNumberFormat="1" applyBorder="1" applyAlignment="1">
      <alignment horizontal="center" vertical="center"/>
    </xf>
    <xf numFmtId="4" fontId="3" fillId="0" borderId="10" xfId="4" applyNumberFormat="1" applyBorder="1" applyAlignment="1">
      <alignment horizontal="center" vertical="center"/>
    </xf>
    <xf numFmtId="4" fontId="3" fillId="0" borderId="11" xfId="4" applyNumberFormat="1" applyBorder="1" applyAlignment="1">
      <alignment horizontal="center" vertical="center"/>
    </xf>
    <xf numFmtId="4" fontId="3" fillId="0" borderId="12" xfId="4" applyNumberFormat="1" applyBorder="1" applyAlignment="1">
      <alignment horizontal="center" vertical="center"/>
    </xf>
    <xf numFmtId="0" fontId="7" fillId="0" borderId="18" xfId="4" quotePrefix="1" applyFont="1" applyBorder="1"/>
    <xf numFmtId="0" fontId="7" fillId="0" borderId="19" xfId="4" quotePrefix="1" applyFont="1" applyBorder="1"/>
    <xf numFmtId="0" fontId="7" fillId="0" borderId="18" xfId="4" quotePrefix="1" applyFont="1" applyBorder="1" applyAlignment="1">
      <alignment horizontal="left" wrapText="1"/>
    </xf>
    <xf numFmtId="0" fontId="7" fillId="0" borderId="19" xfId="4" quotePrefix="1" applyFont="1" applyBorder="1" applyAlignment="1">
      <alignment horizontal="left" wrapText="1"/>
    </xf>
    <xf numFmtId="0" fontId="7" fillId="0" borderId="18" xfId="4" applyFont="1" applyBorder="1" applyAlignment="1">
      <alignment horizontal="left"/>
    </xf>
    <xf numFmtId="0" fontId="7" fillId="0" borderId="19" xfId="4" applyFont="1" applyBorder="1" applyAlignment="1">
      <alignment horizontal="left"/>
    </xf>
    <xf numFmtId="0" fontId="7" fillId="0" borderId="25" xfId="4" quotePrefix="1" applyFont="1" applyBorder="1"/>
    <xf numFmtId="0" fontId="7" fillId="0" borderId="1" xfId="4" quotePrefix="1" applyFont="1" applyBorder="1"/>
    <xf numFmtId="0" fontId="7" fillId="0" borderId="13" xfId="4" quotePrefix="1" applyFont="1" applyBorder="1" applyAlignment="1">
      <alignment horizontal="center" wrapText="1"/>
    </xf>
    <xf numFmtId="0" fontId="7" fillId="0" borderId="33" xfId="4" quotePrefix="1" applyFont="1" applyBorder="1" applyAlignment="1">
      <alignment horizontal="center" wrapText="1"/>
    </xf>
    <xf numFmtId="0" fontId="2" fillId="0" borderId="26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4" fontId="26" fillId="0" borderId="5" xfId="4" applyNumberFormat="1" applyFont="1" applyBorder="1" applyAlignment="1">
      <alignment horizontal="center" vertical="center"/>
    </xf>
    <xf numFmtId="4" fontId="26" fillId="0" borderId="6" xfId="4" applyNumberFormat="1" applyFont="1" applyBorder="1" applyAlignment="1">
      <alignment horizontal="center" vertical="center"/>
    </xf>
    <xf numFmtId="4" fontId="26" fillId="0" borderId="7" xfId="4" applyNumberFormat="1" applyFont="1" applyBorder="1" applyAlignment="1">
      <alignment horizontal="center" vertical="center"/>
    </xf>
    <xf numFmtId="4" fontId="26" fillId="0" borderId="8" xfId="4" applyNumberFormat="1" applyFont="1" applyBorder="1" applyAlignment="1">
      <alignment horizontal="center" vertical="center"/>
    </xf>
    <xf numFmtId="4" fontId="26" fillId="0" borderId="0" xfId="4" applyNumberFormat="1" applyFont="1" applyAlignment="1">
      <alignment horizontal="center" vertical="center"/>
    </xf>
    <xf numFmtId="4" fontId="26" fillId="0" borderId="9" xfId="4" applyNumberFormat="1" applyFont="1" applyBorder="1" applyAlignment="1">
      <alignment horizontal="center" vertical="center"/>
    </xf>
    <xf numFmtId="4" fontId="26" fillId="0" borderId="10" xfId="4" applyNumberFormat="1" applyFont="1" applyBorder="1" applyAlignment="1">
      <alignment horizontal="center" vertical="center"/>
    </xf>
    <xf numFmtId="4" fontId="26" fillId="0" borderId="11" xfId="4" applyNumberFormat="1" applyFont="1" applyBorder="1" applyAlignment="1">
      <alignment horizontal="center" vertical="center"/>
    </xf>
    <xf numFmtId="4" fontId="26" fillId="0" borderId="12" xfId="4" applyNumberFormat="1" applyFont="1" applyBorder="1" applyAlignment="1">
      <alignment horizontal="center" vertical="center"/>
    </xf>
    <xf numFmtId="1" fontId="2" fillId="14" borderId="18" xfId="0" applyNumberFormat="1" applyFont="1" applyFill="1" applyBorder="1" applyAlignment="1">
      <alignment horizontal="left" vertical="center" wrapText="1"/>
    </xf>
    <xf numFmtId="1" fontId="2" fillId="14" borderId="19" xfId="0" applyNumberFormat="1" applyFont="1" applyFill="1" applyBorder="1" applyAlignment="1">
      <alignment horizontal="left" vertical="center" wrapText="1"/>
    </xf>
    <xf numFmtId="0" fontId="7" fillId="0" borderId="25" xfId="4" applyFont="1" applyBorder="1"/>
    <xf numFmtId="0" fontId="7" fillId="0" borderId="1" xfId="4" applyFont="1" applyBorder="1"/>
    <xf numFmtId="0" fontId="31" fillId="0" borderId="87" xfId="0" applyFont="1" applyBorder="1" applyAlignment="1">
      <alignment horizontal="center"/>
    </xf>
    <xf numFmtId="0" fontId="32" fillId="0" borderId="49" xfId="0" applyFont="1" applyBorder="1"/>
    <xf numFmtId="0" fontId="32" fillId="0" borderId="51" xfId="0" applyFont="1" applyBorder="1"/>
    <xf numFmtId="0" fontId="32" fillId="0" borderId="56" xfId="0" applyFont="1" applyBorder="1"/>
    <xf numFmtId="0" fontId="0" fillId="0" borderId="0" xfId="0"/>
    <xf numFmtId="0" fontId="32" fillId="0" borderId="92" xfId="0" applyFont="1" applyBorder="1"/>
    <xf numFmtId="0" fontId="32" fillId="0" borderId="58" xfId="0" applyFont="1" applyBorder="1"/>
    <xf numFmtId="0" fontId="32" fillId="0" borderId="50" xfId="0" applyFont="1" applyBorder="1"/>
    <xf numFmtId="0" fontId="32" fillId="0" borderId="52" xfId="0" applyFont="1" applyBorder="1"/>
    <xf numFmtId="0" fontId="33" fillId="0" borderId="49" xfId="0" applyFont="1" applyBorder="1" applyAlignment="1">
      <alignment horizontal="center" vertical="center"/>
    </xf>
    <xf numFmtId="0" fontId="33" fillId="0" borderId="88" xfId="0" applyFont="1" applyBorder="1" applyAlignment="1">
      <alignment vertical="center"/>
    </xf>
    <xf numFmtId="0" fontId="32" fillId="0" borderId="89" xfId="0" applyFont="1" applyBorder="1"/>
    <xf numFmtId="0" fontId="33" fillId="0" borderId="90" xfId="0" applyFont="1" applyBorder="1" applyAlignment="1">
      <alignment horizontal="center" vertical="center"/>
    </xf>
    <xf numFmtId="0" fontId="32" fillId="0" borderId="91" xfId="0" applyFont="1" applyBorder="1"/>
    <xf numFmtId="0" fontId="33" fillId="0" borderId="93" xfId="0" applyFont="1" applyBorder="1" applyAlignment="1">
      <alignment vertical="center"/>
    </xf>
    <xf numFmtId="0" fontId="32" fillId="0" borderId="94" xfId="0" applyFont="1" applyBorder="1"/>
    <xf numFmtId="0" fontId="33" fillId="0" borderId="95" xfId="0" applyFont="1" applyBorder="1" applyAlignment="1">
      <alignment horizontal="center" vertical="center"/>
    </xf>
    <xf numFmtId="0" fontId="32" fillId="0" borderId="96" xfId="0" applyFont="1" applyBorder="1"/>
    <xf numFmtId="0" fontId="33" fillId="0" borderId="97" xfId="0" applyFont="1" applyBorder="1" applyAlignment="1">
      <alignment vertical="center"/>
    </xf>
    <xf numFmtId="0" fontId="32" fillId="0" borderId="98" xfId="0" applyFont="1" applyBorder="1"/>
    <xf numFmtId="14" fontId="33" fillId="0" borderId="99" xfId="0" applyNumberFormat="1" applyFont="1" applyBorder="1" applyAlignment="1">
      <alignment horizontal="center" vertical="center"/>
    </xf>
    <xf numFmtId="0" fontId="32" fillId="0" borderId="100" xfId="0" applyFont="1" applyBorder="1"/>
    <xf numFmtId="0" fontId="31" fillId="0" borderId="56" xfId="0" applyFont="1" applyBorder="1" applyAlignment="1">
      <alignment horizontal="center"/>
    </xf>
    <xf numFmtId="0" fontId="35" fillId="0" borderId="101" xfId="0" applyFont="1" applyBorder="1" applyAlignment="1">
      <alignment horizontal="center"/>
    </xf>
    <xf numFmtId="0" fontId="32" fillId="0" borderId="102" xfId="0" applyFont="1" applyBorder="1"/>
    <xf numFmtId="0" fontId="32" fillId="0" borderId="103" xfId="0" applyFont="1" applyBorder="1"/>
    <xf numFmtId="0" fontId="35" fillId="0" borderId="102" xfId="0" applyFont="1" applyBorder="1" applyAlignment="1">
      <alignment horizontal="center" wrapText="1"/>
    </xf>
    <xf numFmtId="0" fontId="31" fillId="0" borderId="56" xfId="0" applyFont="1" applyBorder="1"/>
    <xf numFmtId="0" fontId="35" fillId="0" borderId="88" xfId="0" applyFont="1" applyBorder="1" applyAlignment="1">
      <alignment horizontal="center" vertical="center"/>
    </xf>
    <xf numFmtId="0" fontId="35" fillId="0" borderId="104" xfId="0" applyFont="1" applyBorder="1" applyAlignment="1">
      <alignment horizontal="center" vertical="center" wrapText="1"/>
    </xf>
    <xf numFmtId="0" fontId="32" fillId="0" borderId="104" xfId="0" applyFont="1" applyBorder="1"/>
    <xf numFmtId="2" fontId="31" fillId="0" borderId="97" xfId="0" applyNumberFormat="1" applyFont="1" applyBorder="1" applyAlignment="1">
      <alignment horizontal="center"/>
    </xf>
    <xf numFmtId="0" fontId="37" fillId="0" borderId="106" xfId="0" applyFont="1" applyBorder="1" applyAlignment="1">
      <alignment horizontal="center" vertical="center"/>
    </xf>
    <xf numFmtId="0" fontId="32" fillId="0" borderId="106" xfId="0" applyFont="1" applyBorder="1"/>
    <xf numFmtId="0" fontId="37" fillId="0" borderId="97" xfId="0" applyFont="1" applyBorder="1" applyAlignment="1">
      <alignment horizontal="center" vertical="center"/>
    </xf>
    <xf numFmtId="0" fontId="35" fillId="0" borderId="56" xfId="0" applyFont="1" applyBorder="1" applyAlignment="1">
      <alignment horizontal="left" vertical="center"/>
    </xf>
    <xf numFmtId="0" fontId="35" fillId="0" borderId="88" xfId="0" applyFont="1" applyBorder="1" applyAlignment="1">
      <alignment horizontal="center"/>
    </xf>
    <xf numFmtId="0" fontId="35" fillId="0" borderId="90" xfId="0" applyFont="1" applyBorder="1" applyAlignment="1">
      <alignment horizontal="center"/>
    </xf>
    <xf numFmtId="0" fontId="37" fillId="0" borderId="93" xfId="0" applyFont="1" applyBorder="1" applyAlignment="1">
      <alignment horizontal="center" vertical="center"/>
    </xf>
    <xf numFmtId="0" fontId="32" fillId="0" borderId="110" xfId="0" applyFont="1" applyBorder="1"/>
    <xf numFmtId="0" fontId="37" fillId="0" borderId="95" xfId="0" applyFont="1" applyBorder="1" applyAlignment="1">
      <alignment horizontal="center" vertical="center"/>
    </xf>
    <xf numFmtId="1" fontId="37" fillId="0" borderId="95" xfId="0" applyNumberFormat="1" applyFont="1" applyBorder="1" applyAlignment="1">
      <alignment horizontal="center" vertical="center"/>
    </xf>
    <xf numFmtId="178" fontId="37" fillId="0" borderId="95" xfId="0" applyNumberFormat="1" applyFont="1" applyBorder="1" applyAlignment="1">
      <alignment horizontal="center" vertical="center"/>
    </xf>
    <xf numFmtId="0" fontId="37" fillId="0" borderId="111" xfId="0" applyFont="1" applyBorder="1" applyAlignment="1">
      <alignment horizontal="center" vertical="center"/>
    </xf>
    <xf numFmtId="0" fontId="32" fillId="0" borderId="112" xfId="0" applyFont="1" applyBorder="1"/>
    <xf numFmtId="0" fontId="32" fillId="0" borderId="113" xfId="0" applyFont="1" applyBorder="1"/>
    <xf numFmtId="0" fontId="37" fillId="0" borderId="99" xfId="0" applyFont="1" applyBorder="1" applyAlignment="1">
      <alignment horizontal="center" vertical="center"/>
    </xf>
    <xf numFmtId="2" fontId="37" fillId="0" borderId="99" xfId="0" applyNumberFormat="1" applyFont="1" applyBorder="1" applyAlignment="1">
      <alignment horizontal="center" vertical="center"/>
    </xf>
    <xf numFmtId="0" fontId="35" fillId="0" borderId="58" xfId="0" applyFont="1" applyBorder="1" applyAlignment="1">
      <alignment horizontal="right"/>
    </xf>
    <xf numFmtId="0" fontId="37" fillId="0" borderId="93" xfId="0" applyFont="1" applyBorder="1"/>
    <xf numFmtId="177" fontId="37" fillId="0" borderId="95" xfId="0" applyNumberFormat="1" applyFont="1" applyBorder="1" applyAlignment="1">
      <alignment horizontal="center"/>
    </xf>
    <xf numFmtId="177" fontId="37" fillId="0" borderId="99" xfId="0" applyNumberFormat="1" applyFont="1" applyBorder="1" applyAlignment="1">
      <alignment horizontal="center"/>
    </xf>
    <xf numFmtId="0" fontId="35" fillId="0" borderId="56" xfId="0" applyFont="1" applyBorder="1" applyAlignment="1">
      <alignment horizontal="right"/>
    </xf>
    <xf numFmtId="0" fontId="35" fillId="0" borderId="87" xfId="0" applyFont="1" applyBorder="1" applyAlignment="1">
      <alignment horizontal="left" vertical="center"/>
    </xf>
    <xf numFmtId="2" fontId="37" fillId="0" borderId="95" xfId="0" applyNumberFormat="1" applyFont="1" applyBorder="1" applyAlignment="1">
      <alignment horizontal="center"/>
    </xf>
    <xf numFmtId="0" fontId="37" fillId="0" borderId="97" xfId="0" applyFont="1" applyBorder="1"/>
    <xf numFmtId="2" fontId="37" fillId="0" borderId="99" xfId="0" applyNumberFormat="1" applyFont="1" applyBorder="1" applyAlignment="1">
      <alignment horizontal="center"/>
    </xf>
    <xf numFmtId="0" fontId="35" fillId="0" borderId="90" xfId="0" applyFont="1" applyBorder="1" applyAlignment="1">
      <alignment horizontal="center" wrapText="1"/>
    </xf>
    <xf numFmtId="0" fontId="37" fillId="0" borderId="93" xfId="0" applyFont="1" applyBorder="1" applyAlignment="1">
      <alignment horizontal="center"/>
    </xf>
    <xf numFmtId="2" fontId="37" fillId="0" borderId="95" xfId="0" applyNumberFormat="1" applyFont="1" applyBorder="1" applyAlignment="1">
      <alignment horizontal="center" wrapText="1"/>
    </xf>
    <xf numFmtId="0" fontId="37" fillId="0" borderId="97" xfId="0" applyFont="1" applyBorder="1" applyAlignment="1">
      <alignment horizontal="center"/>
    </xf>
    <xf numFmtId="0" fontId="37" fillId="0" borderId="99" xfId="0" applyFont="1" applyBorder="1" applyAlignment="1">
      <alignment horizontal="center"/>
    </xf>
    <xf numFmtId="0" fontId="35" fillId="0" borderId="101" xfId="0" applyFont="1" applyBorder="1" applyAlignment="1">
      <alignment horizontal="right"/>
    </xf>
    <xf numFmtId="0" fontId="35" fillId="0" borderId="104" xfId="0" applyFont="1" applyBorder="1" applyAlignment="1">
      <alignment horizontal="center" wrapText="1"/>
    </xf>
    <xf numFmtId="180" fontId="37" fillId="0" borderId="110" xfId="0" applyNumberFormat="1" applyFont="1" applyBorder="1" applyAlignment="1">
      <alignment horizontal="center"/>
    </xf>
    <xf numFmtId="180" fontId="37" fillId="0" borderId="106" xfId="0" applyNumberFormat="1" applyFont="1" applyBorder="1" applyAlignment="1">
      <alignment horizontal="center"/>
    </xf>
    <xf numFmtId="0" fontId="37" fillId="0" borderId="50" xfId="0" applyFont="1" applyBorder="1" applyAlignment="1">
      <alignment horizontal="left"/>
    </xf>
    <xf numFmtId="0" fontId="37" fillId="0" borderId="0" xfId="0" applyFont="1" applyAlignment="1">
      <alignment horizontal="center"/>
    </xf>
    <xf numFmtId="0" fontId="37" fillId="0" borderId="92" xfId="0" applyFont="1" applyBorder="1" applyAlignment="1">
      <alignment horizontal="center"/>
    </xf>
    <xf numFmtId="0" fontId="37" fillId="0" borderId="50" xfId="0" applyFont="1" applyBorder="1" applyAlignment="1">
      <alignment horizontal="center"/>
    </xf>
    <xf numFmtId="0" fontId="37" fillId="0" borderId="52" xfId="0" applyFont="1" applyBorder="1" applyAlignment="1">
      <alignment horizontal="center"/>
    </xf>
    <xf numFmtId="0" fontId="35" fillId="0" borderId="0" xfId="0" applyFont="1" applyAlignment="1">
      <alignment horizontal="center" wrapText="1"/>
    </xf>
    <xf numFmtId="0" fontId="35" fillId="0" borderId="0" xfId="0" applyFont="1" applyAlignment="1">
      <alignment wrapText="1"/>
    </xf>
    <xf numFmtId="4" fontId="3" fillId="0" borderId="5" xfId="4" applyNumberFormat="1" applyFont="1" applyBorder="1" applyAlignment="1">
      <alignment horizontal="center" vertical="center"/>
    </xf>
    <xf numFmtId="4" fontId="3" fillId="0" borderId="6" xfId="4" applyNumberFormat="1" applyFont="1" applyBorder="1" applyAlignment="1">
      <alignment horizontal="center" vertical="center"/>
    </xf>
    <xf numFmtId="4" fontId="3" fillId="0" borderId="7" xfId="4" applyNumberFormat="1" applyFont="1" applyBorder="1" applyAlignment="1">
      <alignment horizontal="center" vertical="center"/>
    </xf>
    <xf numFmtId="4" fontId="3" fillId="0" borderId="8" xfId="4" applyNumberFormat="1" applyFont="1" applyBorder="1" applyAlignment="1">
      <alignment horizontal="center" vertical="center"/>
    </xf>
    <xf numFmtId="4" fontId="3" fillId="0" borderId="0" xfId="4" applyNumberFormat="1" applyFont="1" applyBorder="1" applyAlignment="1">
      <alignment horizontal="center" vertical="center"/>
    </xf>
    <xf numFmtId="4" fontId="3" fillId="0" borderId="9" xfId="4" applyNumberFormat="1" applyFont="1" applyBorder="1" applyAlignment="1">
      <alignment horizontal="center" vertical="center"/>
    </xf>
    <xf numFmtId="4" fontId="3" fillId="0" borderId="10" xfId="4" applyNumberFormat="1" applyFont="1" applyBorder="1" applyAlignment="1">
      <alignment horizontal="center" vertical="center"/>
    </xf>
    <xf numFmtId="4" fontId="3" fillId="0" borderId="11" xfId="4" applyNumberFormat="1" applyFont="1" applyBorder="1" applyAlignment="1">
      <alignment horizontal="center" vertical="center"/>
    </xf>
    <xf numFmtId="4" fontId="3" fillId="0" borderId="12" xfId="4" applyNumberFormat="1" applyFont="1" applyBorder="1" applyAlignment="1">
      <alignment horizontal="center" vertical="center"/>
    </xf>
    <xf numFmtId="0" fontId="3" fillId="0" borderId="18" xfId="4" quotePrefix="1" applyFont="1" applyFill="1" applyBorder="1" applyAlignment="1">
      <alignment horizontal="left"/>
    </xf>
    <xf numFmtId="0" fontId="3" fillId="0" borderId="19" xfId="4" quotePrefix="1" applyFont="1" applyFill="1" applyBorder="1" applyAlignment="1">
      <alignment horizontal="left"/>
    </xf>
    <xf numFmtId="0" fontId="3" fillId="0" borderId="18" xfId="4" applyFont="1" applyFill="1" applyBorder="1" applyAlignment="1">
      <alignment horizontal="left"/>
    </xf>
    <xf numFmtId="0" fontId="3" fillId="0" borderId="19" xfId="4" applyFont="1" applyFill="1" applyBorder="1" applyAlignment="1">
      <alignment horizontal="left"/>
    </xf>
    <xf numFmtId="0" fontId="3" fillId="0" borderId="26" xfId="4" quotePrefix="1" applyFont="1" applyFill="1" applyBorder="1"/>
    <xf numFmtId="0" fontId="3" fillId="0" borderId="27" xfId="4" quotePrefix="1" applyFont="1" applyFill="1" applyBorder="1"/>
    <xf numFmtId="0" fontId="3" fillId="0" borderId="25" xfId="4" applyFont="1" applyFill="1" applyBorder="1"/>
    <xf numFmtId="0" fontId="3" fillId="0" borderId="1" xfId="4" applyFont="1" applyFill="1" applyBorder="1"/>
    <xf numFmtId="0" fontId="3" fillId="0" borderId="25" xfId="4" quotePrefix="1" applyFont="1" applyFill="1" applyBorder="1"/>
    <xf numFmtId="0" fontId="3" fillId="0" borderId="1" xfId="4" quotePrefix="1" applyFont="1" applyFill="1" applyBorder="1"/>
    <xf numFmtId="0" fontId="3" fillId="0" borderId="18" xfId="4" quotePrefix="1" applyFont="1" applyFill="1" applyBorder="1"/>
    <xf numFmtId="0" fontId="3" fillId="0" borderId="19" xfId="4" quotePrefix="1" applyFont="1" applyFill="1" applyBorder="1"/>
    <xf numFmtId="0" fontId="3" fillId="0" borderId="18" xfId="4" quotePrefix="1" applyFont="1" applyFill="1" applyBorder="1" applyAlignment="1">
      <alignment horizontal="left" wrapText="1"/>
    </xf>
    <xf numFmtId="0" fontId="3" fillId="0" borderId="19" xfId="4" quotePrefix="1" applyFont="1" applyFill="1" applyBorder="1" applyAlignment="1">
      <alignment horizontal="left" wrapText="1"/>
    </xf>
    <xf numFmtId="0" fontId="3" fillId="0" borderId="26" xfId="4" applyFont="1" applyFill="1" applyBorder="1" applyAlignment="1">
      <alignment horizontal="left"/>
    </xf>
    <xf numFmtId="0" fontId="3" fillId="0" borderId="34" xfId="4" applyFont="1" applyFill="1" applyBorder="1" applyAlignment="1">
      <alignment horizontal="left"/>
    </xf>
    <xf numFmtId="0" fontId="3" fillId="0" borderId="27" xfId="4" applyFont="1" applyFill="1" applyBorder="1" applyAlignment="1">
      <alignment horizontal="left"/>
    </xf>
    <xf numFmtId="0" fontId="3" fillId="0" borderId="26" xfId="4" quotePrefix="1" applyFont="1" applyFill="1" applyBorder="1" applyAlignment="1">
      <alignment horizontal="left"/>
    </xf>
    <xf numFmtId="0" fontId="3" fillId="0" borderId="27" xfId="4" quotePrefix="1" applyFont="1" applyFill="1" applyBorder="1" applyAlignment="1">
      <alignment horizontal="left"/>
    </xf>
    <xf numFmtId="0" fontId="3" fillId="0" borderId="38" xfId="4" quotePrefix="1" applyFont="1" applyFill="1" applyBorder="1" applyAlignment="1">
      <alignment horizontal="left"/>
    </xf>
    <xf numFmtId="0" fontId="3" fillId="0" borderId="30" xfId="4" applyFont="1" applyFill="1" applyBorder="1" applyAlignment="1">
      <alignment horizontal="left"/>
    </xf>
    <xf numFmtId="0" fontId="3" fillId="0" borderId="43" xfId="4" applyFont="1" applyFill="1" applyBorder="1" applyAlignment="1">
      <alignment horizontal="left"/>
    </xf>
    <xf numFmtId="0" fontId="3" fillId="0" borderId="36" xfId="4" quotePrefix="1" applyFont="1" applyFill="1" applyBorder="1" applyAlignment="1">
      <alignment horizontal="left"/>
    </xf>
    <xf numFmtId="0" fontId="3" fillId="0" borderId="3" xfId="4" quotePrefix="1" applyFont="1" applyFill="1" applyBorder="1" applyAlignment="1">
      <alignment horizontal="left"/>
    </xf>
    <xf numFmtId="0" fontId="3" fillId="0" borderId="4" xfId="4" quotePrefix="1" applyFont="1" applyFill="1" applyBorder="1" applyAlignment="1">
      <alignment horizontal="left"/>
    </xf>
    <xf numFmtId="0" fontId="3" fillId="0" borderId="25" xfId="4" applyFont="1" applyFill="1" applyBorder="1" applyAlignment="1">
      <alignment horizontal="left"/>
    </xf>
    <xf numFmtId="0" fontId="3" fillId="0" borderId="1" xfId="4" applyFont="1" applyFill="1" applyBorder="1" applyAlignment="1">
      <alignment horizontal="left"/>
    </xf>
    <xf numFmtId="0" fontId="3" fillId="0" borderId="13" xfId="4" quotePrefix="1" applyFont="1" applyFill="1" applyBorder="1" applyAlignment="1">
      <alignment horizontal="center" wrapText="1"/>
    </xf>
    <xf numFmtId="0" fontId="3" fillId="0" borderId="33" xfId="4" quotePrefix="1" applyFont="1" applyFill="1" applyBorder="1" applyAlignment="1">
      <alignment horizontal="center" wrapText="1"/>
    </xf>
    <xf numFmtId="0" fontId="2" fillId="0" borderId="26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3" fillId="0" borderId="25" xfId="4" quotePrefix="1" applyFont="1" applyFill="1" applyBorder="1" applyAlignment="1">
      <alignment horizontal="left"/>
    </xf>
    <xf numFmtId="0" fontId="3" fillId="0" borderId="1" xfId="4" quotePrefix="1" applyFont="1" applyFill="1" applyBorder="1" applyAlignment="1">
      <alignment horizontal="left"/>
    </xf>
    <xf numFmtId="0" fontId="2" fillId="0" borderId="26" xfId="0" quotePrefix="1" applyFont="1" applyFill="1" applyBorder="1" applyAlignment="1">
      <alignment horizontal="center"/>
    </xf>
    <xf numFmtId="0" fontId="2" fillId="0" borderId="27" xfId="0" quotePrefix="1" applyFont="1" applyFill="1" applyBorder="1" applyAlignment="1">
      <alignment horizontal="center"/>
    </xf>
    <xf numFmtId="3" fontId="3" fillId="0" borderId="18" xfId="0" applyNumberFormat="1" applyFont="1" applyFill="1" applyBorder="1" applyAlignment="1">
      <alignment horizontal="center"/>
    </xf>
    <xf numFmtId="3" fontId="3" fillId="0" borderId="38" xfId="0" applyNumberFormat="1" applyFont="1" applyFill="1" applyBorder="1" applyAlignment="1">
      <alignment horizontal="center"/>
    </xf>
    <xf numFmtId="0" fontId="2" fillId="0" borderId="18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  <xf numFmtId="0" fontId="2" fillId="0" borderId="26" xfId="0" applyFont="1" applyFill="1" applyBorder="1" applyAlignment="1">
      <alignment horizontal="left"/>
    </xf>
    <xf numFmtId="0" fontId="2" fillId="0" borderId="27" xfId="0" applyFont="1" applyFill="1" applyBorder="1" applyAlignment="1">
      <alignment horizontal="left"/>
    </xf>
    <xf numFmtId="0" fontId="3" fillId="0" borderId="18" xfId="4" applyFont="1" applyBorder="1" applyAlignment="1">
      <alignment horizontal="left"/>
    </xf>
    <xf numFmtId="0" fontId="3" fillId="0" borderId="19" xfId="4" applyFont="1" applyBorder="1" applyAlignment="1">
      <alignment horizontal="left"/>
    </xf>
    <xf numFmtId="0" fontId="3" fillId="0" borderId="18" xfId="4" quotePrefix="1" applyFont="1" applyBorder="1" applyAlignment="1">
      <alignment horizontal="left"/>
    </xf>
    <xf numFmtId="0" fontId="3" fillId="0" borderId="19" xfId="4" quotePrefix="1" applyFont="1" applyBorder="1" applyAlignment="1">
      <alignment horizontal="left"/>
    </xf>
    <xf numFmtId="0" fontId="3" fillId="0" borderId="25" xfId="4" applyFont="1" applyBorder="1"/>
    <xf numFmtId="0" fontId="3" fillId="0" borderId="1" xfId="4" applyFont="1" applyBorder="1"/>
    <xf numFmtId="0" fontId="3" fillId="0" borderId="18" xfId="4" quotePrefix="1" applyFont="1" applyBorder="1"/>
    <xf numFmtId="0" fontId="3" fillId="0" borderId="19" xfId="4" quotePrefix="1" applyFont="1" applyBorder="1"/>
    <xf numFmtId="0" fontId="3" fillId="0" borderId="18" xfId="4" quotePrefix="1" applyFont="1" applyBorder="1" applyAlignment="1">
      <alignment horizontal="left" wrapText="1"/>
    </xf>
    <xf numFmtId="0" fontId="3" fillId="0" borderId="19" xfId="4" quotePrefix="1" applyFont="1" applyBorder="1" applyAlignment="1">
      <alignment horizontal="left" wrapText="1"/>
    </xf>
    <xf numFmtId="0" fontId="3" fillId="0" borderId="25" xfId="4" quotePrefix="1" applyFont="1" applyBorder="1" applyAlignment="1">
      <alignment horizontal="left"/>
    </xf>
    <xf numFmtId="0" fontId="3" fillId="0" borderId="1" xfId="4" quotePrefix="1" applyFont="1" applyBorder="1" applyAlignment="1">
      <alignment horizontal="left"/>
    </xf>
    <xf numFmtId="0" fontId="3" fillId="0" borderId="25" xfId="4" applyFont="1" applyBorder="1" applyAlignment="1">
      <alignment horizontal="left"/>
    </xf>
    <xf numFmtId="0" fontId="3" fillId="0" borderId="1" xfId="4" applyFont="1" applyBorder="1" applyAlignment="1">
      <alignment horizontal="left"/>
    </xf>
    <xf numFmtId="0" fontId="3" fillId="0" borderId="26" xfId="4" quotePrefix="1" applyFont="1" applyBorder="1" applyAlignment="1">
      <alignment horizontal="left"/>
    </xf>
    <xf numFmtId="0" fontId="3" fillId="0" borderId="27" xfId="4" quotePrefix="1" applyFont="1" applyBorder="1" applyAlignment="1">
      <alignment horizontal="left"/>
    </xf>
    <xf numFmtId="0" fontId="3" fillId="0" borderId="38" xfId="4" quotePrefix="1" applyFont="1" applyBorder="1" applyAlignment="1">
      <alignment horizontal="left"/>
    </xf>
    <xf numFmtId="0" fontId="3" fillId="0" borderId="26" xfId="4" applyFont="1" applyBorder="1" applyAlignment="1">
      <alignment horizontal="left"/>
    </xf>
    <xf numFmtId="0" fontId="3" fillId="0" borderId="34" xfId="4" applyFont="1" applyBorder="1" applyAlignment="1">
      <alignment horizontal="left"/>
    </xf>
    <xf numFmtId="0" fontId="3" fillId="0" borderId="27" xfId="4" applyFont="1" applyBorder="1" applyAlignment="1">
      <alignment horizontal="left"/>
    </xf>
    <xf numFmtId="0" fontId="3" fillId="0" borderId="25" xfId="4" quotePrefix="1" applyFont="1" applyBorder="1"/>
    <xf numFmtId="0" fontId="3" fillId="0" borderId="1" xfId="4" quotePrefix="1" applyFont="1" applyBorder="1"/>
    <xf numFmtId="0" fontId="3" fillId="0" borderId="13" xfId="4" quotePrefix="1" applyFont="1" applyBorder="1" applyAlignment="1">
      <alignment horizontal="center" wrapText="1"/>
    </xf>
    <xf numFmtId="0" fontId="3" fillId="0" borderId="33" xfId="4" quotePrefix="1" applyFont="1" applyBorder="1" applyAlignment="1">
      <alignment horizontal="center" wrapText="1"/>
    </xf>
    <xf numFmtId="4" fontId="3" fillId="0" borderId="0" xfId="4" applyNumberFormat="1" applyBorder="1" applyAlignment="1">
      <alignment horizontal="center" vertical="center"/>
    </xf>
    <xf numFmtId="0" fontId="3" fillId="0" borderId="18" xfId="4" applyFill="1" applyBorder="1" applyAlignment="1">
      <alignment horizontal="left"/>
    </xf>
    <xf numFmtId="0" fontId="3" fillId="0" borderId="19" xfId="4" applyFill="1" applyBorder="1" applyAlignment="1">
      <alignment horizontal="left"/>
    </xf>
    <xf numFmtId="0" fontId="3" fillId="0" borderId="18" xfId="4" quotePrefix="1" applyFill="1" applyBorder="1" applyAlignment="1">
      <alignment horizontal="left"/>
    </xf>
    <xf numFmtId="0" fontId="3" fillId="0" borderId="19" xfId="4" quotePrefix="1" applyFill="1" applyBorder="1" applyAlignment="1">
      <alignment horizontal="left"/>
    </xf>
    <xf numFmtId="0" fontId="3" fillId="0" borderId="25" xfId="4" applyFill="1" applyBorder="1"/>
    <xf numFmtId="0" fontId="3" fillId="0" borderId="1" xfId="4" applyFill="1" applyBorder="1"/>
    <xf numFmtId="0" fontId="3" fillId="0" borderId="25" xfId="4" quotePrefix="1" applyFill="1" applyBorder="1"/>
    <xf numFmtId="0" fontId="3" fillId="0" borderId="1" xfId="4" quotePrefix="1" applyFill="1" applyBorder="1"/>
    <xf numFmtId="0" fontId="3" fillId="0" borderId="25" xfId="4" applyFill="1" applyBorder="1" applyAlignment="1">
      <alignment horizontal="left"/>
    </xf>
    <xf numFmtId="0" fontId="3" fillId="0" borderId="1" xfId="4" applyFill="1" applyBorder="1" applyAlignment="1">
      <alignment horizontal="left"/>
    </xf>
    <xf numFmtId="0" fontId="3" fillId="0" borderId="26" xfId="4" quotePrefix="1" applyFill="1" applyBorder="1"/>
    <xf numFmtId="0" fontId="3" fillId="0" borderId="27" xfId="4" quotePrefix="1" applyFill="1" applyBorder="1"/>
    <xf numFmtId="0" fontId="3" fillId="0" borderId="13" xfId="4" quotePrefix="1" applyFill="1" applyBorder="1" applyAlignment="1">
      <alignment horizontal="center" wrapText="1"/>
    </xf>
    <xf numFmtId="0" fontId="3" fillId="0" borderId="33" xfId="4" quotePrefix="1" applyFill="1" applyBorder="1" applyAlignment="1">
      <alignment horizontal="center" wrapText="1"/>
    </xf>
    <xf numFmtId="0" fontId="0" fillId="0" borderId="26" xfId="0" applyFill="1" applyBorder="1" applyAlignment="1">
      <alignment horizontal="center"/>
    </xf>
    <xf numFmtId="0" fontId="0" fillId="0" borderId="34" xfId="0" applyFill="1" applyBorder="1" applyAlignment="1">
      <alignment horizontal="center"/>
    </xf>
    <xf numFmtId="0" fontId="3" fillId="0" borderId="26" xfId="4" quotePrefix="1" applyFill="1" applyBorder="1" applyAlignment="1">
      <alignment horizontal="left"/>
    </xf>
    <xf numFmtId="0" fontId="3" fillId="0" borderId="27" xfId="4" quotePrefix="1" applyFill="1" applyBorder="1" applyAlignment="1">
      <alignment horizontal="left"/>
    </xf>
    <xf numFmtId="0" fontId="3" fillId="0" borderId="25" xfId="4" quotePrefix="1" applyFill="1" applyBorder="1" applyAlignment="1">
      <alignment horizontal="left"/>
    </xf>
    <xf numFmtId="0" fontId="3" fillId="0" borderId="1" xfId="4" quotePrefix="1" applyFill="1" applyBorder="1" applyAlignment="1">
      <alignment horizontal="left"/>
    </xf>
    <xf numFmtId="0" fontId="3" fillId="0" borderId="36" xfId="4" quotePrefix="1" applyFill="1" applyBorder="1" applyAlignment="1">
      <alignment horizontal="left"/>
    </xf>
    <xf numFmtId="0" fontId="3" fillId="0" borderId="3" xfId="4" quotePrefix="1" applyFill="1" applyBorder="1" applyAlignment="1">
      <alignment horizontal="left"/>
    </xf>
    <xf numFmtId="0" fontId="3" fillId="0" borderId="4" xfId="4" quotePrefix="1" applyFill="1" applyBorder="1" applyAlignment="1">
      <alignment horizontal="left"/>
    </xf>
    <xf numFmtId="0" fontId="3" fillId="0" borderId="26" xfId="4" applyFill="1" applyBorder="1" applyAlignment="1">
      <alignment horizontal="left"/>
    </xf>
    <xf numFmtId="0" fontId="3" fillId="0" borderId="34" xfId="4" applyFill="1" applyBorder="1" applyAlignment="1">
      <alignment horizontal="left"/>
    </xf>
    <xf numFmtId="0" fontId="3" fillId="0" borderId="27" xfId="4" applyFill="1" applyBorder="1" applyAlignment="1">
      <alignment horizontal="left"/>
    </xf>
    <xf numFmtId="0" fontId="3" fillId="0" borderId="38" xfId="4" quotePrefix="1" applyFill="1" applyBorder="1" applyAlignment="1">
      <alignment horizontal="left"/>
    </xf>
    <xf numFmtId="0" fontId="3" fillId="0" borderId="30" xfId="4" applyFill="1" applyBorder="1" applyAlignment="1">
      <alignment horizontal="left"/>
    </xf>
    <xf numFmtId="0" fontId="3" fillId="0" borderId="43" xfId="4" applyFill="1" applyBorder="1" applyAlignment="1">
      <alignment horizontal="left"/>
    </xf>
    <xf numFmtId="0" fontId="9" fillId="3" borderId="13" xfId="4" applyFont="1" applyFill="1" applyBorder="1" applyAlignment="1">
      <alignment horizontal="center"/>
    </xf>
    <xf numFmtId="0" fontId="9" fillId="3" borderId="33" xfId="4" applyFont="1" applyFill="1" applyBorder="1" applyAlignment="1">
      <alignment horizontal="center"/>
    </xf>
    <xf numFmtId="0" fontId="23" fillId="0" borderId="82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7" fillId="8" borderId="69" xfId="0" applyFont="1" applyFill="1" applyBorder="1" applyAlignment="1">
      <alignment vertical="center" wrapText="1"/>
    </xf>
    <xf numFmtId="0" fontId="17" fillId="8" borderId="70" xfId="0" applyFont="1" applyFill="1" applyBorder="1" applyAlignment="1">
      <alignment vertical="center" wrapText="1"/>
    </xf>
    <xf numFmtId="0" fontId="17" fillId="8" borderId="71" xfId="0" applyFont="1" applyFill="1" applyBorder="1" applyAlignment="1">
      <alignment vertical="center" wrapText="1"/>
    </xf>
    <xf numFmtId="0" fontId="17" fillId="8" borderId="50" xfId="0" applyFont="1" applyFill="1" applyBorder="1" applyAlignment="1">
      <alignment vertical="center" wrapText="1"/>
    </xf>
    <xf numFmtId="0" fontId="22" fillId="0" borderId="80" xfId="0" applyFont="1" applyBorder="1" applyAlignment="1">
      <alignment vertical="center" wrapText="1"/>
    </xf>
    <xf numFmtId="0" fontId="22" fillId="0" borderId="49" xfId="0" applyFont="1" applyBorder="1" applyAlignment="1">
      <alignment vertical="center" wrapText="1"/>
    </xf>
    <xf numFmtId="0" fontId="22" fillId="0" borderId="81" xfId="0" applyFont="1" applyBorder="1" applyAlignment="1">
      <alignment vertical="center" wrapText="1"/>
    </xf>
    <xf numFmtId="0" fontId="17" fillId="0" borderId="71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73" xfId="0" applyFont="1" applyBorder="1" applyAlignment="1">
      <alignment vertical="center" wrapText="1"/>
    </xf>
    <xf numFmtId="0" fontId="21" fillId="0" borderId="80" xfId="0" applyFont="1" applyBorder="1" applyAlignment="1">
      <alignment horizontal="right" vertical="center" wrapText="1"/>
    </xf>
    <xf numFmtId="0" fontId="21" fillId="0" borderId="49" xfId="0" applyFont="1" applyBorder="1" applyAlignment="1">
      <alignment horizontal="right" vertical="center" wrapText="1"/>
    </xf>
    <xf numFmtId="0" fontId="21" fillId="0" borderId="51" xfId="0" applyFont="1" applyBorder="1" applyAlignment="1">
      <alignment horizontal="right" vertical="center" wrapText="1"/>
    </xf>
    <xf numFmtId="0" fontId="23" fillId="0" borderId="75" xfId="0" applyFont="1" applyBorder="1" applyAlignment="1">
      <alignment vertical="center" wrapText="1"/>
    </xf>
    <xf numFmtId="0" fontId="23" fillId="0" borderId="0" xfId="0" applyFont="1" applyBorder="1" applyAlignment="1">
      <alignment vertical="center" wrapText="1"/>
    </xf>
    <xf numFmtId="0" fontId="23" fillId="0" borderId="76" xfId="0" applyFont="1" applyBorder="1" applyAlignment="1">
      <alignment vertical="center" wrapText="1"/>
    </xf>
    <xf numFmtId="0" fontId="18" fillId="8" borderId="78" xfId="0" applyFont="1" applyFill="1" applyBorder="1" applyAlignment="1">
      <alignment horizontal="left" vertical="center" wrapText="1" indent="5"/>
    </xf>
    <xf numFmtId="3" fontId="3" fillId="7" borderId="40" xfId="4" applyNumberFormat="1" applyFill="1" applyBorder="1" applyAlignment="1">
      <alignment horizontal="center" vertical="center" wrapText="1"/>
    </xf>
    <xf numFmtId="0" fontId="3" fillId="0" borderId="18" xfId="4" applyFill="1" applyBorder="1" applyAlignment="1">
      <alignment horizontal="left" vertical="center" wrapText="1"/>
    </xf>
    <xf numFmtId="0" fontId="3" fillId="0" borderId="19" xfId="4" applyFill="1" applyBorder="1" applyAlignment="1">
      <alignment horizontal="left" vertical="center" wrapText="1"/>
    </xf>
    <xf numFmtId="0" fontId="3" fillId="0" borderId="25" xfId="4" applyFill="1" applyBorder="1" applyAlignment="1">
      <alignment vertical="center" wrapText="1"/>
    </xf>
    <xf numFmtId="0" fontId="3" fillId="0" borderId="1" xfId="4" applyFill="1" applyBorder="1" applyAlignment="1">
      <alignment vertical="center" wrapText="1"/>
    </xf>
  </cellXfs>
  <cellStyles count="15">
    <cellStyle name="Millares" xfId="7" builtinId="3"/>
    <cellStyle name="Millares [0]" xfId="2" builtinId="6"/>
    <cellStyle name="Millares [0] 2" xfId="9" xr:uid="{00000000-0005-0000-0000-000002000000}"/>
    <cellStyle name="Millares 2" xfId="5" xr:uid="{00000000-0005-0000-0000-000003000000}"/>
    <cellStyle name="Moneda" xfId="1" builtinId="4"/>
    <cellStyle name="Moneda [0]" xfId="3" builtinId="7"/>
    <cellStyle name="Moneda [0] 4" xfId="14" xr:uid="{00000000-0005-0000-0000-000006000000}"/>
    <cellStyle name="Moneda 2" xfId="10" xr:uid="{00000000-0005-0000-0000-000007000000}"/>
    <cellStyle name="Normal" xfId="0" builtinId="0"/>
    <cellStyle name="Normal 2" xfId="8" xr:uid="{00000000-0005-0000-0000-000009000000}"/>
    <cellStyle name="Normal 3" xfId="11" xr:uid="{00000000-0005-0000-0000-00000A000000}"/>
    <cellStyle name="Normal 4" xfId="4" xr:uid="{00000000-0005-0000-0000-00000B000000}"/>
    <cellStyle name="Normal 4 2" xfId="13" xr:uid="{00000000-0005-0000-0000-00000C000000}"/>
    <cellStyle name="Porcentaje" xfId="12" builtinId="5"/>
    <cellStyle name="Porcentaje 2" xfId="6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g"/><Relationship Id="rId1" Type="http://schemas.openxmlformats.org/officeDocument/2006/relationships/image" Target="../media/image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152400</xdr:colOff>
      <xdr:row>2</xdr:row>
      <xdr:rowOff>88900</xdr:rowOff>
    </xdr:from>
    <xdr:ext cx="3171825" cy="80962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B4A3F338-C941-44F0-A723-FE523846D57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62025" y="479425"/>
          <a:ext cx="3171825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142874</xdr:colOff>
      <xdr:row>94</xdr:row>
      <xdr:rowOff>9525</xdr:rowOff>
    </xdr:from>
    <xdr:ext cx="6429375" cy="1949904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A54F43E4-BABF-48E9-98C7-01914463CB48}"/>
            </a:ext>
          </a:extLst>
        </xdr:cNvPr>
        <xdr:cNvSpPr txBox="1"/>
      </xdr:nvSpPr>
      <xdr:spPr>
        <a:xfrm>
          <a:off x="952499" y="21469350"/>
          <a:ext cx="6429375" cy="1949904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4933648</xdr:colOff>
      <xdr:row>92</xdr:row>
      <xdr:rowOff>45961</xdr:rowOff>
    </xdr:from>
    <xdr:ext cx="5719536" cy="2369156"/>
    <xdr:pic>
      <xdr:nvPicPr>
        <xdr:cNvPr id="4" name="image2.jpg">
          <a:extLst>
            <a:ext uri="{FF2B5EF4-FFF2-40B4-BE49-F238E27FC236}">
              <a16:creationId xmlns:a16="http://schemas.microsoft.com/office/drawing/2014/main" id="{EF24CBFB-B12D-436C-885C-B383028FE309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657673" y="21124786"/>
          <a:ext cx="5719536" cy="2369156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152400</xdr:colOff>
      <xdr:row>2</xdr:row>
      <xdr:rowOff>88900</xdr:rowOff>
    </xdr:from>
    <xdr:ext cx="3171825" cy="80962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03300" y="469900"/>
          <a:ext cx="3171825" cy="80962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142874</xdr:colOff>
      <xdr:row>94</xdr:row>
      <xdr:rowOff>9525</xdr:rowOff>
    </xdr:from>
    <xdr:ext cx="6429375" cy="1949904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945695" y="38490525"/>
          <a:ext cx="6429375" cy="1949904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4933648</xdr:colOff>
      <xdr:row>92</xdr:row>
      <xdr:rowOff>45961</xdr:rowOff>
    </xdr:from>
    <xdr:ext cx="5719536" cy="2369156"/>
    <xdr:pic>
      <xdr:nvPicPr>
        <xdr:cNvPr id="4" name="image2.jp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305248" y="18346661"/>
          <a:ext cx="5719536" cy="2369156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6</xdr:col>
      <xdr:colOff>1304132</xdr:colOff>
      <xdr:row>90</xdr:row>
      <xdr:rowOff>63500</xdr:rowOff>
    </xdr:from>
    <xdr:to>
      <xdr:col>6</xdr:col>
      <xdr:colOff>1781017</xdr:colOff>
      <xdr:row>91</xdr:row>
      <xdr:rowOff>111760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C202B4C2-ADF3-4DED-8B3D-A8E6F04B5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0538" y="20863719"/>
          <a:ext cx="476885" cy="2387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21167</xdr:colOff>
      <xdr:row>536</xdr:row>
      <xdr:rowOff>42333</xdr:rowOff>
    </xdr:from>
    <xdr:ext cx="3577166" cy="1153581"/>
    <xdr:pic>
      <xdr:nvPicPr>
        <xdr:cNvPr id="42" name="image1.jpg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155142" y="6185958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535</xdr:row>
      <xdr:rowOff>10583</xdr:rowOff>
    </xdr:from>
    <xdr:ext cx="3862916" cy="13970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 txBox="1"/>
      </xdr:nvSpPr>
      <xdr:spPr>
        <a:xfrm>
          <a:off x="1287994" y="6161828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1</xdr:row>
      <xdr:rowOff>149225</xdr:rowOff>
    </xdr:from>
    <xdr:ext cx="1767417" cy="508000"/>
    <xdr:pic>
      <xdr:nvPicPr>
        <xdr:cNvPr id="18" name="image2.jpg" title="Imagen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33474" y="35877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71</xdr:row>
      <xdr:rowOff>16933</xdr:rowOff>
    </xdr:from>
    <xdr:ext cx="3577166" cy="1153581"/>
    <xdr:pic>
      <xdr:nvPicPr>
        <xdr:cNvPr id="19" name="image1.jpg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21967" y="141393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68</xdr:row>
      <xdr:rowOff>162983</xdr:rowOff>
    </xdr:from>
    <xdr:ext cx="3862916" cy="13970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1189569" y="1375198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190499</xdr:colOff>
      <xdr:row>80</xdr:row>
      <xdr:rowOff>158750</xdr:rowOff>
    </xdr:from>
    <xdr:ext cx="1767417" cy="508000"/>
    <xdr:pic>
      <xdr:nvPicPr>
        <xdr:cNvPr id="21" name="image2.jpg" title="Imagen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17649" y="153670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491067</xdr:colOff>
      <xdr:row>149</xdr:row>
      <xdr:rowOff>67733</xdr:rowOff>
    </xdr:from>
    <xdr:ext cx="3577166" cy="1153581"/>
    <xdr:pic>
      <xdr:nvPicPr>
        <xdr:cNvPr id="22" name="image1.jpg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939367" y="291761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21169</xdr:colOff>
      <xdr:row>148</xdr:row>
      <xdr:rowOff>10583</xdr:rowOff>
    </xdr:from>
    <xdr:ext cx="3862916" cy="1397000"/>
    <xdr:sp macro="" textlink="">
      <xdr:nvSpPr>
        <xdr:cNvPr id="23" name="Shape 3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 txBox="1"/>
      </xdr:nvSpPr>
      <xdr:spPr>
        <a:xfrm>
          <a:off x="1348319" y="2853478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190499</xdr:colOff>
      <xdr:row>237</xdr:row>
      <xdr:rowOff>158750</xdr:rowOff>
    </xdr:from>
    <xdr:ext cx="1767417" cy="508000"/>
    <xdr:pic>
      <xdr:nvPicPr>
        <xdr:cNvPr id="17" name="image2.jpg" title="Imagen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74749" y="161290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491067</xdr:colOff>
      <xdr:row>306</xdr:row>
      <xdr:rowOff>67733</xdr:rowOff>
    </xdr:from>
    <xdr:ext cx="3577166" cy="1153581"/>
    <xdr:pic>
      <xdr:nvPicPr>
        <xdr:cNvPr id="24" name="image1.jpg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93317" y="3026198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21169</xdr:colOff>
      <xdr:row>305</xdr:row>
      <xdr:rowOff>10583</xdr:rowOff>
    </xdr:from>
    <xdr:ext cx="3862916" cy="13970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 txBox="1"/>
      </xdr:nvSpPr>
      <xdr:spPr>
        <a:xfrm>
          <a:off x="1005419" y="29998458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190499</xdr:colOff>
      <xdr:row>158</xdr:row>
      <xdr:rowOff>158750</xdr:rowOff>
    </xdr:from>
    <xdr:ext cx="1767417" cy="508000"/>
    <xdr:pic>
      <xdr:nvPicPr>
        <xdr:cNvPr id="13" name="image2.jpg" title="Imagen">
          <a:extLst>
            <a:ext uri="{FF2B5EF4-FFF2-40B4-BE49-F238E27FC236}">
              <a16:creationId xmlns:a16="http://schemas.microsoft.com/office/drawing/2014/main" id="{BE2A0F39-1FD0-47B7-A5C3-680A20E5ABC7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181099" y="1660842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491067</xdr:colOff>
      <xdr:row>227</xdr:row>
      <xdr:rowOff>67733</xdr:rowOff>
    </xdr:from>
    <xdr:ext cx="3577166" cy="1153581"/>
    <xdr:pic>
      <xdr:nvPicPr>
        <xdr:cNvPr id="14" name="image1.jpg">
          <a:extLst>
            <a:ext uri="{FF2B5EF4-FFF2-40B4-BE49-F238E27FC236}">
              <a16:creationId xmlns:a16="http://schemas.microsoft.com/office/drawing/2014/main" id="{A43FD1AB-E23A-4C20-81EF-52D93C3C0A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796492" y="30690608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21169</xdr:colOff>
      <xdr:row>226</xdr:row>
      <xdr:rowOff>10583</xdr:rowOff>
    </xdr:from>
    <xdr:ext cx="3862916" cy="1397000"/>
    <xdr:sp macro="" textlink="">
      <xdr:nvSpPr>
        <xdr:cNvPr id="15" name="Shape 3">
          <a:extLst>
            <a:ext uri="{FF2B5EF4-FFF2-40B4-BE49-F238E27FC236}">
              <a16:creationId xmlns:a16="http://schemas.microsoft.com/office/drawing/2014/main" id="{6A3B3100-49E0-42CA-9E45-750C12BA2F0F}"/>
            </a:ext>
          </a:extLst>
        </xdr:cNvPr>
        <xdr:cNvSpPr txBox="1"/>
      </xdr:nvSpPr>
      <xdr:spPr>
        <a:xfrm>
          <a:off x="1011769" y="30423908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114299</xdr:colOff>
      <xdr:row>1</xdr:row>
      <xdr:rowOff>149225</xdr:rowOff>
    </xdr:from>
    <xdr:ext cx="1767417" cy="508000"/>
    <xdr:pic>
      <xdr:nvPicPr>
        <xdr:cNvPr id="11" name="image2.jpg" title="Imagen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35496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71</xdr:row>
      <xdr:rowOff>16933</xdr:rowOff>
    </xdr:from>
    <xdr:ext cx="3577166" cy="1153581"/>
    <xdr:pic>
      <xdr:nvPicPr>
        <xdr:cNvPr id="12" name="image1.jpg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32127" y="1415965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68</xdr:row>
      <xdr:rowOff>162983</xdr:rowOff>
    </xdr:from>
    <xdr:ext cx="3862916" cy="1397000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 txBox="1"/>
      </xdr:nvSpPr>
      <xdr:spPr>
        <a:xfrm>
          <a:off x="1194649" y="1375706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81</xdr:row>
      <xdr:rowOff>149225</xdr:rowOff>
    </xdr:from>
    <xdr:ext cx="1767417" cy="508000"/>
    <xdr:pic>
      <xdr:nvPicPr>
        <xdr:cNvPr id="20" name="image2.jpg" title="Imagen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34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152</xdr:row>
      <xdr:rowOff>16933</xdr:rowOff>
    </xdr:from>
    <xdr:ext cx="3577166" cy="1153581"/>
    <xdr:pic>
      <xdr:nvPicPr>
        <xdr:cNvPr id="21" name="image1.jpg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7255087" y="135805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149</xdr:row>
      <xdr:rowOff>162983</xdr:rowOff>
    </xdr:from>
    <xdr:ext cx="3862916" cy="13970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1194649" y="1317794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162</xdr:row>
      <xdr:rowOff>149225</xdr:rowOff>
    </xdr:from>
    <xdr:ext cx="1767417" cy="508000"/>
    <xdr:pic>
      <xdr:nvPicPr>
        <xdr:cNvPr id="23" name="image2.jpg" title="Imagen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1558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233</xdr:row>
      <xdr:rowOff>16933</xdr:rowOff>
    </xdr:from>
    <xdr:ext cx="3577166" cy="1153581"/>
    <xdr:pic>
      <xdr:nvPicPr>
        <xdr:cNvPr id="24" name="image1.jpg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17087" y="288205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230</xdr:row>
      <xdr:rowOff>162983</xdr:rowOff>
    </xdr:from>
    <xdr:ext cx="3862916" cy="1397000"/>
    <xdr:sp macro="" textlink="">
      <xdr:nvSpPr>
        <xdr:cNvPr id="25" name="Shape 3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1194649" y="2841794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243</xdr:row>
      <xdr:rowOff>149225</xdr:rowOff>
    </xdr:from>
    <xdr:ext cx="1767417" cy="508000"/>
    <xdr:pic>
      <xdr:nvPicPr>
        <xdr:cNvPr id="26" name="image2.jpg" title="Imagen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3082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314</xdr:row>
      <xdr:rowOff>16933</xdr:rowOff>
    </xdr:from>
    <xdr:ext cx="3577166" cy="1153581"/>
    <xdr:pic>
      <xdr:nvPicPr>
        <xdr:cNvPr id="27" name="image1.jpg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17087" y="440605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311</xdr:row>
      <xdr:rowOff>162983</xdr:rowOff>
    </xdr:from>
    <xdr:ext cx="3862916" cy="13970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 txBox="1"/>
      </xdr:nvSpPr>
      <xdr:spPr>
        <a:xfrm>
          <a:off x="1194649" y="4365794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324</xdr:row>
      <xdr:rowOff>149225</xdr:rowOff>
    </xdr:from>
    <xdr:ext cx="1767417" cy="508000"/>
    <xdr:pic>
      <xdr:nvPicPr>
        <xdr:cNvPr id="29" name="image2.jpg" title="Imagen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4606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396</xdr:row>
      <xdr:rowOff>16933</xdr:rowOff>
    </xdr:from>
    <xdr:ext cx="3577166" cy="1153581"/>
    <xdr:pic>
      <xdr:nvPicPr>
        <xdr:cNvPr id="30" name="image1.jpg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17087" y="593005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393</xdr:row>
      <xdr:rowOff>162983</xdr:rowOff>
    </xdr:from>
    <xdr:ext cx="3862916" cy="1397000"/>
    <xdr:sp macro="" textlink="">
      <xdr:nvSpPr>
        <xdr:cNvPr id="31" name="Shape 3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 txBox="1"/>
      </xdr:nvSpPr>
      <xdr:spPr>
        <a:xfrm>
          <a:off x="1194649" y="5889794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406</xdr:row>
      <xdr:rowOff>149225</xdr:rowOff>
    </xdr:from>
    <xdr:ext cx="1767417" cy="508000"/>
    <xdr:pic>
      <xdr:nvPicPr>
        <xdr:cNvPr id="32" name="image2.jpg" title="Imagen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6130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477</xdr:row>
      <xdr:rowOff>16933</xdr:rowOff>
    </xdr:from>
    <xdr:ext cx="3577166" cy="1153581"/>
    <xdr:pic>
      <xdr:nvPicPr>
        <xdr:cNvPr id="33" name="image1.jpg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17087" y="745405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474</xdr:row>
      <xdr:rowOff>162983</xdr:rowOff>
    </xdr:from>
    <xdr:ext cx="3862916" cy="1397000"/>
    <xdr:sp macro="" textlink="">
      <xdr:nvSpPr>
        <xdr:cNvPr id="34" name="Shape 3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 txBox="1"/>
      </xdr:nvSpPr>
      <xdr:spPr>
        <a:xfrm>
          <a:off x="1194649" y="7413794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487</xdr:row>
      <xdr:rowOff>149225</xdr:rowOff>
    </xdr:from>
    <xdr:ext cx="1767417" cy="508000"/>
    <xdr:pic>
      <xdr:nvPicPr>
        <xdr:cNvPr id="35" name="image2.jpg" title="Imagen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7654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558</xdr:row>
      <xdr:rowOff>16933</xdr:rowOff>
    </xdr:from>
    <xdr:ext cx="3577166" cy="1153581"/>
    <xdr:pic>
      <xdr:nvPicPr>
        <xdr:cNvPr id="36" name="image1.jpg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17087" y="897805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555</xdr:row>
      <xdr:rowOff>162983</xdr:rowOff>
    </xdr:from>
    <xdr:ext cx="3862916" cy="1397000"/>
    <xdr:sp macro="" textlink="">
      <xdr:nvSpPr>
        <xdr:cNvPr id="37" name="Shape 3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 txBox="1"/>
      </xdr:nvSpPr>
      <xdr:spPr>
        <a:xfrm>
          <a:off x="1194649" y="8937794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664</xdr:row>
      <xdr:rowOff>149225</xdr:rowOff>
    </xdr:from>
    <xdr:ext cx="1767417" cy="508000"/>
    <xdr:pic>
      <xdr:nvPicPr>
        <xdr:cNvPr id="38" name="image2.jpg" title="Imagen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9178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737</xdr:row>
      <xdr:rowOff>16933</xdr:rowOff>
    </xdr:from>
    <xdr:ext cx="3577166" cy="1153581"/>
    <xdr:pic>
      <xdr:nvPicPr>
        <xdr:cNvPr id="39" name="image1.jpg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017087" y="1050205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734</xdr:row>
      <xdr:rowOff>162983</xdr:rowOff>
    </xdr:from>
    <xdr:ext cx="3862916" cy="1397000"/>
    <xdr:sp macro="" textlink="">
      <xdr:nvSpPr>
        <xdr:cNvPr id="40" name="Shape 3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 txBox="1"/>
      </xdr:nvSpPr>
      <xdr:spPr>
        <a:xfrm>
          <a:off x="1194649" y="10461794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747</xdr:row>
      <xdr:rowOff>149225</xdr:rowOff>
    </xdr:from>
    <xdr:ext cx="1767417" cy="508000"/>
    <xdr:pic>
      <xdr:nvPicPr>
        <xdr:cNvPr id="41" name="image2.jpg" title="Imagen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10702734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818</xdr:row>
      <xdr:rowOff>16933</xdr:rowOff>
    </xdr:from>
    <xdr:ext cx="3577166" cy="1153581"/>
    <xdr:pic>
      <xdr:nvPicPr>
        <xdr:cNvPr id="42" name="image1.jpg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89527" y="12062629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815</xdr:row>
      <xdr:rowOff>162983</xdr:rowOff>
    </xdr:from>
    <xdr:ext cx="3862916" cy="13970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 txBox="1"/>
      </xdr:nvSpPr>
      <xdr:spPr>
        <a:xfrm>
          <a:off x="1194649" y="12022370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828</xdr:row>
      <xdr:rowOff>149225</xdr:rowOff>
    </xdr:from>
    <xdr:ext cx="1767417" cy="508000"/>
    <xdr:pic>
      <xdr:nvPicPr>
        <xdr:cNvPr id="44" name="image2.jpg" title="Imagen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5379" y="12263310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899</xdr:row>
      <xdr:rowOff>16933</xdr:rowOff>
    </xdr:from>
    <xdr:ext cx="3577166" cy="1153581"/>
    <xdr:pic>
      <xdr:nvPicPr>
        <xdr:cNvPr id="45" name="image1.jpg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489527" y="13586629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896</xdr:row>
      <xdr:rowOff>162983</xdr:rowOff>
    </xdr:from>
    <xdr:ext cx="3862916" cy="1397000"/>
    <xdr:sp macro="" textlink="">
      <xdr:nvSpPr>
        <xdr:cNvPr id="46" name="Shape 3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 txBox="1"/>
      </xdr:nvSpPr>
      <xdr:spPr>
        <a:xfrm>
          <a:off x="1194649" y="13546370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909</xdr:row>
      <xdr:rowOff>149225</xdr:rowOff>
    </xdr:from>
    <xdr:ext cx="1767417" cy="508000"/>
    <xdr:pic>
      <xdr:nvPicPr>
        <xdr:cNvPr id="47" name="image2.jpg" title="Imagen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2518" y="749681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980</xdr:row>
      <xdr:rowOff>16933</xdr:rowOff>
    </xdr:from>
    <xdr:ext cx="3577166" cy="1153581"/>
    <xdr:pic>
      <xdr:nvPicPr>
        <xdr:cNvPr id="48" name="image1.jpg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40448" y="8793268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977</xdr:row>
      <xdr:rowOff>162983</xdr:rowOff>
    </xdr:from>
    <xdr:ext cx="3862916" cy="139700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 txBox="1"/>
      </xdr:nvSpPr>
      <xdr:spPr>
        <a:xfrm>
          <a:off x="1161788" y="87542952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568</xdr:row>
      <xdr:rowOff>149225</xdr:rowOff>
    </xdr:from>
    <xdr:ext cx="1767417" cy="508000"/>
    <xdr:pic>
      <xdr:nvPicPr>
        <xdr:cNvPr id="50" name="image2.jpg" title="Imagen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2518" y="123795631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642</xdr:row>
      <xdr:rowOff>16933</xdr:rowOff>
    </xdr:from>
    <xdr:ext cx="3577166" cy="1153581"/>
    <xdr:pic>
      <xdr:nvPicPr>
        <xdr:cNvPr id="51" name="image1.jpg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40448" y="137867496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639</xdr:row>
      <xdr:rowOff>162983</xdr:rowOff>
    </xdr:from>
    <xdr:ext cx="3862916" cy="139700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 txBox="1"/>
      </xdr:nvSpPr>
      <xdr:spPr>
        <a:xfrm>
          <a:off x="1161788" y="137442046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990</xdr:row>
      <xdr:rowOff>149225</xdr:rowOff>
    </xdr:from>
    <xdr:ext cx="1767417" cy="508000"/>
    <xdr:pic>
      <xdr:nvPicPr>
        <xdr:cNvPr id="53" name="image2.jpg" title="Imagen">
          <a:extLst>
            <a:ext uri="{FF2B5EF4-FFF2-40B4-BE49-F238E27FC236}">
              <a16:creationId xmlns:a16="http://schemas.microsoft.com/office/drawing/2014/main" id="{F82C0CAD-6825-4613-93AE-D3C84E4A871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2518" y="17202785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1060</xdr:row>
      <xdr:rowOff>16933</xdr:rowOff>
    </xdr:from>
    <xdr:ext cx="3577166" cy="1153581"/>
    <xdr:pic>
      <xdr:nvPicPr>
        <xdr:cNvPr id="54" name="image1.jpg">
          <a:extLst>
            <a:ext uri="{FF2B5EF4-FFF2-40B4-BE49-F238E27FC236}">
              <a16:creationId xmlns:a16="http://schemas.microsoft.com/office/drawing/2014/main" id="{EDD9CA5F-53D9-4732-B6DE-D376204CC31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40448" y="185718714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1057</xdr:row>
      <xdr:rowOff>162983</xdr:rowOff>
    </xdr:from>
    <xdr:ext cx="3862916" cy="13970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DAC32670-1773-4BAB-AE9E-9E7D2864E60C}"/>
            </a:ext>
          </a:extLst>
        </xdr:cNvPr>
        <xdr:cNvSpPr txBox="1"/>
      </xdr:nvSpPr>
      <xdr:spPr>
        <a:xfrm>
          <a:off x="1161788" y="185293264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1070</xdr:row>
      <xdr:rowOff>149225</xdr:rowOff>
    </xdr:from>
    <xdr:ext cx="1767417" cy="508000"/>
    <xdr:pic>
      <xdr:nvPicPr>
        <xdr:cNvPr id="56" name="image2.jpg" title="Imagen">
          <a:extLst>
            <a:ext uri="{FF2B5EF4-FFF2-40B4-BE49-F238E27FC236}">
              <a16:creationId xmlns:a16="http://schemas.microsoft.com/office/drawing/2014/main" id="{C86BDE66-459E-40F6-926A-7E40474FBE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2518" y="18779172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1141</xdr:row>
      <xdr:rowOff>16933</xdr:rowOff>
    </xdr:from>
    <xdr:ext cx="3577166" cy="1153581"/>
    <xdr:pic>
      <xdr:nvPicPr>
        <xdr:cNvPr id="57" name="image1.jpg">
          <a:extLst>
            <a:ext uri="{FF2B5EF4-FFF2-40B4-BE49-F238E27FC236}">
              <a16:creationId xmlns:a16="http://schemas.microsoft.com/office/drawing/2014/main" id="{3B3CAA23-52CC-457C-B9DA-1311A6BF847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40448" y="201292089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1138</xdr:row>
      <xdr:rowOff>162983</xdr:rowOff>
    </xdr:from>
    <xdr:ext cx="3862916" cy="139700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DF1F19C8-FB45-47A7-9FE9-969E73ADD742}"/>
            </a:ext>
          </a:extLst>
        </xdr:cNvPr>
        <xdr:cNvSpPr txBox="1"/>
      </xdr:nvSpPr>
      <xdr:spPr>
        <a:xfrm>
          <a:off x="1161788" y="200866639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114299</xdr:colOff>
      <xdr:row>1150</xdr:row>
      <xdr:rowOff>149225</xdr:rowOff>
    </xdr:from>
    <xdr:ext cx="1767417" cy="508000"/>
    <xdr:pic>
      <xdr:nvPicPr>
        <xdr:cNvPr id="59" name="image2.jpg" title="Imagen">
          <a:extLst>
            <a:ext uri="{FF2B5EF4-FFF2-40B4-BE49-F238E27FC236}">
              <a16:creationId xmlns:a16="http://schemas.microsoft.com/office/drawing/2014/main" id="{B67F827D-3BB9-4FBC-8A77-24E4A24788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02518" y="2033651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275167</xdr:colOff>
      <xdr:row>1221</xdr:row>
      <xdr:rowOff>16933</xdr:rowOff>
    </xdr:from>
    <xdr:ext cx="3577166" cy="1153581"/>
    <xdr:pic>
      <xdr:nvPicPr>
        <xdr:cNvPr id="60" name="image1.jpg">
          <a:extLst>
            <a:ext uri="{FF2B5EF4-FFF2-40B4-BE49-F238E27FC236}">
              <a16:creationId xmlns:a16="http://schemas.microsoft.com/office/drawing/2014/main" id="{75ADD0D5-1409-4819-AD2D-4648FE8AB6B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8240448" y="217055964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173569</xdr:colOff>
      <xdr:row>1218</xdr:row>
      <xdr:rowOff>162983</xdr:rowOff>
    </xdr:from>
    <xdr:ext cx="3862916" cy="1397000"/>
    <xdr:sp macro="" textlink="">
      <xdr:nvSpPr>
        <xdr:cNvPr id="61" name="Shape 3">
          <a:extLst>
            <a:ext uri="{FF2B5EF4-FFF2-40B4-BE49-F238E27FC236}">
              <a16:creationId xmlns:a16="http://schemas.microsoft.com/office/drawing/2014/main" id="{94B1CC28-A3D6-47D5-A4C7-0E05C7EB26B5}"/>
            </a:ext>
          </a:extLst>
        </xdr:cNvPr>
        <xdr:cNvSpPr txBox="1"/>
      </xdr:nvSpPr>
      <xdr:spPr>
        <a:xfrm>
          <a:off x="1161788" y="216630514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9</xdr:col>
      <xdr:colOff>31750</xdr:colOff>
      <xdr:row>1304</xdr:row>
      <xdr:rowOff>119061</xdr:rowOff>
    </xdr:from>
    <xdr:ext cx="4421187" cy="1698625"/>
    <xdr:pic>
      <xdr:nvPicPr>
        <xdr:cNvPr id="62" name="image1.jpg">
          <a:extLst>
            <a:ext uri="{FF2B5EF4-FFF2-40B4-BE49-F238E27FC236}">
              <a16:creationId xmlns:a16="http://schemas.microsoft.com/office/drawing/2014/main" id="{8C8B715D-A5CF-4E1F-A06C-D7BFB968AABB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3493750" y="241950874"/>
          <a:ext cx="4421187" cy="1698625"/>
        </a:xfrm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190499</xdr:colOff>
      <xdr:row>1</xdr:row>
      <xdr:rowOff>158750</xdr:rowOff>
    </xdr:from>
    <xdr:ext cx="1767417" cy="508000"/>
    <xdr:pic>
      <xdr:nvPicPr>
        <xdr:cNvPr id="3" name="image2.jpg" title="Image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2497667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77</xdr:row>
      <xdr:rowOff>158750</xdr:rowOff>
    </xdr:from>
    <xdr:ext cx="1767417" cy="508000"/>
    <xdr:pic>
      <xdr:nvPicPr>
        <xdr:cNvPr id="4" name="image2.jpg" title="Imagen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2497667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146</xdr:row>
      <xdr:rowOff>158750</xdr:rowOff>
    </xdr:from>
    <xdr:ext cx="1767417" cy="508000"/>
    <xdr:pic>
      <xdr:nvPicPr>
        <xdr:cNvPr id="5" name="image2.jpg" title="Imagen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15282333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208</xdr:row>
      <xdr:rowOff>158750</xdr:rowOff>
    </xdr:from>
    <xdr:ext cx="1767417" cy="508000"/>
    <xdr:pic>
      <xdr:nvPicPr>
        <xdr:cNvPr id="6" name="image2.jpg" title="Imagen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26659417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341</xdr:row>
      <xdr:rowOff>158750</xdr:rowOff>
    </xdr:from>
    <xdr:ext cx="1767417" cy="508000"/>
    <xdr:pic>
      <xdr:nvPicPr>
        <xdr:cNvPr id="7" name="image2.jpg" title="Imagen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362585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410</xdr:row>
      <xdr:rowOff>158750</xdr:rowOff>
    </xdr:from>
    <xdr:ext cx="1767417" cy="508000"/>
    <xdr:pic>
      <xdr:nvPicPr>
        <xdr:cNvPr id="8" name="image2.jpg" title="Imagen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47011167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528</xdr:row>
      <xdr:rowOff>158750</xdr:rowOff>
    </xdr:from>
    <xdr:ext cx="1767417" cy="508000"/>
    <xdr:pic>
      <xdr:nvPicPr>
        <xdr:cNvPr id="9" name="image2.jpg" title="Imagen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58187167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588</xdr:row>
      <xdr:rowOff>158750</xdr:rowOff>
    </xdr:from>
    <xdr:ext cx="1767417" cy="508000"/>
    <xdr:pic>
      <xdr:nvPicPr>
        <xdr:cNvPr id="10" name="image2.jpg" title="Imagen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67585167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657</xdr:row>
      <xdr:rowOff>158750</xdr:rowOff>
    </xdr:from>
    <xdr:ext cx="1767417" cy="508000"/>
    <xdr:pic>
      <xdr:nvPicPr>
        <xdr:cNvPr id="11" name="image2.jpg" title="Imagen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499" y="67585167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66</xdr:row>
      <xdr:rowOff>42333</xdr:rowOff>
    </xdr:from>
    <xdr:ext cx="3577166" cy="1153581"/>
    <xdr:pic>
      <xdr:nvPicPr>
        <xdr:cNvPr id="12" name="image1.jpg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58834" y="16224250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65</xdr:row>
      <xdr:rowOff>10583</xdr:rowOff>
    </xdr:from>
    <xdr:ext cx="3862916" cy="13970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 txBox="1"/>
      </xdr:nvSpPr>
      <xdr:spPr>
        <a:xfrm>
          <a:off x="1185336" y="1598083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75596</xdr:colOff>
      <xdr:row>135</xdr:row>
      <xdr:rowOff>107647</xdr:rowOff>
    </xdr:from>
    <xdr:ext cx="3577166" cy="1153581"/>
    <xdr:pic>
      <xdr:nvPicPr>
        <xdr:cNvPr id="17" name="image1.jpg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76939" y="26538161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134</xdr:row>
      <xdr:rowOff>10583</xdr:rowOff>
    </xdr:from>
    <xdr:ext cx="3862916" cy="1397000"/>
    <xdr:sp macro="" textlink="">
      <xdr:nvSpPr>
        <xdr:cNvPr id="18" name="Shape 3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 txBox="1"/>
      </xdr:nvSpPr>
      <xdr:spPr>
        <a:xfrm>
          <a:off x="1280586" y="15991416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21167</xdr:colOff>
      <xdr:row>197</xdr:row>
      <xdr:rowOff>42333</xdr:rowOff>
    </xdr:from>
    <xdr:ext cx="3577166" cy="1153581"/>
    <xdr:pic>
      <xdr:nvPicPr>
        <xdr:cNvPr id="19" name="image1.jpg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4084" y="3226858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196</xdr:row>
      <xdr:rowOff>10583</xdr:rowOff>
    </xdr:from>
    <xdr:ext cx="3862916" cy="1397000"/>
    <xdr:sp macro="" textlink="">
      <xdr:nvSpPr>
        <xdr:cNvPr id="20" name="Shape 3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 txBox="1"/>
      </xdr:nvSpPr>
      <xdr:spPr>
        <a:xfrm>
          <a:off x="1280586" y="32025166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21167</xdr:colOff>
      <xdr:row>264</xdr:row>
      <xdr:rowOff>42333</xdr:rowOff>
    </xdr:from>
    <xdr:ext cx="3577166" cy="1153581"/>
    <xdr:pic>
      <xdr:nvPicPr>
        <xdr:cNvPr id="21" name="image1.jpg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4084" y="46915916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263</xdr:row>
      <xdr:rowOff>10583</xdr:rowOff>
    </xdr:from>
    <xdr:ext cx="3862916" cy="1397000"/>
    <xdr:sp macro="" textlink="">
      <xdr:nvSpPr>
        <xdr:cNvPr id="22" name="Shape 3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/>
      </xdr:nvSpPr>
      <xdr:spPr>
        <a:xfrm>
          <a:off x="1280586" y="46672500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42939</xdr:colOff>
      <xdr:row>398</xdr:row>
      <xdr:rowOff>31447</xdr:rowOff>
    </xdr:from>
    <xdr:ext cx="3577166" cy="1153581"/>
    <xdr:pic>
      <xdr:nvPicPr>
        <xdr:cNvPr id="23" name="image1.jpg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44282" y="64953847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397</xdr:row>
      <xdr:rowOff>24740</xdr:rowOff>
    </xdr:from>
    <xdr:ext cx="3862916" cy="1397000"/>
    <xdr:sp macro="" textlink="">
      <xdr:nvSpPr>
        <xdr:cNvPr id="24" name="Shape 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 txBox="1"/>
      </xdr:nvSpPr>
      <xdr:spPr>
        <a:xfrm>
          <a:off x="1327455" y="6476208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21167</xdr:colOff>
      <xdr:row>459</xdr:row>
      <xdr:rowOff>42333</xdr:rowOff>
    </xdr:from>
    <xdr:ext cx="3577166" cy="1153581"/>
    <xdr:pic>
      <xdr:nvPicPr>
        <xdr:cNvPr id="25" name="image1.jpg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4084" y="78919916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458</xdr:row>
      <xdr:rowOff>10583</xdr:rowOff>
    </xdr:from>
    <xdr:ext cx="3862916" cy="1397000"/>
    <xdr:sp macro="" textlink="">
      <xdr:nvSpPr>
        <xdr:cNvPr id="26" name="Shape 3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1280586" y="78676500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21167</xdr:colOff>
      <xdr:row>577</xdr:row>
      <xdr:rowOff>42333</xdr:rowOff>
    </xdr:from>
    <xdr:ext cx="3577166" cy="1153581"/>
    <xdr:pic>
      <xdr:nvPicPr>
        <xdr:cNvPr id="27" name="image1.jpg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4084" y="9335558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576</xdr:row>
      <xdr:rowOff>10583</xdr:rowOff>
    </xdr:from>
    <xdr:ext cx="3862916" cy="1397000"/>
    <xdr:sp macro="" textlink="">
      <xdr:nvSpPr>
        <xdr:cNvPr id="28" name="Shape 3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1280586" y="93112166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878417</xdr:colOff>
      <xdr:row>646</xdr:row>
      <xdr:rowOff>42332</xdr:rowOff>
    </xdr:from>
    <xdr:ext cx="3577166" cy="1153581"/>
    <xdr:pic>
      <xdr:nvPicPr>
        <xdr:cNvPr id="29" name="image1.jpg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080000" y="102552499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254003</xdr:colOff>
      <xdr:row>645</xdr:row>
      <xdr:rowOff>31750</xdr:rowOff>
    </xdr:from>
    <xdr:ext cx="3862916" cy="1397000"/>
    <xdr:sp macro="" textlink="">
      <xdr:nvSpPr>
        <xdr:cNvPr id="30" name="Shape 3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1238253" y="102330250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21167</xdr:colOff>
      <xdr:row>713</xdr:row>
      <xdr:rowOff>42333</xdr:rowOff>
    </xdr:from>
    <xdr:ext cx="3577166" cy="1153581"/>
    <xdr:pic>
      <xdr:nvPicPr>
        <xdr:cNvPr id="31" name="image1.jpg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4084" y="124004916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712</xdr:row>
      <xdr:rowOff>10583</xdr:rowOff>
    </xdr:from>
    <xdr:ext cx="3862916" cy="1397000"/>
    <xdr:sp macro="" textlink="">
      <xdr:nvSpPr>
        <xdr:cNvPr id="32" name="Shape 3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1280586" y="123761500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152399</xdr:colOff>
      <xdr:row>726</xdr:row>
      <xdr:rowOff>171450</xdr:rowOff>
    </xdr:from>
    <xdr:ext cx="1767417" cy="508000"/>
    <xdr:pic>
      <xdr:nvPicPr>
        <xdr:cNvPr id="33" name="image2.jpg" title="Imagen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79549" y="37465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795</xdr:row>
      <xdr:rowOff>42333</xdr:rowOff>
    </xdr:from>
    <xdr:ext cx="3577166" cy="1153581"/>
    <xdr:pic>
      <xdr:nvPicPr>
        <xdr:cNvPr id="34" name="image1.jpg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29767" y="137456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794</xdr:row>
      <xdr:rowOff>10583</xdr:rowOff>
    </xdr:from>
    <xdr:ext cx="3862916" cy="1397000"/>
    <xdr:sp macro="" textlink="">
      <xdr:nvSpPr>
        <xdr:cNvPr id="35" name="Shape 3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 txBox="1"/>
      </xdr:nvSpPr>
      <xdr:spPr>
        <a:xfrm>
          <a:off x="1348319" y="1352973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190499</xdr:colOff>
      <xdr:row>806</xdr:row>
      <xdr:rowOff>158750</xdr:rowOff>
    </xdr:from>
    <xdr:ext cx="1767417" cy="508000"/>
    <xdr:pic>
      <xdr:nvPicPr>
        <xdr:cNvPr id="39" name="image2.jpg" title="Imagen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17649" y="1555115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875</xdr:row>
      <xdr:rowOff>42333</xdr:rowOff>
    </xdr:from>
    <xdr:ext cx="3577166" cy="1153581"/>
    <xdr:pic>
      <xdr:nvPicPr>
        <xdr:cNvPr id="40" name="image1.jpg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29767" y="289348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874</xdr:row>
      <xdr:rowOff>10583</xdr:rowOff>
    </xdr:from>
    <xdr:ext cx="3862916" cy="1397000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 txBox="1"/>
      </xdr:nvSpPr>
      <xdr:spPr>
        <a:xfrm>
          <a:off x="1348319" y="2871893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190499</xdr:colOff>
      <xdr:row>1042</xdr:row>
      <xdr:rowOff>158750</xdr:rowOff>
    </xdr:from>
    <xdr:ext cx="1767417" cy="508000"/>
    <xdr:pic>
      <xdr:nvPicPr>
        <xdr:cNvPr id="42" name="image2.jpg" title="Imagen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17649" y="8461375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5</xdr:col>
      <xdr:colOff>878417</xdr:colOff>
      <xdr:row>1100</xdr:row>
      <xdr:rowOff>42332</xdr:rowOff>
    </xdr:from>
    <xdr:ext cx="3577166" cy="1153581"/>
    <xdr:pic>
      <xdr:nvPicPr>
        <xdr:cNvPr id="43" name="image1.jpg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209117" y="95819382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254003</xdr:colOff>
      <xdr:row>1099</xdr:row>
      <xdr:rowOff>31750</xdr:rowOff>
    </xdr:from>
    <xdr:ext cx="3862916" cy="1397000"/>
    <xdr:sp macro="" textlink="">
      <xdr:nvSpPr>
        <xdr:cNvPr id="44" name="Shape 3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 txBox="1"/>
      </xdr:nvSpPr>
      <xdr:spPr>
        <a:xfrm>
          <a:off x="1289053" y="95624650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190499</xdr:colOff>
      <xdr:row>274</xdr:row>
      <xdr:rowOff>158750</xdr:rowOff>
    </xdr:from>
    <xdr:ext cx="1767417" cy="508000"/>
    <xdr:pic>
      <xdr:nvPicPr>
        <xdr:cNvPr id="47" name="image2.jpg" title="Imagen">
          <a:extLst>
            <a:ext uri="{FF2B5EF4-FFF2-40B4-BE49-F238E27FC236}">
              <a16:creationId xmlns:a16="http://schemas.microsoft.com/office/drawing/2014/main" id="{A2B156EA-DDF1-434C-B3CD-FA24CA6A19B2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5963" y="41619714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330</xdr:row>
      <xdr:rowOff>42333</xdr:rowOff>
    </xdr:from>
    <xdr:ext cx="3577166" cy="1153581"/>
    <xdr:pic>
      <xdr:nvPicPr>
        <xdr:cNvPr id="48" name="image1.jpg">
          <a:extLst>
            <a:ext uri="{FF2B5EF4-FFF2-40B4-BE49-F238E27FC236}">
              <a16:creationId xmlns:a16="http://schemas.microsoft.com/office/drawing/2014/main" id="{97E46D45-0DEA-4686-9359-20A91171C8FF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81738" y="52606726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329</xdr:row>
      <xdr:rowOff>10583</xdr:rowOff>
    </xdr:from>
    <xdr:ext cx="3862916" cy="1397000"/>
    <xdr:sp macro="" textlink="">
      <xdr:nvSpPr>
        <xdr:cNvPr id="49" name="Shape 3">
          <a:extLst>
            <a:ext uri="{FF2B5EF4-FFF2-40B4-BE49-F238E27FC236}">
              <a16:creationId xmlns:a16="http://schemas.microsoft.com/office/drawing/2014/main" id="{44126F55-5655-4161-8210-8EF1702D8D92}"/>
            </a:ext>
          </a:extLst>
        </xdr:cNvPr>
        <xdr:cNvSpPr txBox="1"/>
      </xdr:nvSpPr>
      <xdr:spPr>
        <a:xfrm>
          <a:off x="1286633" y="52384476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190499</xdr:colOff>
      <xdr:row>469</xdr:row>
      <xdr:rowOff>158750</xdr:rowOff>
    </xdr:from>
    <xdr:ext cx="1767417" cy="508000"/>
    <xdr:pic>
      <xdr:nvPicPr>
        <xdr:cNvPr id="50" name="image2.jpg" title="Imagen">
          <a:extLst>
            <a:ext uri="{FF2B5EF4-FFF2-40B4-BE49-F238E27FC236}">
              <a16:creationId xmlns:a16="http://schemas.microsoft.com/office/drawing/2014/main" id="{C076C15B-27A3-4AF1-B1C9-6875DDA8AEB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5963" y="81651929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518</xdr:row>
      <xdr:rowOff>42333</xdr:rowOff>
    </xdr:from>
    <xdr:ext cx="3577166" cy="1153581"/>
    <xdr:pic>
      <xdr:nvPicPr>
        <xdr:cNvPr id="51" name="image1.jpg">
          <a:extLst>
            <a:ext uri="{FF2B5EF4-FFF2-40B4-BE49-F238E27FC236}">
              <a16:creationId xmlns:a16="http://schemas.microsoft.com/office/drawing/2014/main" id="{793AA4AA-B9E5-4805-ABFD-76F38F495083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81738" y="91305440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517</xdr:row>
      <xdr:rowOff>10583</xdr:rowOff>
    </xdr:from>
    <xdr:ext cx="3862916" cy="1397000"/>
    <xdr:sp macro="" textlink="">
      <xdr:nvSpPr>
        <xdr:cNvPr id="52" name="Shape 3">
          <a:extLst>
            <a:ext uri="{FF2B5EF4-FFF2-40B4-BE49-F238E27FC236}">
              <a16:creationId xmlns:a16="http://schemas.microsoft.com/office/drawing/2014/main" id="{9653B272-31EF-420F-AF3B-900D44D4A76C}"/>
            </a:ext>
          </a:extLst>
        </xdr:cNvPr>
        <xdr:cNvSpPr txBox="1"/>
      </xdr:nvSpPr>
      <xdr:spPr>
        <a:xfrm>
          <a:off x="1286633" y="91083190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190499</xdr:colOff>
      <xdr:row>885</xdr:row>
      <xdr:rowOff>158750</xdr:rowOff>
    </xdr:from>
    <xdr:ext cx="1767417" cy="508000"/>
    <xdr:pic>
      <xdr:nvPicPr>
        <xdr:cNvPr id="53" name="image2.jpg" title="Imagen">
          <a:extLst>
            <a:ext uri="{FF2B5EF4-FFF2-40B4-BE49-F238E27FC236}">
              <a16:creationId xmlns:a16="http://schemas.microsoft.com/office/drawing/2014/main" id="{B72886D8-A4C7-47EC-BA69-BC5BFE71DCF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5963" y="160437286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954</xdr:row>
      <xdr:rowOff>42333</xdr:rowOff>
    </xdr:from>
    <xdr:ext cx="3577166" cy="1153581"/>
    <xdr:pic>
      <xdr:nvPicPr>
        <xdr:cNvPr id="54" name="image1.jpg">
          <a:extLst>
            <a:ext uri="{FF2B5EF4-FFF2-40B4-BE49-F238E27FC236}">
              <a16:creationId xmlns:a16="http://schemas.microsoft.com/office/drawing/2014/main" id="{56759641-466D-4688-8AA0-53BCDA7D9E55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81738" y="1741593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953</xdr:row>
      <xdr:rowOff>10583</xdr:rowOff>
    </xdr:from>
    <xdr:ext cx="3862916" cy="1397000"/>
    <xdr:sp macro="" textlink="">
      <xdr:nvSpPr>
        <xdr:cNvPr id="55" name="Shape 3">
          <a:extLst>
            <a:ext uri="{FF2B5EF4-FFF2-40B4-BE49-F238E27FC236}">
              <a16:creationId xmlns:a16="http://schemas.microsoft.com/office/drawing/2014/main" id="{5B008A4C-BA37-4C69-A45D-0563D64DBE0A}"/>
            </a:ext>
          </a:extLst>
        </xdr:cNvPr>
        <xdr:cNvSpPr txBox="1"/>
      </xdr:nvSpPr>
      <xdr:spPr>
        <a:xfrm>
          <a:off x="1286633" y="17393708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190499</xdr:colOff>
      <xdr:row>963</xdr:row>
      <xdr:rowOff>158750</xdr:rowOff>
    </xdr:from>
    <xdr:ext cx="1767417" cy="508000"/>
    <xdr:pic>
      <xdr:nvPicPr>
        <xdr:cNvPr id="56" name="image2.jpg" title="Imagen">
          <a:extLst>
            <a:ext uri="{FF2B5EF4-FFF2-40B4-BE49-F238E27FC236}">
              <a16:creationId xmlns:a16="http://schemas.microsoft.com/office/drawing/2014/main" id="{84B527A5-7BB2-4791-833F-B3E74501A60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5963" y="176221571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1032</xdr:row>
      <xdr:rowOff>42333</xdr:rowOff>
    </xdr:from>
    <xdr:ext cx="3577166" cy="1153581"/>
    <xdr:pic>
      <xdr:nvPicPr>
        <xdr:cNvPr id="57" name="image1.jpg">
          <a:extLst>
            <a:ext uri="{FF2B5EF4-FFF2-40B4-BE49-F238E27FC236}">
              <a16:creationId xmlns:a16="http://schemas.microsoft.com/office/drawing/2014/main" id="{67444FB7-AF5D-412F-9877-3E21B823501E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681738" y="189943619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1031</xdr:row>
      <xdr:rowOff>10583</xdr:rowOff>
    </xdr:from>
    <xdr:ext cx="3862916" cy="1397000"/>
    <xdr:sp macro="" textlink="">
      <xdr:nvSpPr>
        <xdr:cNvPr id="58" name="Shape 3">
          <a:extLst>
            <a:ext uri="{FF2B5EF4-FFF2-40B4-BE49-F238E27FC236}">
              <a16:creationId xmlns:a16="http://schemas.microsoft.com/office/drawing/2014/main" id="{AF0BE289-6A43-4182-BAC3-259E370D9979}"/>
            </a:ext>
          </a:extLst>
        </xdr:cNvPr>
        <xdr:cNvSpPr txBox="1"/>
      </xdr:nvSpPr>
      <xdr:spPr>
        <a:xfrm>
          <a:off x="1286633" y="189721369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190499</xdr:colOff>
      <xdr:row>1</xdr:row>
      <xdr:rowOff>158750</xdr:rowOff>
    </xdr:from>
    <xdr:ext cx="1767417" cy="508000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324" y="3683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70</xdr:row>
      <xdr:rowOff>158750</xdr:rowOff>
    </xdr:from>
    <xdr:ext cx="1767417" cy="508000"/>
    <xdr:pic>
      <xdr:nvPicPr>
        <xdr:cNvPr id="3" name="image2.jpg" title="Imagen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324" y="1514157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190499</xdr:colOff>
      <xdr:row>139</xdr:row>
      <xdr:rowOff>158750</xdr:rowOff>
    </xdr:from>
    <xdr:ext cx="1767417" cy="508000"/>
    <xdr:pic>
      <xdr:nvPicPr>
        <xdr:cNvPr id="4" name="image2.jpg" title="Imagen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324" y="285242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59</xdr:row>
      <xdr:rowOff>42333</xdr:rowOff>
    </xdr:from>
    <xdr:ext cx="3577166" cy="1153581"/>
    <xdr:pic>
      <xdr:nvPicPr>
        <xdr:cNvPr id="11" name="image1.jpg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5142" y="13596408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58</xdr:row>
      <xdr:rowOff>10583</xdr:rowOff>
    </xdr:from>
    <xdr:ext cx="3862916" cy="13970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 txBox="1"/>
      </xdr:nvSpPr>
      <xdr:spPr>
        <a:xfrm>
          <a:off x="1287994" y="13355108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21167</xdr:colOff>
      <xdr:row>128</xdr:row>
      <xdr:rowOff>42333</xdr:rowOff>
    </xdr:from>
    <xdr:ext cx="3577166" cy="1153581"/>
    <xdr:pic>
      <xdr:nvPicPr>
        <xdr:cNvPr id="13" name="image1.jpg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5142" y="26969508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127</xdr:row>
      <xdr:rowOff>10583</xdr:rowOff>
    </xdr:from>
    <xdr:ext cx="3862916" cy="1397000"/>
    <xdr:sp macro="" textlink="">
      <xdr:nvSpPr>
        <xdr:cNvPr id="14" name="Shape 3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 txBox="1"/>
      </xdr:nvSpPr>
      <xdr:spPr>
        <a:xfrm>
          <a:off x="1287994" y="26728208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6</xdr:col>
      <xdr:colOff>21167</xdr:colOff>
      <xdr:row>199</xdr:row>
      <xdr:rowOff>42333</xdr:rowOff>
    </xdr:from>
    <xdr:ext cx="3577166" cy="1153581"/>
    <xdr:pic>
      <xdr:nvPicPr>
        <xdr:cNvPr id="15" name="image1.jpg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5142" y="38780508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198</xdr:row>
      <xdr:rowOff>10583</xdr:rowOff>
    </xdr:from>
    <xdr:ext cx="3862916" cy="1397000"/>
    <xdr:sp macro="" textlink="">
      <xdr:nvSpPr>
        <xdr:cNvPr id="16" name="Shape 3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 txBox="1"/>
      </xdr:nvSpPr>
      <xdr:spPr>
        <a:xfrm>
          <a:off x="1287994" y="38539208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190499</xdr:colOff>
      <xdr:row>209</xdr:row>
      <xdr:rowOff>158750</xdr:rowOff>
    </xdr:from>
    <xdr:ext cx="1767417" cy="508000"/>
    <xdr:pic>
      <xdr:nvPicPr>
        <xdr:cNvPr id="41" name="image2.jpg" title="Imagen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324" y="27124025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269</xdr:row>
      <xdr:rowOff>42333</xdr:rowOff>
    </xdr:from>
    <xdr:ext cx="3577166" cy="1153581"/>
    <xdr:pic>
      <xdr:nvPicPr>
        <xdr:cNvPr id="42" name="image1.jpg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5142" y="39371058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268</xdr:row>
      <xdr:rowOff>10583</xdr:rowOff>
    </xdr:from>
    <xdr:ext cx="3862916" cy="1397000"/>
    <xdr:sp macro="" textlink="">
      <xdr:nvSpPr>
        <xdr:cNvPr id="43" name="Shape 3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 txBox="1"/>
      </xdr:nvSpPr>
      <xdr:spPr>
        <a:xfrm>
          <a:off x="1287994" y="39129758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55033</xdr:rowOff>
    </xdr:from>
    <xdr:to>
      <xdr:col>14</xdr:col>
      <xdr:colOff>579422</xdr:colOff>
      <xdr:row>11</xdr:row>
      <xdr:rowOff>118296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1300"/>
          <a:ext cx="13067755" cy="19259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190499</xdr:colOff>
      <xdr:row>1</xdr:row>
      <xdr:rowOff>158750</xdr:rowOff>
    </xdr:from>
    <xdr:ext cx="1767417" cy="508000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324" y="3683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42938</xdr:colOff>
      <xdr:row>58</xdr:row>
      <xdr:rowOff>151190</xdr:rowOff>
    </xdr:from>
    <xdr:ext cx="3577166" cy="1153581"/>
    <xdr:pic>
      <xdr:nvPicPr>
        <xdr:cNvPr id="11" name="image1.jpg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22509" y="11755361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58</xdr:row>
      <xdr:rowOff>10583</xdr:rowOff>
    </xdr:from>
    <xdr:ext cx="3862916" cy="1397000"/>
    <xdr:sp macro="" textlink="">
      <xdr:nvSpPr>
        <xdr:cNvPr id="12" name="Shape 3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 txBox="1"/>
      </xdr:nvSpPr>
      <xdr:spPr>
        <a:xfrm>
          <a:off x="1287994" y="1195493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190499</xdr:colOff>
      <xdr:row>1</xdr:row>
      <xdr:rowOff>158750</xdr:rowOff>
    </xdr:from>
    <xdr:ext cx="1767417" cy="508000"/>
    <xdr:pic>
      <xdr:nvPicPr>
        <xdr:cNvPr id="2" name="image2.jpg" title="Imagen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457324" y="368300"/>
          <a:ext cx="1767417" cy="5080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21167</xdr:colOff>
      <xdr:row>59</xdr:row>
      <xdr:rowOff>42333</xdr:rowOff>
    </xdr:from>
    <xdr:ext cx="3577166" cy="1153581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55142" y="12386733"/>
          <a:ext cx="3577166" cy="1153581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21169</xdr:colOff>
      <xdr:row>58</xdr:row>
      <xdr:rowOff>10583</xdr:rowOff>
    </xdr:from>
    <xdr:ext cx="3862916" cy="1397000"/>
    <xdr:sp macro="" textlink="">
      <xdr:nvSpPr>
        <xdr:cNvPr id="4" name="Shap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/>
      </xdr:nvSpPr>
      <xdr:spPr>
        <a:xfrm>
          <a:off x="1287994" y="12145433"/>
          <a:ext cx="3862916" cy="1397000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lnSpc>
              <a:spcPct val="115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Alcaldía Distrital de Cartagena de Indias – Bolívar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 b="1">
              <a:solidFill>
                <a:srgbClr val="808080"/>
              </a:solidFill>
              <a:latin typeface="Calibri"/>
              <a:ea typeface="Calibri"/>
              <a:cs typeface="Calibri"/>
              <a:sym typeface="Calibri"/>
            </a:rPr>
            <a:t>Secretaría de Infraestructura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Centro Edificio antigua Empresas Públicas, piso 4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(57) + (5) 6411370 – 018000 415 393</a:t>
          </a:r>
          <a:endParaRPr sz="1100">
            <a:latin typeface="Calibri"/>
            <a:ea typeface="Calibri"/>
            <a:cs typeface="Calibri"/>
            <a:sym typeface="Calibri"/>
          </a:endParaRPr>
        </a:p>
        <a:p>
          <a:pPr marL="0" lvl="0" indent="0" algn="l" rtl="0">
            <a:lnSpc>
              <a:spcPct val="115000"/>
            </a:lnSpc>
            <a:spcBef>
              <a:spcPts val="1000"/>
            </a:spcBef>
            <a:spcAft>
              <a:spcPts val="0"/>
            </a:spcAft>
            <a:buNone/>
          </a:pPr>
          <a:r>
            <a:rPr lang="en-US" sz="900">
              <a:solidFill>
                <a:srgbClr val="A6A6A6"/>
              </a:solidFill>
              <a:latin typeface="Calibri"/>
              <a:ea typeface="Calibri"/>
              <a:cs typeface="Calibri"/>
              <a:sym typeface="Calibri"/>
            </a:rPr>
            <a:t>atencionalciudadano@cartagena.gov.co</a:t>
          </a:r>
          <a:endParaRPr sz="1100"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PIA%20DOCUMENTOS%20VARIOS\SOLANO\OBRAS%20EJECUTADAS%20Y%20EN%20EJECUCION\CERRAMIENTOS%20CARTAGENA\ACTA%20MODIFICATIVA%201%20CARTAGEN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ARPETA%20NUEVA%202021%20OFICIOS\INVERSION%20PUESTO%20DE%20SALUD%20RAIZAL%202022\ACTA%20MODIFICATIVA%201%20CARTAGENA%2027-01%20(1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PIA%20DOCUMENTOS%20VARIOS\SOLANO\OBRAS%20EJECUTADAS%20Y%20EN%20EJECUCION\CERRAMIENTOS%20CARTAGENA\ACTA%20MODIFICATIVA%201%20CARTAGEN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 CONTRACTUALES"/>
      <sheetName val="APU ITEMS NUEVOS"/>
      <sheetName val="APU PORTONES "/>
      <sheetName val="Formulario1-Propuesta Económica"/>
      <sheetName val="CRONOGRAMA"/>
      <sheetName val="DESGLOSE AIU"/>
      <sheetName val="BASE DE DATOS"/>
      <sheetName val="Hoja1"/>
      <sheetName val="APU PEDESTAL"/>
      <sheetName val="APU VIGA CANAL METALICA "/>
      <sheetName val="Hoja11"/>
      <sheetName val="A.P.U Obras civiles desmonte"/>
      <sheetName val="BAJANTES "/>
      <sheetName val="A.P.U PINTURA Y CIELO RASO"/>
      <sheetName val="apu impermea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A3" t="str">
            <v>CODIGO</v>
          </cell>
          <cell r="B3" t="str">
            <v>EQUIPOS Y HERRAMIENTAS</v>
          </cell>
          <cell r="C3" t="str">
            <v>UN</v>
          </cell>
          <cell r="D3" t="str">
            <v>VR. UNITARIO</v>
          </cell>
        </row>
        <row r="4">
          <cell r="A4" t="str">
            <v>EQ0002</v>
          </cell>
          <cell r="B4" t="str">
            <v xml:space="preserve">Aserrado de juntas </v>
          </cell>
          <cell r="C4" t="str">
            <v xml:space="preserve">Hr </v>
          </cell>
          <cell r="D4">
            <v>6500</v>
          </cell>
        </row>
        <row r="5">
          <cell r="A5" t="str">
            <v>EQ0001</v>
          </cell>
          <cell r="B5" t="str">
            <v xml:space="preserve">Barredora Mecánica De Cepillo De 3658 Mm ; 6 M3 </v>
          </cell>
          <cell r="C5" t="str">
            <v xml:space="preserve">Hr </v>
          </cell>
          <cell r="D5">
            <v>85000</v>
          </cell>
        </row>
        <row r="6">
          <cell r="A6" t="str">
            <v>EQ0003</v>
          </cell>
          <cell r="B6" t="str">
            <v xml:space="preserve">Bomba para Antisol </v>
          </cell>
          <cell r="C6" t="str">
            <v xml:space="preserve">Hr </v>
          </cell>
          <cell r="D6">
            <v>150</v>
          </cell>
        </row>
        <row r="7">
          <cell r="A7" t="str">
            <v>EQ0004</v>
          </cell>
          <cell r="B7" t="str">
            <v>Buldozer D6</v>
          </cell>
          <cell r="C7" t="str">
            <v xml:space="preserve">Hr </v>
          </cell>
          <cell r="D7">
            <v>178500</v>
          </cell>
        </row>
        <row r="8">
          <cell r="A8" t="str">
            <v>EQ0005</v>
          </cell>
          <cell r="B8" t="str">
            <v xml:space="preserve">Cargador  (Incluye operador y combustible) </v>
          </cell>
          <cell r="C8" t="str">
            <v xml:space="preserve">Hr </v>
          </cell>
          <cell r="D8">
            <v>160000</v>
          </cell>
        </row>
        <row r="9">
          <cell r="A9" t="str">
            <v>EQ0006</v>
          </cell>
          <cell r="B9" t="str">
            <v>Cargador : Potencia En El Volante 110 Hp, Clasificación De Rpm Del Motor 2300.</v>
          </cell>
          <cell r="C9" t="str">
            <v xml:space="preserve">Hr </v>
          </cell>
          <cell r="D9">
            <v>140000</v>
          </cell>
        </row>
        <row r="10">
          <cell r="A10" t="str">
            <v>EQ0007</v>
          </cell>
          <cell r="B10" t="str">
            <v>Carrotanque De Agua 10000 Lts</v>
          </cell>
          <cell r="C10" t="str">
            <v xml:space="preserve">Hr </v>
          </cell>
          <cell r="D10">
            <v>120000</v>
          </cell>
        </row>
        <row r="11">
          <cell r="A11" t="str">
            <v>EQ0008</v>
          </cell>
          <cell r="B11" t="str">
            <v>Carrotanque Irrigador De Asfalto, 1000 Galones De Capacidad</v>
          </cell>
          <cell r="C11" t="str">
            <v xml:space="preserve">Hr </v>
          </cell>
          <cell r="D11">
            <v>912137.44</v>
          </cell>
        </row>
        <row r="12">
          <cell r="A12" t="str">
            <v>EQ0009</v>
          </cell>
          <cell r="B12" t="str">
            <v>Compactador De Rodillo Potencia: 99Hp, Peso: 8 Ton</v>
          </cell>
          <cell r="C12" t="str">
            <v xml:space="preserve">Hr </v>
          </cell>
          <cell r="D12">
            <v>130000</v>
          </cell>
        </row>
        <row r="13">
          <cell r="A13" t="str">
            <v>EQ0010</v>
          </cell>
          <cell r="B13" t="str">
            <v>Compactador Neumático De Potencia 70 Hp, Peso De 13 Ton</v>
          </cell>
          <cell r="C13" t="str">
            <v xml:space="preserve">Hr </v>
          </cell>
          <cell r="D13">
            <v>150000</v>
          </cell>
        </row>
        <row r="14">
          <cell r="A14" t="str">
            <v>EQ0011</v>
          </cell>
          <cell r="B14" t="str">
            <v>Compresor (Barrido Y Soplado)</v>
          </cell>
          <cell r="C14" t="str">
            <v xml:space="preserve">Hr </v>
          </cell>
          <cell r="D14">
            <v>43750</v>
          </cell>
        </row>
        <row r="15">
          <cell r="A15" t="str">
            <v>EQ0013</v>
          </cell>
          <cell r="B15" t="str">
            <v>Equipo de Succion y Descarga</v>
          </cell>
          <cell r="C15" t="str">
            <v xml:space="preserve">Hr </v>
          </cell>
          <cell r="D15">
            <v>90000</v>
          </cell>
        </row>
        <row r="16">
          <cell r="A16" t="str">
            <v>EQ0014</v>
          </cell>
          <cell r="B16" t="str">
            <v xml:space="preserve">Formaleta </v>
          </cell>
          <cell r="C16" t="str">
            <v>m2</v>
          </cell>
          <cell r="D16">
            <v>1426.81</v>
          </cell>
        </row>
        <row r="17">
          <cell r="A17" t="str">
            <v>EQ0015</v>
          </cell>
          <cell r="B17" t="str">
            <v>Fresadora De Pavimento, Potencia 255 Hp, Peso 19 Ton, Profundidad De Corte 305 Mm</v>
          </cell>
          <cell r="C17" t="str">
            <v xml:space="preserve">Hr </v>
          </cell>
          <cell r="D17">
            <v>450000</v>
          </cell>
        </row>
        <row r="18">
          <cell r="A18" t="str">
            <v>EQ0016</v>
          </cell>
          <cell r="B18" t="str">
            <v>Intercomunicadores, Herramientas Menores</v>
          </cell>
          <cell r="C18" t="str">
            <v xml:space="preserve">Hr </v>
          </cell>
          <cell r="D18">
            <v>500000</v>
          </cell>
        </row>
        <row r="19">
          <cell r="A19" t="str">
            <v>EQ0017</v>
          </cell>
          <cell r="B19" t="str">
            <v>Intercomunicadores, Herramientas menores</v>
          </cell>
          <cell r="C19" t="str">
            <v>gl</v>
          </cell>
          <cell r="D19">
            <v>500000</v>
          </cell>
        </row>
        <row r="20">
          <cell r="A20" t="str">
            <v>EQ0018</v>
          </cell>
          <cell r="B20" t="str">
            <v xml:space="preserve">Martillo Neumatico </v>
          </cell>
          <cell r="C20" t="str">
            <v>Dia</v>
          </cell>
          <cell r="D20">
            <v>71400</v>
          </cell>
        </row>
        <row r="21">
          <cell r="A21" t="str">
            <v>EQ0019</v>
          </cell>
          <cell r="B21" t="str">
            <v xml:space="preserve">Minicargador </v>
          </cell>
          <cell r="C21" t="str">
            <v xml:space="preserve">Hr </v>
          </cell>
          <cell r="D21">
            <v>100000</v>
          </cell>
        </row>
        <row r="22">
          <cell r="A22" t="str">
            <v>EQ0020</v>
          </cell>
          <cell r="B22" t="str">
            <v>Minicargador Con Martillo Demoledor</v>
          </cell>
          <cell r="C22" t="str">
            <v xml:space="preserve">Hr </v>
          </cell>
          <cell r="D22">
            <v>125750</v>
          </cell>
        </row>
        <row r="23">
          <cell r="A23" t="str">
            <v>EQ0021</v>
          </cell>
          <cell r="B23" t="str">
            <v xml:space="preserve">Motoniveladora </v>
          </cell>
          <cell r="C23" t="str">
            <v xml:space="preserve">Hr </v>
          </cell>
          <cell r="D23">
            <v>202300</v>
          </cell>
        </row>
        <row r="24">
          <cell r="A24" t="str">
            <v>EQ0022</v>
          </cell>
          <cell r="B24" t="str">
            <v xml:space="preserve">Rana Compactadora </v>
          </cell>
          <cell r="C24" t="str">
            <v xml:space="preserve">Hr </v>
          </cell>
          <cell r="D24">
            <v>7140</v>
          </cell>
        </row>
        <row r="25">
          <cell r="A25" t="str">
            <v>EQ0023</v>
          </cell>
          <cell r="B25" t="str">
            <v xml:space="preserve">Regla Vibratoria </v>
          </cell>
          <cell r="C25" t="str">
            <v xml:space="preserve">Hr </v>
          </cell>
          <cell r="D25">
            <v>13223.875</v>
          </cell>
        </row>
        <row r="26">
          <cell r="A26" t="str">
            <v>EQ0024</v>
          </cell>
          <cell r="B26" t="str">
            <v>Retro Excavadora Tipo Pajarita</v>
          </cell>
          <cell r="C26" t="str">
            <v xml:space="preserve">Hr </v>
          </cell>
          <cell r="D26">
            <v>130900</v>
          </cell>
        </row>
        <row r="27">
          <cell r="A27" t="str">
            <v>EQ0025</v>
          </cell>
          <cell r="B27" t="str">
            <v xml:space="preserve">Rieles </v>
          </cell>
          <cell r="C27" t="str">
            <v>m2</v>
          </cell>
          <cell r="D27">
            <v>3200</v>
          </cell>
        </row>
        <row r="28">
          <cell r="A28" t="str">
            <v>EQ0026</v>
          </cell>
          <cell r="B28" t="str">
            <v xml:space="preserve">Terminadora De Asfalto (Finisher), Potencia En El Volante 174 Hp, R=20M3/H, Velocidad De Desplazamiento 114 M/Min
</v>
          </cell>
          <cell r="C28" t="str">
            <v xml:space="preserve">Hr </v>
          </cell>
          <cell r="D28">
            <v>280515.05892650859</v>
          </cell>
        </row>
        <row r="29">
          <cell r="A29" t="str">
            <v>EQ0027</v>
          </cell>
          <cell r="B29" t="str">
            <v>Vibrador  a  Gasolina</v>
          </cell>
          <cell r="C29" t="str">
            <v xml:space="preserve">Hr </v>
          </cell>
          <cell r="D29">
            <v>5801</v>
          </cell>
        </row>
        <row r="30">
          <cell r="A30" t="str">
            <v>EQ0028</v>
          </cell>
          <cell r="B30" t="str">
            <v xml:space="preserve">Vibrocompactador 10 toneladas </v>
          </cell>
          <cell r="C30" t="str">
            <v xml:space="preserve">Hr </v>
          </cell>
          <cell r="D30">
            <v>142800</v>
          </cell>
        </row>
        <row r="31">
          <cell r="A31" t="str">
            <v>EQ0029</v>
          </cell>
          <cell r="B31" t="str">
            <v>Vibrocompactador Tipo Benitin</v>
          </cell>
          <cell r="C31" t="str">
            <v xml:space="preserve">Hr </v>
          </cell>
          <cell r="D31">
            <v>46112.5</v>
          </cell>
        </row>
        <row r="32">
          <cell r="A32" t="str">
            <v>EQ0030</v>
          </cell>
          <cell r="B32" t="str">
            <v>Volqueta 16 M3</v>
          </cell>
          <cell r="C32" t="str">
            <v xml:space="preserve">Hr </v>
          </cell>
          <cell r="D32">
            <v>100000</v>
          </cell>
        </row>
        <row r="33">
          <cell r="A33" t="str">
            <v>EQ0031</v>
          </cell>
          <cell r="B33" t="str">
            <v xml:space="preserve">Motobomba 3" a gasolina </v>
          </cell>
          <cell r="C33" t="str">
            <v>dia</v>
          </cell>
          <cell r="D33">
            <v>76041</v>
          </cell>
        </row>
        <row r="34">
          <cell r="A34" t="str">
            <v>EQ0032</v>
          </cell>
          <cell r="B34" t="str">
            <v xml:space="preserve">Excavadora sobre oruga </v>
          </cell>
          <cell r="C34" t="str">
            <v xml:space="preserve">Hr </v>
          </cell>
          <cell r="D34">
            <v>208250</v>
          </cell>
        </row>
        <row r="35">
          <cell r="A35" t="str">
            <v>EQ0033</v>
          </cell>
          <cell r="B35" t="str">
            <v>Herramientas menores</v>
          </cell>
          <cell r="C35" t="str">
            <v>%</v>
          </cell>
          <cell r="D35">
            <v>50000</v>
          </cell>
        </row>
        <row r="36">
          <cell r="A36" t="str">
            <v>EQ0034</v>
          </cell>
          <cell r="B36" t="str">
            <v xml:space="preserve">Bomba de concreto (Estacionaria o autobomba) </v>
          </cell>
          <cell r="C36" t="str">
            <v>m3</v>
          </cell>
          <cell r="D36">
            <v>53550</v>
          </cell>
        </row>
        <row r="37">
          <cell r="A37" t="str">
            <v>EQ0035</v>
          </cell>
          <cell r="B37" t="str">
            <v>Cortadora de pavimento</v>
          </cell>
          <cell r="C37" t="str">
            <v xml:space="preserve">Hr </v>
          </cell>
          <cell r="D37">
            <v>14726</v>
          </cell>
        </row>
        <row r="38">
          <cell r="A38" t="str">
            <v>EQ0036</v>
          </cell>
          <cell r="B38" t="str">
            <v xml:space="preserve">Cizalla manual de 90 cm </v>
          </cell>
          <cell r="C38" t="str">
            <v xml:space="preserve">Hr </v>
          </cell>
          <cell r="D38">
            <v>1533</v>
          </cell>
        </row>
        <row r="39">
          <cell r="A39" t="str">
            <v>EQ0037</v>
          </cell>
          <cell r="B39" t="str">
            <v xml:space="preserve">Aspesor Manual </v>
          </cell>
          <cell r="C39" t="str">
            <v xml:space="preserve">Hr </v>
          </cell>
          <cell r="D39">
            <v>3578</v>
          </cell>
        </row>
        <row r="40">
          <cell r="A40" t="str">
            <v>EQ0038</v>
          </cell>
          <cell r="B40" t="str">
            <v xml:space="preserve">Vibrador eléctrico punta de aguja con manguera </v>
          </cell>
          <cell r="C40" t="str">
            <v xml:space="preserve">Hr </v>
          </cell>
          <cell r="D40">
            <v>4016</v>
          </cell>
        </row>
        <row r="41">
          <cell r="A41" t="str">
            <v>EQ0039</v>
          </cell>
          <cell r="B41" t="str">
            <v xml:space="preserve">Equipo de oxicorte, capacidad de corte hasta 6" (152 mm) </v>
          </cell>
          <cell r="C41" t="str">
            <v xml:space="preserve">Hr </v>
          </cell>
          <cell r="D41">
            <v>3936</v>
          </cell>
        </row>
        <row r="42">
          <cell r="A42" t="str">
            <v>EQ0040</v>
          </cell>
          <cell r="B42" t="str">
            <v xml:space="preserve">Equipo de soldadura </v>
          </cell>
          <cell r="C42" t="str">
            <v xml:space="preserve">Hr </v>
          </cell>
          <cell r="D42">
            <v>8178</v>
          </cell>
        </row>
        <row r="43">
          <cell r="A43" t="str">
            <v>EQ0041</v>
          </cell>
          <cell r="B43" t="str">
            <v xml:space="preserve">Apisionador vertical o canguro </v>
          </cell>
          <cell r="C43" t="str">
            <v xml:space="preserve">Hr </v>
          </cell>
          <cell r="D43">
            <v>13387.5</v>
          </cell>
        </row>
        <row r="44">
          <cell r="A44" t="str">
            <v>EQ0041A</v>
          </cell>
          <cell r="B44" t="str">
            <v xml:space="preserve">Formaleta metálica </v>
          </cell>
          <cell r="C44" t="str">
            <v xml:space="preserve">Hr </v>
          </cell>
          <cell r="D44">
            <v>4600</v>
          </cell>
        </row>
        <row r="45">
          <cell r="A45" t="str">
            <v>EQ0042</v>
          </cell>
          <cell r="B45" t="str">
            <v xml:space="preserve">Maquina para coser sacos </v>
          </cell>
          <cell r="C45" t="str">
            <v xml:space="preserve">Hr </v>
          </cell>
          <cell r="D45">
            <v>6250</v>
          </cell>
        </row>
        <row r="46">
          <cell r="A46" t="str">
            <v>EQ0043</v>
          </cell>
          <cell r="B46" t="str">
            <v>Piloteadora potencia 250 KW RPM 1800 fuerza elevadora 200 KN</v>
          </cell>
          <cell r="C46" t="str">
            <v xml:space="preserve">Hr </v>
          </cell>
          <cell r="D46">
            <v>631220</v>
          </cell>
        </row>
        <row r="47">
          <cell r="A47" t="str">
            <v>EQ0044</v>
          </cell>
          <cell r="B47" t="str">
            <v xml:space="preserve">Bomba de inyección de lechada </v>
          </cell>
          <cell r="C47" t="str">
            <v xml:space="preserve">Hr </v>
          </cell>
          <cell r="D47">
            <v>15067.31</v>
          </cell>
        </row>
        <row r="48">
          <cell r="A48" t="str">
            <v>EQ0045</v>
          </cell>
          <cell r="B48" t="str">
            <v xml:space="preserve">Planta eléctrica </v>
          </cell>
          <cell r="C48" t="str">
            <v xml:space="preserve">Hr </v>
          </cell>
          <cell r="D48">
            <v>15000</v>
          </cell>
        </row>
        <row r="49">
          <cell r="A49" t="str">
            <v>EQ0046</v>
          </cell>
          <cell r="B49" t="str">
            <v xml:space="preserve">Bomba para gato de tensionamiento </v>
          </cell>
          <cell r="C49" t="str">
            <v xml:space="preserve">Hr </v>
          </cell>
          <cell r="D49">
            <v>52500</v>
          </cell>
        </row>
        <row r="50">
          <cell r="A50" t="str">
            <v>EQ0047</v>
          </cell>
          <cell r="B50" t="str">
            <v xml:space="preserve">Compresor 120 Hp de tensionamiento </v>
          </cell>
          <cell r="C50" t="str">
            <v xml:space="preserve">Hr </v>
          </cell>
          <cell r="D50">
            <v>95000</v>
          </cell>
        </row>
        <row r="51">
          <cell r="A51" t="str">
            <v>EQ0048</v>
          </cell>
          <cell r="B51" t="str">
            <v xml:space="preserve">Equipo de perforación (TRACKDRILL), potencia 40 Hp, 2100 golpes/minuto </v>
          </cell>
          <cell r="C51" t="str">
            <v xml:space="preserve">Hr </v>
          </cell>
          <cell r="D51">
            <v>130000</v>
          </cell>
        </row>
        <row r="52">
          <cell r="A52" t="str">
            <v>EQ0049</v>
          </cell>
          <cell r="B52" t="str">
            <v>Gato para tensionamiento, fuerza Max 200 Ton, área de tensión 314 cm2</v>
          </cell>
          <cell r="C52" t="str">
            <v xml:space="preserve">Hr </v>
          </cell>
          <cell r="D52">
            <v>150000</v>
          </cell>
        </row>
        <row r="53">
          <cell r="A53" t="str">
            <v>EQ0050</v>
          </cell>
          <cell r="B53" t="str">
            <v xml:space="preserve">Equipo para Shotcrete SPM500 </v>
          </cell>
          <cell r="C53" t="str">
            <v xml:space="preserve">Hr </v>
          </cell>
          <cell r="D53">
            <v>750000</v>
          </cell>
        </row>
        <row r="54">
          <cell r="A54" t="str">
            <v>EQ0051</v>
          </cell>
          <cell r="B54" t="str">
            <v xml:space="preserve">Instalaciones auxiliares para soporte </v>
          </cell>
          <cell r="C54" t="str">
            <v xml:space="preserve">Hr </v>
          </cell>
          <cell r="D54">
            <v>500000</v>
          </cell>
        </row>
        <row r="55">
          <cell r="A55" t="str">
            <v>EQ0052</v>
          </cell>
          <cell r="B55" t="str">
            <v xml:space="preserve">Vibrocompactador 5 Ton </v>
          </cell>
          <cell r="C55" t="str">
            <v xml:space="preserve">Hr </v>
          </cell>
          <cell r="D55">
            <v>143120</v>
          </cell>
        </row>
        <row r="56">
          <cell r="A56" t="str">
            <v>EQ0053</v>
          </cell>
          <cell r="B56" t="str">
            <v xml:space="preserve">Vibrocompactador 7 Ton incluye operador y combustible </v>
          </cell>
          <cell r="C56" t="str">
            <v xml:space="preserve">Hr </v>
          </cell>
          <cell r="D56">
            <v>118540</v>
          </cell>
        </row>
        <row r="57">
          <cell r="A57" t="str">
            <v>EQ0054</v>
          </cell>
          <cell r="B57" t="str">
            <v>Motoniveladora 120 G o similar incluye operador y combustible</v>
          </cell>
          <cell r="C57" t="str">
            <v xml:space="preserve">Hr </v>
          </cell>
          <cell r="D57">
            <v>189085</v>
          </cell>
        </row>
        <row r="58">
          <cell r="A58" t="str">
            <v>EQ0055</v>
          </cell>
          <cell r="B58" t="str">
            <v xml:space="preserve">Motoniveladora 140 G o similar </v>
          </cell>
          <cell r="C58" t="str">
            <v xml:space="preserve">Hr </v>
          </cell>
          <cell r="D58">
            <v>238170</v>
          </cell>
        </row>
        <row r="59">
          <cell r="A59" t="str">
            <v>EQ0056</v>
          </cell>
          <cell r="B59" t="str">
            <v xml:space="preserve">Excavadora hidraulica sobre orugas 312 o similar (peso igual o superior a 12.000kg) </v>
          </cell>
          <cell r="C59" t="str">
            <v xml:space="preserve">Hr </v>
          </cell>
          <cell r="D59">
            <v>238170</v>
          </cell>
        </row>
        <row r="60">
          <cell r="A60" t="str">
            <v>EQ0057</v>
          </cell>
          <cell r="B60" t="str">
            <v xml:space="preserve">Excavadora hidraulica sobre orugas 320 o similar (peso igual o superior a 19.800 kg) </v>
          </cell>
          <cell r="C60" t="str">
            <v xml:space="preserve">Hr </v>
          </cell>
          <cell r="D60">
            <v>245793</v>
          </cell>
        </row>
        <row r="61">
          <cell r="A61" t="str">
            <v>EQ0058</v>
          </cell>
          <cell r="B61" t="str">
            <v xml:space="preserve">Excavadora hidraulica sobre orugas 330 o similar (peso igual o superior a 28400 kg) </v>
          </cell>
          <cell r="C61" t="str">
            <v xml:space="preserve">Hr </v>
          </cell>
          <cell r="D61">
            <v>340000</v>
          </cell>
        </row>
        <row r="62">
          <cell r="A62" t="str">
            <v>EQ0059</v>
          </cell>
          <cell r="B62" t="str">
            <v xml:space="preserve">Bulldozer D5 </v>
          </cell>
          <cell r="C62" t="str">
            <v xml:space="preserve">Hr </v>
          </cell>
          <cell r="D62">
            <v>208170</v>
          </cell>
        </row>
        <row r="63">
          <cell r="A63" t="str">
            <v>EQ0060</v>
          </cell>
          <cell r="B63" t="str">
            <v xml:space="preserve">Pulidora de 7" </v>
          </cell>
          <cell r="C63" t="str">
            <v xml:space="preserve">Hr </v>
          </cell>
          <cell r="D63">
            <v>10000</v>
          </cell>
        </row>
        <row r="64">
          <cell r="A64" t="str">
            <v>EQ0061</v>
          </cell>
          <cell r="B64" t="str">
            <v xml:space="preserve">Máquina para soldar eléctrica </v>
          </cell>
          <cell r="C64" t="str">
            <v>Dia</v>
          </cell>
          <cell r="D64">
            <v>70000</v>
          </cell>
        </row>
        <row r="65">
          <cell r="A65" t="str">
            <v>EQ0062</v>
          </cell>
          <cell r="B65" t="str">
            <v xml:space="preserve">Cortadora   </v>
          </cell>
          <cell r="C65" t="str">
            <v>Dia</v>
          </cell>
          <cell r="D65">
            <v>50000</v>
          </cell>
        </row>
        <row r="66">
          <cell r="A66" t="str">
            <v>EQ0063</v>
          </cell>
          <cell r="B66" t="str">
            <v xml:space="preserve">Andamios </v>
          </cell>
          <cell r="C66" t="str">
            <v>Dia</v>
          </cell>
          <cell r="D66">
            <v>5000</v>
          </cell>
        </row>
        <row r="67">
          <cell r="A67" t="str">
            <v>EQ0064</v>
          </cell>
          <cell r="B67" t="str">
            <v xml:space="preserve">Taladro 
</v>
          </cell>
          <cell r="C67" t="str">
            <v>Dia</v>
          </cell>
          <cell r="D67">
            <v>50000</v>
          </cell>
        </row>
        <row r="68">
          <cell r="A68" t="str">
            <v>EQ0065</v>
          </cell>
          <cell r="B68" t="str">
            <v xml:space="preserve">Alquiler volqueta de tres (3) ejes doble troque, incluye operador, combustible y todo lo que necesita la maquina para trabajar </v>
          </cell>
          <cell r="C68" t="str">
            <v>Hr</v>
          </cell>
          <cell r="D68">
            <v>176363</v>
          </cell>
        </row>
        <row r="69">
          <cell r="A69" t="str">
            <v>EQ0066</v>
          </cell>
          <cell r="B69" t="str">
            <v xml:space="preserve">Generador Eléctrico de 11.5 KVA (9KW) </v>
          </cell>
          <cell r="C69" t="str">
            <v>Dia</v>
          </cell>
          <cell r="D69">
            <v>152082</v>
          </cell>
        </row>
        <row r="70">
          <cell r="A70" t="str">
            <v>EQ0067</v>
          </cell>
          <cell r="B70" t="str">
            <v xml:space="preserve">Martillo demoledor </v>
          </cell>
          <cell r="C70" t="str">
            <v xml:space="preserve">Dia </v>
          </cell>
          <cell r="D70">
            <v>80000</v>
          </cell>
        </row>
        <row r="71">
          <cell r="A71" t="str">
            <v>EQ0068</v>
          </cell>
          <cell r="B71" t="str">
            <v xml:space="preserve">Martillo demoledor eléctrico para espesores de 25 cm </v>
          </cell>
          <cell r="C71" t="str">
            <v xml:space="preserve">Dia </v>
          </cell>
          <cell r="D71">
            <v>153986</v>
          </cell>
        </row>
        <row r="72">
          <cell r="A72" t="str">
            <v>EQ0069</v>
          </cell>
          <cell r="B72" t="str">
            <v xml:space="preserve">Martillo demoledor eléctrico para espesores de 15 cm </v>
          </cell>
          <cell r="C72" t="str">
            <v xml:space="preserve">Dia </v>
          </cell>
          <cell r="D72">
            <v>137564</v>
          </cell>
        </row>
        <row r="73">
          <cell r="A73" t="str">
            <v>EQ0070</v>
          </cell>
          <cell r="B73" t="str">
            <v xml:space="preserve">Tronzadora </v>
          </cell>
          <cell r="C73" t="str">
            <v xml:space="preserve">Dia </v>
          </cell>
          <cell r="D73">
            <v>28900</v>
          </cell>
        </row>
        <row r="74">
          <cell r="A74" t="str">
            <v>EQ0071</v>
          </cell>
          <cell r="B74" t="str">
            <v xml:space="preserve">Dobladora de plátinas </v>
          </cell>
          <cell r="C74" t="str">
            <v>Hr</v>
          </cell>
          <cell r="D74">
            <v>5000</v>
          </cell>
        </row>
        <row r="75">
          <cell r="A75" t="str">
            <v>EQ0072</v>
          </cell>
          <cell r="B75" t="str">
            <v>Planta electrica 4 tiempos 5200 W</v>
          </cell>
          <cell r="C75" t="str">
            <v>Dia</v>
          </cell>
          <cell r="D75">
            <v>70000</v>
          </cell>
        </row>
        <row r="76">
          <cell r="A76" t="str">
            <v>EQ0073</v>
          </cell>
          <cell r="B76" t="str">
            <v xml:space="preserve">Motobomba 6" Diesel </v>
          </cell>
          <cell r="C76" t="str">
            <v>Hr</v>
          </cell>
          <cell r="D76">
            <v>50000</v>
          </cell>
        </row>
        <row r="77">
          <cell r="A77" t="str">
            <v>EQ0074</v>
          </cell>
          <cell r="B77" t="str">
            <v xml:space="preserve">Transporte  local en Camabaja </v>
          </cell>
          <cell r="C77" t="str">
            <v xml:space="preserve">Vj </v>
          </cell>
          <cell r="D77">
            <v>1190000</v>
          </cell>
        </row>
        <row r="78">
          <cell r="A78" t="str">
            <v>EQ0075</v>
          </cell>
          <cell r="B78" t="str">
            <v xml:space="preserve">Alquiler carrotanque7 M3, incluye operador, señalización y todo aquello que necesite la maquina para trabajar </v>
          </cell>
          <cell r="C78" t="str">
            <v>Hr</v>
          </cell>
          <cell r="D78">
            <v>122500</v>
          </cell>
        </row>
        <row r="79">
          <cell r="A79" t="str">
            <v>CODIGO</v>
          </cell>
          <cell r="B79" t="str">
            <v>MANO DE OBRA</v>
          </cell>
          <cell r="C79" t="str">
            <v>UN</v>
          </cell>
          <cell r="D79" t="str">
            <v>VR. UNITARIO</v>
          </cell>
        </row>
        <row r="80">
          <cell r="A80" t="str">
            <v>MO0001</v>
          </cell>
          <cell r="B80" t="str">
            <v>Ayudante</v>
          </cell>
          <cell r="C80" t="str">
            <v>dia</v>
          </cell>
          <cell r="D80">
            <v>54131</v>
          </cell>
        </row>
        <row r="81">
          <cell r="A81" t="str">
            <v>MO0002</v>
          </cell>
          <cell r="B81" t="str">
            <v xml:space="preserve">Ayudante (4) </v>
          </cell>
          <cell r="C81" t="str">
            <v>dia</v>
          </cell>
          <cell r="D81">
            <v>224102.34110397418</v>
          </cell>
        </row>
        <row r="82">
          <cell r="A82" t="str">
            <v>MO0003</v>
          </cell>
          <cell r="B82" t="str">
            <v xml:space="preserve">Ayudante (5) </v>
          </cell>
          <cell r="C82" t="str">
            <v xml:space="preserve">dia </v>
          </cell>
          <cell r="D82">
            <v>262500</v>
          </cell>
        </row>
        <row r="83">
          <cell r="A83" t="str">
            <v>MO0004</v>
          </cell>
          <cell r="B83" t="str">
            <v xml:space="preserve">Ayudante (9) </v>
          </cell>
          <cell r="C83" t="str">
            <v xml:space="preserve">dia </v>
          </cell>
          <cell r="D83">
            <v>472000</v>
          </cell>
        </row>
        <row r="84">
          <cell r="A84" t="str">
            <v>MO0005</v>
          </cell>
          <cell r="B84" t="str">
            <v xml:space="preserve">Ayudantes (2) </v>
          </cell>
          <cell r="C84" t="str">
            <v>dia</v>
          </cell>
          <cell r="D84">
            <v>112051.17055198709</v>
          </cell>
        </row>
        <row r="85">
          <cell r="A85" t="str">
            <v>MO0006</v>
          </cell>
          <cell r="B85" t="str">
            <v xml:space="preserve">Ayudantes (3) </v>
          </cell>
          <cell r="C85" t="str">
            <v>dia</v>
          </cell>
          <cell r="D85">
            <v>168076.75582798064</v>
          </cell>
        </row>
        <row r="86">
          <cell r="A86" t="str">
            <v>MO0007</v>
          </cell>
          <cell r="B86" t="str">
            <v>Comision Topografica</v>
          </cell>
          <cell r="C86" t="str">
            <v>dia</v>
          </cell>
          <cell r="D86">
            <v>280000</v>
          </cell>
        </row>
        <row r="87">
          <cell r="A87" t="str">
            <v>MO0008</v>
          </cell>
          <cell r="B87" t="str">
            <v>Obrero (6)</v>
          </cell>
        </row>
        <row r="88">
          <cell r="A88" t="str">
            <v>MO0009</v>
          </cell>
          <cell r="B88" t="str">
            <v>Obreros para baches (2)</v>
          </cell>
          <cell r="C88" t="str">
            <v xml:space="preserve">dia </v>
          </cell>
          <cell r="D88">
            <v>105000</v>
          </cell>
        </row>
        <row r="89">
          <cell r="A89" t="str">
            <v>MO0010</v>
          </cell>
          <cell r="B89" t="str">
            <v>Oficial</v>
          </cell>
          <cell r="C89" t="str">
            <v>dia</v>
          </cell>
          <cell r="D89">
            <v>81237.09865019063</v>
          </cell>
        </row>
        <row r="90">
          <cell r="A90" t="str">
            <v>MO0011</v>
          </cell>
          <cell r="B90" t="str">
            <v>Oficial (2)</v>
          </cell>
          <cell r="C90" t="str">
            <v>dia</v>
          </cell>
          <cell r="D90">
            <v>162474.19730038126</v>
          </cell>
        </row>
        <row r="91">
          <cell r="A91" t="str">
            <v>MO0012</v>
          </cell>
          <cell r="B91" t="str">
            <v>Oficial (3)</v>
          </cell>
          <cell r="C91" t="str">
            <v xml:space="preserve">dia </v>
          </cell>
          <cell r="D91">
            <v>236250</v>
          </cell>
        </row>
        <row r="92">
          <cell r="A92" t="str">
            <v>MO0013</v>
          </cell>
          <cell r="B92" t="str">
            <v>Paleteros (2)</v>
          </cell>
          <cell r="C92" t="str">
            <v>dia</v>
          </cell>
          <cell r="D92">
            <v>67000</v>
          </cell>
        </row>
        <row r="93">
          <cell r="A93" t="str">
            <v>MO0014</v>
          </cell>
          <cell r="B93" t="str">
            <v>Rastrilleros (2)</v>
          </cell>
          <cell r="C93" t="str">
            <v xml:space="preserve">dia </v>
          </cell>
          <cell r="D93">
            <v>105000</v>
          </cell>
        </row>
        <row r="94">
          <cell r="A94" t="str">
            <v>MO0015</v>
          </cell>
          <cell r="B94" t="str">
            <v>Comision Topografica (Localizacion, trazado y replanteo)</v>
          </cell>
          <cell r="C94" t="str">
            <v xml:space="preserve">m2 </v>
          </cell>
          <cell r="D94">
            <v>4053.4</v>
          </cell>
        </row>
        <row r="95">
          <cell r="A95" t="str">
            <v>MO0016</v>
          </cell>
          <cell r="B95" t="str">
            <v xml:space="preserve">Obrero (1) </v>
          </cell>
          <cell r="C95" t="str">
            <v xml:space="preserve">dia </v>
          </cell>
          <cell r="D95">
            <v>54131</v>
          </cell>
        </row>
        <row r="96">
          <cell r="A96" t="str">
            <v>MO0017</v>
          </cell>
          <cell r="B96" t="str">
            <v xml:space="preserve">Obrero (4) </v>
          </cell>
          <cell r="C96" t="str">
            <v xml:space="preserve">dia </v>
          </cell>
          <cell r="D96">
            <v>216524</v>
          </cell>
        </row>
        <row r="97">
          <cell r="A97" t="str">
            <v>MO0018</v>
          </cell>
          <cell r="B97" t="str">
            <v xml:space="preserve">Obrero (8) </v>
          </cell>
          <cell r="C97" t="str">
            <v xml:space="preserve">dia </v>
          </cell>
          <cell r="D97">
            <v>433048</v>
          </cell>
        </row>
        <row r="98">
          <cell r="A98" t="str">
            <v>MO0019</v>
          </cell>
          <cell r="B98" t="str">
            <v xml:space="preserve">Obrero (6) </v>
          </cell>
          <cell r="C98" t="str">
            <v xml:space="preserve">dia </v>
          </cell>
          <cell r="D98">
            <v>324786</v>
          </cell>
        </row>
        <row r="99">
          <cell r="A99" t="str">
            <v>MO0019</v>
          </cell>
          <cell r="B99" t="str">
            <v xml:space="preserve">Obrero (3) </v>
          </cell>
          <cell r="C99" t="str">
            <v xml:space="preserve">dia </v>
          </cell>
          <cell r="D99">
            <v>162393</v>
          </cell>
        </row>
        <row r="100">
          <cell r="A100" t="str">
            <v>MO0020</v>
          </cell>
          <cell r="B100" t="str">
            <v xml:space="preserve">Obrero (7) </v>
          </cell>
          <cell r="C100" t="str">
            <v xml:space="preserve">dia </v>
          </cell>
          <cell r="D100">
            <v>378917</v>
          </cell>
        </row>
        <row r="101">
          <cell r="A101" t="str">
            <v>MO0021</v>
          </cell>
          <cell r="B101" t="str">
            <v xml:space="preserve">Obrero (2) </v>
          </cell>
          <cell r="C101" t="str">
            <v xml:space="preserve">dia </v>
          </cell>
          <cell r="D101">
            <v>108262</v>
          </cell>
        </row>
        <row r="102">
          <cell r="A102" t="str">
            <v>MO0022</v>
          </cell>
          <cell r="B102" t="str">
            <v xml:space="preserve">Cuadrilla (soldador + ayudante) </v>
          </cell>
          <cell r="C102" t="str">
            <v xml:space="preserve">dia </v>
          </cell>
          <cell r="D102">
            <v>161131.07999999999</v>
          </cell>
        </row>
        <row r="103">
          <cell r="A103" t="str">
            <v>MO0023</v>
          </cell>
          <cell r="B103" t="str">
            <v>Pintor</v>
          </cell>
          <cell r="C103" t="str">
            <v xml:space="preserve">dia </v>
          </cell>
          <cell r="D103">
            <v>78750</v>
          </cell>
        </row>
        <row r="104">
          <cell r="A104" t="str">
            <v>MO0024</v>
          </cell>
          <cell r="B104" t="str">
            <v xml:space="preserve">Ayudante (10) </v>
          </cell>
          <cell r="C104" t="str">
            <v xml:space="preserve">dia </v>
          </cell>
          <cell r="D104">
            <v>541310</v>
          </cell>
        </row>
        <row r="105">
          <cell r="A105" t="str">
            <v>MO0025</v>
          </cell>
          <cell r="B105" t="str">
            <v xml:space="preserve">Oficial Metal mecánico </v>
          </cell>
          <cell r="C105" t="str">
            <v xml:space="preserve">dia </v>
          </cell>
          <cell r="D105">
            <v>183000</v>
          </cell>
        </row>
        <row r="106">
          <cell r="A106" t="str">
            <v>MO0026</v>
          </cell>
          <cell r="B106" t="str">
            <v xml:space="preserve">Ayudante metal Mecánico (3) </v>
          </cell>
          <cell r="C106" t="str">
            <v xml:space="preserve">dia </v>
          </cell>
          <cell r="D106">
            <v>90644</v>
          </cell>
        </row>
        <row r="107">
          <cell r="A107" t="str">
            <v>MO0027</v>
          </cell>
          <cell r="B107" t="str">
            <v>Ayudante (6)</v>
          </cell>
          <cell r="C107" t="str">
            <v xml:space="preserve">dia </v>
          </cell>
          <cell r="D107">
            <v>324786</v>
          </cell>
        </row>
        <row r="108">
          <cell r="A108" t="str">
            <v>MO0028</v>
          </cell>
          <cell r="B108" t="str">
            <v>Ayudante (8)</v>
          </cell>
          <cell r="C108" t="str">
            <v xml:space="preserve">dia </v>
          </cell>
          <cell r="D108">
            <v>433048</v>
          </cell>
        </row>
        <row r="109">
          <cell r="A109" t="str">
            <v>CODIGO</v>
          </cell>
          <cell r="B109" t="str">
            <v>MATERIALES</v>
          </cell>
          <cell r="C109" t="str">
            <v>UN</v>
          </cell>
          <cell r="D109" t="str">
            <v>VR. UNITARIO</v>
          </cell>
        </row>
        <row r="110">
          <cell r="A110" t="str">
            <v>MT0001</v>
          </cell>
          <cell r="B110" t="str">
            <v xml:space="preserve">Accesorios de acueducto y alcantarillado </v>
          </cell>
          <cell r="C110" t="str">
            <v>gl</v>
          </cell>
          <cell r="D110">
            <v>22000</v>
          </cell>
        </row>
        <row r="111">
          <cell r="A111" t="str">
            <v>MT0002</v>
          </cell>
          <cell r="B111" t="str">
            <v xml:space="preserve">Acero de refuerzo 60 </v>
          </cell>
          <cell r="C111" t="str">
            <v xml:space="preserve">kg </v>
          </cell>
          <cell r="D111">
            <v>5030</v>
          </cell>
        </row>
        <row r="112">
          <cell r="A112" t="str">
            <v>MT0003</v>
          </cell>
          <cell r="B112" t="str">
            <v xml:space="preserve">Agua  </v>
          </cell>
          <cell r="C112" t="str">
            <v>Lt</v>
          </cell>
          <cell r="D112">
            <v>100</v>
          </cell>
        </row>
        <row r="113">
          <cell r="A113" t="str">
            <v>MT0004</v>
          </cell>
          <cell r="B113" t="str">
            <v>Agua (Incluye Costos De Transporte Y Almac.)</v>
          </cell>
          <cell r="C113" t="str">
            <v>M3</v>
          </cell>
          <cell r="D113">
            <v>16500</v>
          </cell>
        </row>
        <row r="114">
          <cell r="A114" t="str">
            <v>MT0005</v>
          </cell>
          <cell r="B114" t="str">
            <v xml:space="preserve">Antisol Rojo </v>
          </cell>
          <cell r="C114" t="str">
            <v xml:space="preserve">kg </v>
          </cell>
          <cell r="D114">
            <v>24313</v>
          </cell>
        </row>
        <row r="115">
          <cell r="A115" t="str">
            <v>MT0007</v>
          </cell>
          <cell r="B115" t="str">
            <v>Arena Tipo Palmarito o Similar (Sin transporte)</v>
          </cell>
          <cell r="C115" t="str">
            <v>m3</v>
          </cell>
          <cell r="D115">
            <v>10588</v>
          </cell>
        </row>
        <row r="116">
          <cell r="A116" t="str">
            <v>MT0008</v>
          </cell>
          <cell r="B116" t="str">
            <v>Asfalto  de  Junta</v>
          </cell>
          <cell r="C116" t="str">
            <v>ml</v>
          </cell>
          <cell r="D116">
            <v>2800</v>
          </cell>
        </row>
        <row r="117">
          <cell r="A117" t="str">
            <v>MT0009</v>
          </cell>
          <cell r="B117" t="str">
            <v>Asfalto Liquido Rc 250</v>
          </cell>
          <cell r="C117" t="str">
            <v>GAL</v>
          </cell>
          <cell r="D117">
            <v>17172.669999999998</v>
          </cell>
        </row>
        <row r="118">
          <cell r="A118" t="str">
            <v>MT0010</v>
          </cell>
          <cell r="B118" t="str">
            <v>Barricadas, Flechas Luminosas, Linternas De Regulacion, Paletas Pare-Siga 45Cm, Colombinas, Maletines Plasticos, Cinta Plastica De Prevencion, Chalecos Reflectivos, Señales Verticales De Prevencion, Volantes Informativos, Aviso De Prensa, Etc</v>
          </cell>
          <cell r="C118" t="str">
            <v>Gl</v>
          </cell>
          <cell r="D118">
            <v>5500000</v>
          </cell>
        </row>
        <row r="119">
          <cell r="A119" t="str">
            <v>MT0011</v>
          </cell>
          <cell r="B119" t="str">
            <v>Base Granular Tipo Invias (sin transporte)</v>
          </cell>
          <cell r="C119" t="str">
            <v>m3</v>
          </cell>
          <cell r="D119">
            <v>20587</v>
          </cell>
        </row>
        <row r="120">
          <cell r="A120" t="str">
            <v>MT0012</v>
          </cell>
          <cell r="B120" t="str">
            <v>Bloque macizo #4</v>
          </cell>
          <cell r="C120" t="str">
            <v>und</v>
          </cell>
          <cell r="D120">
            <v>2500</v>
          </cell>
        </row>
        <row r="121">
          <cell r="A121" t="str">
            <v>MT0013</v>
          </cell>
          <cell r="B121" t="str">
            <v xml:space="preserve">Concreto  550psi (pavimento) </v>
          </cell>
          <cell r="C121" t="str">
            <v>m3</v>
          </cell>
          <cell r="D121">
            <v>401583.94499999995</v>
          </cell>
        </row>
        <row r="122">
          <cell r="A122" t="str">
            <v>MT0014</v>
          </cell>
          <cell r="B122" t="str">
            <v xml:space="preserve">Concreto 600 psi a la flexion, AC 3D (pavimento) </v>
          </cell>
          <cell r="C122" t="str">
            <v>m3</v>
          </cell>
          <cell r="D122">
            <v>539669.16500000004</v>
          </cell>
        </row>
        <row r="123">
          <cell r="A123" t="str">
            <v>MT0015</v>
          </cell>
          <cell r="B123" t="str">
            <v xml:space="preserve">Concreto 600 psi a la flexion, Normal (pavimento) </v>
          </cell>
          <cell r="C123" t="str">
            <v>m3</v>
          </cell>
          <cell r="D123">
            <v>467079.16499999998</v>
          </cell>
        </row>
        <row r="124">
          <cell r="A124" t="str">
            <v>MT0016</v>
          </cell>
          <cell r="B124" t="str">
            <v xml:space="preserve">Concreto de 3000 psi </v>
          </cell>
          <cell r="C124" t="str">
            <v>m3</v>
          </cell>
          <cell r="D124">
            <v>400000</v>
          </cell>
        </row>
        <row r="125">
          <cell r="A125" t="str">
            <v>MT0017</v>
          </cell>
          <cell r="B125" t="str">
            <v xml:space="preserve">Concreto para pavimento MR 42, AC 7D </v>
          </cell>
          <cell r="C125" t="str">
            <v xml:space="preserve">m3 </v>
          </cell>
          <cell r="D125">
            <v>481357.97499999998</v>
          </cell>
        </row>
        <row r="126">
          <cell r="A126" t="str">
            <v>MT0018</v>
          </cell>
          <cell r="B126" t="str">
            <v>Disposicion De Material En Relleno Autorizado</v>
          </cell>
          <cell r="C126" t="str">
            <v>TON.</v>
          </cell>
          <cell r="D126">
            <v>6000</v>
          </cell>
        </row>
        <row r="127">
          <cell r="A127" t="str">
            <v>MT0019</v>
          </cell>
          <cell r="B127" t="str">
            <v>Elementos de Seguridad</v>
          </cell>
          <cell r="C127" t="str">
            <v>gl</v>
          </cell>
          <cell r="D127">
            <v>50000</v>
          </cell>
        </row>
        <row r="128">
          <cell r="A128" t="str">
            <v>MT0020</v>
          </cell>
          <cell r="B128" t="str">
            <v>Emulsión CRR-1</v>
          </cell>
          <cell r="C128" t="str">
            <v xml:space="preserve">kg </v>
          </cell>
          <cell r="D128">
            <v>1478</v>
          </cell>
        </row>
        <row r="129">
          <cell r="A129" t="str">
            <v>MT0021</v>
          </cell>
          <cell r="B129" t="str">
            <v xml:space="preserve">Geotextil T-2400 o equivalente </v>
          </cell>
          <cell r="C129" t="str">
            <v xml:space="preserve">m2 </v>
          </cell>
          <cell r="D129">
            <v>7500</v>
          </cell>
        </row>
        <row r="130">
          <cell r="A130" t="str">
            <v>MT0022</v>
          </cell>
          <cell r="B130" t="str">
            <v>Insumos Y Pinturas</v>
          </cell>
          <cell r="C130" t="str">
            <v>gl</v>
          </cell>
          <cell r="D130">
            <v>8500</v>
          </cell>
        </row>
        <row r="131">
          <cell r="A131" t="str">
            <v>MT0023</v>
          </cell>
          <cell r="B131" t="str">
            <v>Insumos, pinturas, señales metalicas</v>
          </cell>
          <cell r="C131" t="str">
            <v>und</v>
          </cell>
          <cell r="D131">
            <v>440000</v>
          </cell>
        </row>
        <row r="132">
          <cell r="A132" t="str">
            <v>MT0024</v>
          </cell>
          <cell r="B132" t="str">
            <v>Ladrillo #4</v>
          </cell>
          <cell r="C132" t="str">
            <v>un</v>
          </cell>
          <cell r="D132">
            <v>1463.52</v>
          </cell>
        </row>
        <row r="133">
          <cell r="A133" t="str">
            <v>MT0025</v>
          </cell>
          <cell r="B133" t="str">
            <v>Materiales para reparacio de tapas</v>
          </cell>
          <cell r="C133" t="str">
            <v>gl</v>
          </cell>
          <cell r="D133">
            <v>7401.6666699999996</v>
          </cell>
        </row>
        <row r="134">
          <cell r="A134" t="str">
            <v>MT0026</v>
          </cell>
          <cell r="B134" t="str">
            <v>Mezcla Densa En Caliente Mdc 19</v>
          </cell>
          <cell r="C134" t="str">
            <v>m3</v>
          </cell>
          <cell r="D134">
            <v>540000</v>
          </cell>
        </row>
        <row r="135">
          <cell r="A135" t="str">
            <v>MT0027</v>
          </cell>
          <cell r="B135" t="str">
            <v xml:space="preserve">Mortero 1:4 impermeabilizado </v>
          </cell>
          <cell r="C135" t="str">
            <v>m3</v>
          </cell>
          <cell r="D135">
            <v>275000</v>
          </cell>
        </row>
        <row r="136">
          <cell r="A136" t="str">
            <v>MT0028</v>
          </cell>
          <cell r="B136" t="str">
            <v>PIEDRA RAJON</v>
          </cell>
          <cell r="C136" t="str">
            <v>m3</v>
          </cell>
          <cell r="D136">
            <v>41140.68</v>
          </cell>
        </row>
        <row r="137">
          <cell r="A137" t="str">
            <v>MT0029</v>
          </cell>
          <cell r="B137" t="str">
            <v xml:space="preserve">Pintura Bituminosa impermeabilizante </v>
          </cell>
          <cell r="C137" t="str">
            <v xml:space="preserve">kg </v>
          </cell>
          <cell r="D137">
            <v>16000</v>
          </cell>
        </row>
        <row r="138">
          <cell r="A138" t="str">
            <v>MT0030</v>
          </cell>
          <cell r="B138" t="str">
            <v xml:space="preserve">Polietileno </v>
          </cell>
          <cell r="C138" t="str">
            <v xml:space="preserve">m2 </v>
          </cell>
          <cell r="D138">
            <v>2000</v>
          </cell>
        </row>
        <row r="139">
          <cell r="A139" t="str">
            <v>MT0031</v>
          </cell>
          <cell r="B139" t="str">
            <v xml:space="preserve">Poliuretano en rollo + Emulsion para sello </v>
          </cell>
          <cell r="C139" t="str">
            <v xml:space="preserve">ml </v>
          </cell>
          <cell r="D139">
            <v>14000</v>
          </cell>
        </row>
        <row r="140">
          <cell r="A140" t="str">
            <v>MT0032</v>
          </cell>
          <cell r="B140" t="str">
            <v xml:space="preserve">Sacos </v>
          </cell>
          <cell r="C140" t="str">
            <v xml:space="preserve">und </v>
          </cell>
          <cell r="D140">
            <v>800</v>
          </cell>
        </row>
        <row r="141">
          <cell r="A141" t="str">
            <v>MT0033</v>
          </cell>
          <cell r="B141" t="str">
            <v xml:space="preserve">Triturado Calizo </v>
          </cell>
          <cell r="C141" t="str">
            <v xml:space="preserve">m3 </v>
          </cell>
          <cell r="D141">
            <v>115000</v>
          </cell>
        </row>
        <row r="142">
          <cell r="A142" t="str">
            <v>MT0034</v>
          </cell>
          <cell r="B142" t="str">
            <v>TRITURADO CALIZO TM 1"</v>
          </cell>
          <cell r="C142" t="str">
            <v>m3</v>
          </cell>
          <cell r="D142">
            <v>61421</v>
          </cell>
        </row>
        <row r="143">
          <cell r="A143" t="str">
            <v>MT0035</v>
          </cell>
          <cell r="B143" t="str">
            <v xml:space="preserve">Tuberia sanitaria 4" </v>
          </cell>
          <cell r="C143" t="str">
            <v>m</v>
          </cell>
          <cell r="D143">
            <v>21797</v>
          </cell>
        </row>
        <row r="144">
          <cell r="A144" t="str">
            <v>MT0036</v>
          </cell>
          <cell r="B144" t="str">
            <v xml:space="preserve">Zahorra </v>
          </cell>
          <cell r="C144" t="str">
            <v>m3</v>
          </cell>
          <cell r="D144">
            <v>6495.7339999999995</v>
          </cell>
        </row>
        <row r="145">
          <cell r="A145" t="str">
            <v>MT0037</v>
          </cell>
          <cell r="B145" t="str">
            <v>Madera pino 2"x4"</v>
          </cell>
          <cell r="C145" t="str">
            <v>Pies</v>
          </cell>
          <cell r="D145">
            <v>4046</v>
          </cell>
        </row>
        <row r="146">
          <cell r="A146" t="str">
            <v>MT0038</v>
          </cell>
          <cell r="B146" t="str">
            <v>Puntilla de 3" 500g</v>
          </cell>
          <cell r="C146" t="str">
            <v>und</v>
          </cell>
          <cell r="D146">
            <v>3900</v>
          </cell>
        </row>
        <row r="147">
          <cell r="A147" t="str">
            <v>MT0039</v>
          </cell>
          <cell r="B147" t="str">
            <v>Polisombra</v>
          </cell>
          <cell r="C147" t="str">
            <v xml:space="preserve">m2 </v>
          </cell>
          <cell r="D147">
            <v>1600</v>
          </cell>
        </row>
        <row r="148">
          <cell r="A148" t="str">
            <v>MT0040</v>
          </cell>
          <cell r="B148" t="str">
            <v>Combustible</v>
          </cell>
          <cell r="C148" t="str">
            <v>gal</v>
          </cell>
          <cell r="D148">
            <v>9000</v>
          </cell>
        </row>
        <row r="149">
          <cell r="A149" t="str">
            <v>MT0041</v>
          </cell>
          <cell r="B149" t="str">
            <v>Piedra ciclopeo</v>
          </cell>
          <cell r="C149" t="str">
            <v>m3</v>
          </cell>
          <cell r="D149">
            <v>40333.859999999993</v>
          </cell>
        </row>
        <row r="150">
          <cell r="A150" t="str">
            <v>MT0042</v>
          </cell>
          <cell r="B150" t="str">
            <v>Concreto de 2500 psi</v>
          </cell>
          <cell r="C150" t="str">
            <v>m3</v>
          </cell>
          <cell r="D150">
            <v>379729</v>
          </cell>
        </row>
        <row r="151">
          <cell r="A151" t="str">
            <v>MT0043</v>
          </cell>
          <cell r="B151" t="str">
            <v>Alambre recocido cal.17</v>
          </cell>
          <cell r="C151" t="str">
            <v xml:space="preserve">kg </v>
          </cell>
          <cell r="D151">
            <v>4641</v>
          </cell>
        </row>
        <row r="152">
          <cell r="A152" t="str">
            <v>MT0044</v>
          </cell>
          <cell r="B152" t="str">
            <v>Concreto 4000 psi</v>
          </cell>
          <cell r="C152" t="str">
            <v>m3</v>
          </cell>
          <cell r="D152">
            <v>428400</v>
          </cell>
        </row>
        <row r="153">
          <cell r="A153" t="str">
            <v>MT0045</v>
          </cell>
          <cell r="B153" t="str">
            <v>Concreto 4000 psi de baja permeabilidad</v>
          </cell>
          <cell r="C153" t="str">
            <v>m3</v>
          </cell>
          <cell r="D153">
            <v>431732</v>
          </cell>
        </row>
        <row r="154">
          <cell r="A154" t="str">
            <v>MT0046</v>
          </cell>
          <cell r="B154" t="str">
            <v>Cinta PVC IDROSTOP BI 15B ROLLO 15M</v>
          </cell>
          <cell r="C154" t="str">
            <v>ml</v>
          </cell>
          <cell r="D154">
            <v>23680.580666666669</v>
          </cell>
        </row>
        <row r="155">
          <cell r="A155" t="str">
            <v>MT0047</v>
          </cell>
          <cell r="B155" t="str">
            <v>Sikadur anchorfix-4</v>
          </cell>
          <cell r="C155" t="str">
            <v>Und</v>
          </cell>
          <cell r="D155">
            <v>72900</v>
          </cell>
        </row>
        <row r="156">
          <cell r="A156" t="str">
            <v>MT0048</v>
          </cell>
          <cell r="B156" t="str">
            <v>Disco de corte diamantado 14"</v>
          </cell>
          <cell r="C156" t="str">
            <v>und</v>
          </cell>
          <cell r="D156">
            <v>540000</v>
          </cell>
        </row>
        <row r="157">
          <cell r="A157" t="str">
            <v>MT0049</v>
          </cell>
          <cell r="B157" t="str">
            <v xml:space="preserve">Cemento gris uso general </v>
          </cell>
          <cell r="C157" t="str">
            <v xml:space="preserve">kg </v>
          </cell>
          <cell r="D157">
            <v>604.52</v>
          </cell>
        </row>
        <row r="158">
          <cell r="A158" t="str">
            <v>MT0050</v>
          </cell>
          <cell r="B158" t="str">
            <v>Lamina en acero</v>
          </cell>
          <cell r="C158" t="str">
            <v>und</v>
          </cell>
          <cell r="D158">
            <v>760000</v>
          </cell>
        </row>
        <row r="159">
          <cell r="A159" t="str">
            <v>MT0051</v>
          </cell>
          <cell r="B159" t="str">
            <v>Perfil en acero de 2x2x 1/4"</v>
          </cell>
          <cell r="C159" t="str">
            <v>ml</v>
          </cell>
          <cell r="D159">
            <v>21000</v>
          </cell>
        </row>
        <row r="160">
          <cell r="A160" t="str">
            <v>MT0052</v>
          </cell>
          <cell r="B160" t="str">
            <v>Concreto MR 40</v>
          </cell>
          <cell r="C160" t="str">
            <v>m3</v>
          </cell>
          <cell r="D160">
            <v>444941</v>
          </cell>
        </row>
        <row r="161">
          <cell r="A161" t="str">
            <v>MT0053</v>
          </cell>
          <cell r="B161" t="str">
            <v>Acero de refuerzo para juntas de pavimento (incluye corte y engrasado)</v>
          </cell>
          <cell r="C161" t="str">
            <v xml:space="preserve">kg </v>
          </cell>
          <cell r="D161">
            <v>4490</v>
          </cell>
        </row>
        <row r="162">
          <cell r="A162" t="str">
            <v>MT0054</v>
          </cell>
          <cell r="B162" t="str">
            <v>Soporte de acero para juntas (burros)</v>
          </cell>
          <cell r="C162" t="str">
            <v>und</v>
          </cell>
          <cell r="D162">
            <v>30000</v>
          </cell>
        </row>
        <row r="163">
          <cell r="A163" t="str">
            <v>MT0055</v>
          </cell>
          <cell r="B163" t="str">
            <v>Madera cativo o similar</v>
          </cell>
          <cell r="C163" t="str">
            <v>pies</v>
          </cell>
          <cell r="D163">
            <v>3304</v>
          </cell>
        </row>
        <row r="164">
          <cell r="A164" t="str">
            <v>MT0056</v>
          </cell>
          <cell r="B164" t="str">
            <v>Señal con tablero en lamina de poliester reforzado con fibra de vidrio o aluminio</v>
          </cell>
          <cell r="C164" t="str">
            <v>und</v>
          </cell>
          <cell r="D164">
            <v>258720</v>
          </cell>
        </row>
        <row r="165">
          <cell r="A165" t="str">
            <v>MT0057</v>
          </cell>
          <cell r="B165" t="str">
            <v>Pintura esmalte</v>
          </cell>
          <cell r="C165" t="str">
            <v>gal</v>
          </cell>
          <cell r="D165">
            <v>41475</v>
          </cell>
        </row>
        <row r="166">
          <cell r="A166" t="str">
            <v>MT0058</v>
          </cell>
          <cell r="B166" t="str">
            <v>Pintura anticorrosiva Negro</v>
          </cell>
          <cell r="C166" t="str">
            <v>gal</v>
          </cell>
          <cell r="D166">
            <v>36855</v>
          </cell>
        </row>
        <row r="167">
          <cell r="A167" t="str">
            <v>MT0059</v>
          </cell>
          <cell r="B167" t="str">
            <v>Bloque de cemento tipo A10 50x20x80</v>
          </cell>
          <cell r="C167" t="str">
            <v>und</v>
          </cell>
          <cell r="D167">
            <v>53682.09</v>
          </cell>
        </row>
        <row r="168">
          <cell r="A168" t="str">
            <v>MT0060</v>
          </cell>
          <cell r="B168" t="str">
            <v>Bloque de cemento tipo IDU A80 35x20x80</v>
          </cell>
          <cell r="C168" t="str">
            <v>und</v>
          </cell>
          <cell r="D168">
            <v>38993.919999999998</v>
          </cell>
        </row>
        <row r="169">
          <cell r="A169" t="str">
            <v>MT0061</v>
          </cell>
          <cell r="B169" t="str">
            <v>Sardinel bajo para rampa vehicular A85 35x20x80</v>
          </cell>
          <cell r="C169" t="str">
            <v>und</v>
          </cell>
          <cell r="D169">
            <v>57868.509999999995</v>
          </cell>
        </row>
        <row r="170">
          <cell r="A170" t="str">
            <v>MT0062</v>
          </cell>
          <cell r="B170" t="str">
            <v>Sardinel para rampa accesor vehicular derecha 50x20x60</v>
          </cell>
          <cell r="C170" t="str">
            <v>und</v>
          </cell>
          <cell r="D170">
            <v>66103.31</v>
          </cell>
        </row>
        <row r="171">
          <cell r="A171" t="str">
            <v>MT0063</v>
          </cell>
          <cell r="B171" t="str">
            <v>Sardinel para rampa accesor vehicular izquierda 50x20x60</v>
          </cell>
          <cell r="C171" t="str">
            <v>und</v>
          </cell>
          <cell r="D171">
            <v>66103.31</v>
          </cell>
        </row>
        <row r="172">
          <cell r="A172" t="str">
            <v>MT0064</v>
          </cell>
          <cell r="B172" t="str">
            <v>Borde contenedor de raices tipo IDU A70 13.5x12x107</v>
          </cell>
          <cell r="C172" t="str">
            <v>und</v>
          </cell>
          <cell r="D172">
            <v>24477.11</v>
          </cell>
        </row>
        <row r="173">
          <cell r="A173" t="str">
            <v>MT0065</v>
          </cell>
          <cell r="B173" t="str">
            <v>Cañuela en V tipo IDU A120 22.5x30x80</v>
          </cell>
          <cell r="C173" t="str">
            <v>und</v>
          </cell>
          <cell r="D173">
            <v>53511.92</v>
          </cell>
        </row>
        <row r="174">
          <cell r="A174" t="str">
            <v>MT0066</v>
          </cell>
          <cell r="B174" t="str">
            <v>Canuela en U 20x30x100</v>
          </cell>
          <cell r="C174" t="str">
            <v>und</v>
          </cell>
          <cell r="D174">
            <v>75253.22</v>
          </cell>
        </row>
        <row r="175">
          <cell r="A175" t="str">
            <v>MT0067</v>
          </cell>
          <cell r="B175" t="str">
            <v>Loseta bicapa tipo IDU A50 40x40x6 gris</v>
          </cell>
          <cell r="C175" t="str">
            <v>und</v>
          </cell>
          <cell r="D175">
            <v>12518.8</v>
          </cell>
        </row>
        <row r="176">
          <cell r="A176" t="str">
            <v>MT0068</v>
          </cell>
          <cell r="B176" t="str">
            <v>Loseta bicapa tipo IDU A50-603 40x40x6 guia gris</v>
          </cell>
          <cell r="C176" t="str">
            <v>und</v>
          </cell>
          <cell r="D176">
            <v>15017.8</v>
          </cell>
        </row>
        <row r="177">
          <cell r="A177" t="str">
            <v>MT0069</v>
          </cell>
          <cell r="B177" t="str">
            <v>Loseta bicapa tipo IDU A56-995 40x40x6 toperol gris</v>
          </cell>
          <cell r="C177" t="str">
            <v>und</v>
          </cell>
          <cell r="D177">
            <v>15017.8</v>
          </cell>
        </row>
        <row r="178">
          <cell r="A178" t="str">
            <v>MT0070</v>
          </cell>
          <cell r="B178" t="str">
            <v>Barrera bidireccional NY 80x60x150</v>
          </cell>
          <cell r="C178" t="str">
            <v>und</v>
          </cell>
          <cell r="D178">
            <v>613207</v>
          </cell>
        </row>
        <row r="179">
          <cell r="A179" t="str">
            <v>MT0071</v>
          </cell>
          <cell r="B179" t="str">
            <v>Barrera monodireccional NY 90x29x100</v>
          </cell>
          <cell r="C179" t="str">
            <v>und</v>
          </cell>
          <cell r="D179">
            <v>300713</v>
          </cell>
        </row>
        <row r="180">
          <cell r="A180" t="str">
            <v>MT0072</v>
          </cell>
          <cell r="B180" t="str">
            <v>Topellantas largo 15x20x50</v>
          </cell>
          <cell r="C180" t="str">
            <v>und</v>
          </cell>
          <cell r="D180">
            <v>19028.6355</v>
          </cell>
        </row>
        <row r="181">
          <cell r="A181" t="str">
            <v>MT0073</v>
          </cell>
          <cell r="B181" t="str">
            <v>Madera caracoli</v>
          </cell>
          <cell r="C181" t="str">
            <v>pies</v>
          </cell>
          <cell r="D181">
            <v>4046</v>
          </cell>
        </row>
        <row r="182">
          <cell r="A182" t="str">
            <v>MT0074</v>
          </cell>
          <cell r="B182" t="str">
            <v>Madera abarco</v>
          </cell>
          <cell r="C182" t="str">
            <v>pies</v>
          </cell>
          <cell r="D182">
            <v>8925</v>
          </cell>
        </row>
        <row r="183">
          <cell r="A183" t="str">
            <v>MT0075</v>
          </cell>
          <cell r="B183" t="str">
            <v>Madera amargo / pantano</v>
          </cell>
          <cell r="C183" t="str">
            <v>pies</v>
          </cell>
          <cell r="D183">
            <v>5394.2699999999995</v>
          </cell>
        </row>
        <row r="184">
          <cell r="A184" t="str">
            <v>MT0076</v>
          </cell>
          <cell r="B184" t="str">
            <v>Madera cedro / roble</v>
          </cell>
          <cell r="C184" t="str">
            <v>pies</v>
          </cell>
          <cell r="D184">
            <v>5997.5999999999995</v>
          </cell>
        </row>
        <row r="185">
          <cell r="A185" t="str">
            <v>MT0077</v>
          </cell>
          <cell r="B185" t="str">
            <v>Madera ceiba roja</v>
          </cell>
          <cell r="C185" t="str">
            <v>pies</v>
          </cell>
          <cell r="D185">
            <v>14280</v>
          </cell>
        </row>
        <row r="186">
          <cell r="A186" t="str">
            <v>MT0078</v>
          </cell>
          <cell r="B186" t="str">
            <v>Madera teca</v>
          </cell>
          <cell r="C186" t="str">
            <v>pies</v>
          </cell>
          <cell r="D186">
            <v>9817.5</v>
          </cell>
        </row>
        <row r="187">
          <cell r="A187" t="str">
            <v>MT0079</v>
          </cell>
          <cell r="B187" t="str">
            <v>Ladrillo #3</v>
          </cell>
          <cell r="C187" t="str">
            <v>und</v>
          </cell>
          <cell r="D187">
            <v>1439.72</v>
          </cell>
        </row>
        <row r="188">
          <cell r="A188" t="str">
            <v>MT0080</v>
          </cell>
          <cell r="B188" t="str">
            <v>Concreto bombeable 17 Mpa (normal ) grava 1" asent (6")</v>
          </cell>
          <cell r="C188" t="str">
            <v xml:space="preserve">m3 </v>
          </cell>
          <cell r="D188">
            <v>379729</v>
          </cell>
        </row>
        <row r="189">
          <cell r="A189" t="str">
            <v>MT0081</v>
          </cell>
          <cell r="B189" t="str">
            <v>Concreto bombeable 21 Mpa (Normal) grava 1" asent (6")</v>
          </cell>
          <cell r="C189" t="str">
            <v>m3</v>
          </cell>
          <cell r="D189">
            <v>393057</v>
          </cell>
        </row>
        <row r="190">
          <cell r="A190" t="str">
            <v>MT0082</v>
          </cell>
          <cell r="B190" t="str">
            <v>Concreto bombeable 24 Mpa (Normal) grava 1" asent (6")</v>
          </cell>
          <cell r="C190" t="str">
            <v>m3</v>
          </cell>
          <cell r="D190">
            <v>407932</v>
          </cell>
        </row>
        <row r="191">
          <cell r="A191" t="str">
            <v>MT0083</v>
          </cell>
          <cell r="B191" t="str">
            <v xml:space="preserve">Concreto bombeable 28 Mpa (Normal) grava 1" asent (6") </v>
          </cell>
          <cell r="C191" t="str">
            <v>m3</v>
          </cell>
          <cell r="D191">
            <v>422688</v>
          </cell>
        </row>
        <row r="192">
          <cell r="A192" t="str">
            <v>MT0084</v>
          </cell>
          <cell r="B192" t="str">
            <v xml:space="preserve">Concreto bombeable 28 Mpa (Normal) grava 1" asent (6") con baja permeabilidad </v>
          </cell>
          <cell r="C192" t="str">
            <v>m3</v>
          </cell>
          <cell r="D192">
            <v>439348</v>
          </cell>
        </row>
        <row r="193">
          <cell r="A193" t="str">
            <v>MT0085</v>
          </cell>
          <cell r="B193" t="str">
            <v>Concreto convencional  para pavimento 39  Mpa grava 1" asent 5"</v>
          </cell>
          <cell r="C193" t="str">
            <v>m3</v>
          </cell>
          <cell r="D193">
            <v>432089</v>
          </cell>
        </row>
        <row r="194">
          <cell r="A194" t="str">
            <v>MT0086</v>
          </cell>
          <cell r="B194" t="str">
            <v>Concreto  para pavimento (AC 14 dias)  39  Mpa grava 1" asent 5"</v>
          </cell>
          <cell r="C194" t="str">
            <v>m3</v>
          </cell>
          <cell r="D194">
            <v>489447</v>
          </cell>
        </row>
        <row r="195">
          <cell r="A195" t="str">
            <v>MT0087</v>
          </cell>
          <cell r="B195" t="str">
            <v>Concreto  para pavimento (AC 7 dias)  39  Mpa grava 1" asent 5"</v>
          </cell>
          <cell r="C195" t="str">
            <v>m3</v>
          </cell>
          <cell r="D195">
            <v>509082</v>
          </cell>
        </row>
        <row r="196">
          <cell r="A196" t="str">
            <v>MT0088</v>
          </cell>
          <cell r="B196" t="str">
            <v>Concreto  para pavimento (AC 3 dias)  39  Mpa grava 1" asent 5"</v>
          </cell>
          <cell r="C196" t="str">
            <v>m3</v>
          </cell>
          <cell r="D196">
            <v>515627</v>
          </cell>
        </row>
        <row r="197">
          <cell r="A197" t="str">
            <v>MT0089</v>
          </cell>
          <cell r="B197" t="str">
            <v>Concreto convencional  para pavimento 40 Mpa grava 1" asent 5"</v>
          </cell>
          <cell r="C197" t="str">
            <v>m3</v>
          </cell>
          <cell r="D197">
            <v>444941</v>
          </cell>
        </row>
        <row r="198">
          <cell r="A198" t="str">
            <v>MT0090</v>
          </cell>
          <cell r="B198" t="str">
            <v>Concreto  para pavimento (AC 14 dias)  40  Mpa grava 1" asent 5"</v>
          </cell>
          <cell r="C198" t="str">
            <v>m3</v>
          </cell>
          <cell r="D198">
            <v>502775</v>
          </cell>
        </row>
        <row r="199">
          <cell r="A199" t="str">
            <v>MT0091</v>
          </cell>
          <cell r="B199" t="str">
            <v>Concreto  para pavimento (AC 7 dias)  40  Mpa grava 1" asent 5"</v>
          </cell>
          <cell r="C199" t="str">
            <v>m3</v>
          </cell>
          <cell r="D199">
            <v>522053</v>
          </cell>
        </row>
        <row r="200">
          <cell r="A200" t="str">
            <v>MT0092</v>
          </cell>
          <cell r="B200" t="str">
            <v>Concreto  para pavimento (AC 3 dias)  40  Mpa grava 1" asent 5"</v>
          </cell>
          <cell r="C200" t="str">
            <v>m3</v>
          </cell>
          <cell r="D200">
            <v>528479</v>
          </cell>
        </row>
        <row r="201">
          <cell r="A201" t="str">
            <v>MT0093</v>
          </cell>
          <cell r="B201" t="str">
            <v>Concreto convencional  para pavimento 41 Mpa grava 1" asent 5"</v>
          </cell>
          <cell r="C201" t="str">
            <v>m3</v>
          </cell>
          <cell r="D201">
            <v>457912</v>
          </cell>
        </row>
        <row r="202">
          <cell r="A202" t="str">
            <v>MT0094</v>
          </cell>
          <cell r="B202" t="str">
            <v>Concreto  para pavimento (AC 14 dias)  41 Mpa grava 1" asent 5"</v>
          </cell>
          <cell r="C202" t="str">
            <v>m3</v>
          </cell>
          <cell r="D202">
            <v>515270</v>
          </cell>
        </row>
        <row r="203">
          <cell r="A203" t="str">
            <v>MT0095</v>
          </cell>
          <cell r="B203" t="str">
            <v>Concreto  para pavimento (AC 3 dias)  41 Mpa grava 1" asent 5"</v>
          </cell>
          <cell r="C203" t="str">
            <v>m3</v>
          </cell>
          <cell r="D203">
            <v>541450</v>
          </cell>
        </row>
        <row r="204">
          <cell r="A204" t="str">
            <v>MT0096</v>
          </cell>
          <cell r="B204" t="str">
            <v>Concreto convencional  para pavimento 42 Mpa grava 1" asent 5"</v>
          </cell>
          <cell r="C204" t="str">
            <v>m3</v>
          </cell>
          <cell r="D204">
            <v>469693</v>
          </cell>
        </row>
        <row r="205">
          <cell r="A205" t="str">
            <v>MT0097</v>
          </cell>
          <cell r="B205" t="str">
            <v>Concreto  para pavimento (AC 14 dias)  42 Mpa grava 1" asent 5"</v>
          </cell>
          <cell r="C205" t="str">
            <v>m3</v>
          </cell>
          <cell r="D205">
            <v>533239</v>
          </cell>
        </row>
        <row r="206">
          <cell r="A206" t="str">
            <v>MT0098</v>
          </cell>
          <cell r="B206" t="str">
            <v>Concreto  para pavimento (AC 7 dias)  42 Mpa grava 1" asent 5"</v>
          </cell>
          <cell r="C206" t="str">
            <v>m3</v>
          </cell>
          <cell r="D206">
            <v>552517</v>
          </cell>
        </row>
        <row r="207">
          <cell r="A207" t="str">
            <v>MT0099</v>
          </cell>
          <cell r="B207" t="str">
            <v>Concreto  para pavimento (AC 3 dias)  42 Mpa grava 1" asent 5"</v>
          </cell>
          <cell r="C207" t="str">
            <v>m3</v>
          </cell>
          <cell r="D207">
            <v>558943</v>
          </cell>
        </row>
        <row r="208">
          <cell r="A208" t="str">
            <v>MT0100</v>
          </cell>
          <cell r="B208" t="str">
            <v>Concreto convencional  para pavimento 43 Mpa grava 1" asent 5"</v>
          </cell>
          <cell r="C208" t="str">
            <v>m3</v>
          </cell>
          <cell r="D208">
            <v>481593</v>
          </cell>
        </row>
        <row r="209">
          <cell r="A209" t="str">
            <v>MT0101</v>
          </cell>
          <cell r="B209" t="str">
            <v>Concreto  para pavimento (AC 14 dias)  43 Mpa grava 1" asent 5"</v>
          </cell>
          <cell r="C209" t="str">
            <v>m3</v>
          </cell>
          <cell r="D209">
            <v>545734</v>
          </cell>
        </row>
        <row r="210">
          <cell r="A210" t="str">
            <v>MT0102</v>
          </cell>
          <cell r="B210" t="str">
            <v>Concreto  para pavimento (AC 7 dias)  43 Mpa grava 1" asent 5"</v>
          </cell>
          <cell r="C210" t="str">
            <v>m3</v>
          </cell>
          <cell r="D210">
            <v>565369</v>
          </cell>
        </row>
        <row r="211">
          <cell r="A211" t="str">
            <v>MT0103</v>
          </cell>
          <cell r="B211" t="str">
            <v>Concreto  para pavimento (AC 3 dias)  43 Mpa grava 1" asent 5"</v>
          </cell>
          <cell r="C211" t="str">
            <v>m3</v>
          </cell>
          <cell r="D211">
            <v>571914</v>
          </cell>
        </row>
        <row r="212">
          <cell r="A212" t="str">
            <v>MT0104</v>
          </cell>
          <cell r="B212" t="str">
            <v>Emulsión CRL-1</v>
          </cell>
          <cell r="C212" t="str">
            <v xml:space="preserve">kg </v>
          </cell>
          <cell r="D212">
            <v>1505</v>
          </cell>
        </row>
        <row r="213">
          <cell r="A213" t="str">
            <v>MT0105</v>
          </cell>
          <cell r="B213" t="str">
            <v xml:space="preserve">Varilla G-60 3/8" corrugada </v>
          </cell>
          <cell r="C213" t="str">
            <v xml:space="preserve">kg </v>
          </cell>
          <cell r="D213">
            <v>4955</v>
          </cell>
        </row>
        <row r="214">
          <cell r="A214" t="str">
            <v>MT0106</v>
          </cell>
          <cell r="B214" t="str">
            <v xml:space="preserve">Varilla G-60 1/4" Corrugada </v>
          </cell>
          <cell r="C214" t="str">
            <v xml:space="preserve">kg </v>
          </cell>
          <cell r="D214">
            <v>5567</v>
          </cell>
        </row>
        <row r="215">
          <cell r="A215" t="str">
            <v>MT0107</v>
          </cell>
          <cell r="B215" t="str">
            <v xml:space="preserve">Malla 15x15 cm 4.0 mm (XX-084) 6x2.35 m </v>
          </cell>
          <cell r="C215" t="str">
            <v xml:space="preserve">m2 </v>
          </cell>
          <cell r="D215">
            <v>7207.51</v>
          </cell>
        </row>
        <row r="216">
          <cell r="A216" t="str">
            <v>MT0108</v>
          </cell>
          <cell r="B216" t="str">
            <v xml:space="preserve">Varilla G-60 1/2" Corrugada </v>
          </cell>
          <cell r="C216" t="str">
            <v xml:space="preserve">kg </v>
          </cell>
          <cell r="D216">
            <v>4971.6400000000003</v>
          </cell>
        </row>
        <row r="217">
          <cell r="A217" t="str">
            <v>MT0109</v>
          </cell>
          <cell r="B217" t="str">
            <v xml:space="preserve">Varilla G-60 3/4" Corrugada </v>
          </cell>
          <cell r="C217" t="str">
            <v xml:space="preserve">kg </v>
          </cell>
          <cell r="D217">
            <v>4663.2700000000004</v>
          </cell>
        </row>
        <row r="218">
          <cell r="A218" t="str">
            <v>MT0110</v>
          </cell>
          <cell r="B218" t="str">
            <v xml:space="preserve">Varilla G-60 5/8" Corrugada </v>
          </cell>
          <cell r="C218" t="str">
            <v xml:space="preserve">kg </v>
          </cell>
          <cell r="D218">
            <v>4888</v>
          </cell>
        </row>
        <row r="219">
          <cell r="A219" t="str">
            <v>MT0111</v>
          </cell>
          <cell r="B219" t="str">
            <v>Disposición final de residuos sólidos ordinarios (basuras en general, podas)</v>
          </cell>
          <cell r="C219" t="str">
            <v>TON.</v>
          </cell>
          <cell r="D219">
            <v>30272.31</v>
          </cell>
        </row>
        <row r="220">
          <cell r="A220" t="str">
            <v>MT0112</v>
          </cell>
          <cell r="B220" t="str">
            <v xml:space="preserve">Tuberia sanitaria 6" </v>
          </cell>
          <cell r="C220" t="str">
            <v>m</v>
          </cell>
          <cell r="D220">
            <v>46191.83</v>
          </cell>
        </row>
        <row r="221">
          <cell r="A221" t="str">
            <v>MT0113</v>
          </cell>
          <cell r="B221" t="str">
            <v>Union sanitaria 6"</v>
          </cell>
          <cell r="C221" t="str">
            <v xml:space="preserve">und </v>
          </cell>
          <cell r="D221">
            <v>33201</v>
          </cell>
        </row>
        <row r="222">
          <cell r="A222" t="str">
            <v>MT0114</v>
          </cell>
          <cell r="B222" t="str">
            <v>Unión sanitaria 4"</v>
          </cell>
          <cell r="C222" t="str">
            <v xml:space="preserve">und </v>
          </cell>
          <cell r="D222">
            <v>7735</v>
          </cell>
        </row>
        <row r="223">
          <cell r="A223" t="str">
            <v>MT0115</v>
          </cell>
          <cell r="B223" t="str">
            <v xml:space="preserve">Pintura epoxica poliamida Gris </v>
          </cell>
          <cell r="C223" t="str">
            <v>gal</v>
          </cell>
          <cell r="D223">
            <v>157918</v>
          </cell>
        </row>
        <row r="224">
          <cell r="A224" t="str">
            <v>MT0116</v>
          </cell>
          <cell r="B224" t="str">
            <v>Pintura epoxica poliamida Negra</v>
          </cell>
          <cell r="C224" t="str">
            <v>gal</v>
          </cell>
          <cell r="D224">
            <v>119487</v>
          </cell>
        </row>
        <row r="225">
          <cell r="A225" t="str">
            <v>MT0117</v>
          </cell>
          <cell r="B225" t="str">
            <v xml:space="preserve">Sub base granular </v>
          </cell>
          <cell r="C225" t="str">
            <v>m3</v>
          </cell>
          <cell r="D225">
            <v>39687.689999999995</v>
          </cell>
        </row>
        <row r="226">
          <cell r="A226" t="str">
            <v>MT0118</v>
          </cell>
          <cell r="B226" t="str">
            <v>Triturado 1/2"</v>
          </cell>
          <cell r="C226" t="str">
            <v>m3</v>
          </cell>
          <cell r="D226">
            <v>32246</v>
          </cell>
        </row>
        <row r="227">
          <cell r="A227" t="str">
            <v>MT0119</v>
          </cell>
          <cell r="B227" t="str">
            <v>Triturado 3/4"</v>
          </cell>
          <cell r="C227" t="str">
            <v>m3</v>
          </cell>
          <cell r="D227">
            <v>35631</v>
          </cell>
        </row>
        <row r="228">
          <cell r="A228" t="str">
            <v>MT0120</v>
          </cell>
          <cell r="B228" t="str">
            <v xml:space="preserve">Triturado 3" </v>
          </cell>
          <cell r="C228" t="str">
            <v>m3</v>
          </cell>
          <cell r="D228">
            <v>40803</v>
          </cell>
        </row>
        <row r="229">
          <cell r="A229" t="str">
            <v>MT0121</v>
          </cell>
          <cell r="B229" t="str">
            <v>Triturado 3/8"</v>
          </cell>
          <cell r="C229" t="str">
            <v>m3</v>
          </cell>
          <cell r="D229">
            <v>34206</v>
          </cell>
        </row>
        <row r="230">
          <cell r="A230" t="str">
            <v>MT0122</v>
          </cell>
          <cell r="B230" t="str">
            <v xml:space="preserve">Recebo arenoso </v>
          </cell>
          <cell r="C230" t="str">
            <v>m3</v>
          </cell>
          <cell r="D230">
            <v>7560</v>
          </cell>
        </row>
        <row r="231">
          <cell r="A231" t="str">
            <v>MT0123</v>
          </cell>
          <cell r="B231" t="str">
            <v xml:space="preserve">Tubo Presion 1" </v>
          </cell>
          <cell r="C231" t="str">
            <v>m</v>
          </cell>
          <cell r="D231">
            <v>7715.16</v>
          </cell>
        </row>
        <row r="232">
          <cell r="A232" t="str">
            <v>MT0124</v>
          </cell>
          <cell r="B232" t="str">
            <v xml:space="preserve">Aditivo plastificante (Sika Fluid 25K) </v>
          </cell>
          <cell r="C232" t="str">
            <v xml:space="preserve">kg </v>
          </cell>
          <cell r="D232">
            <v>11181.24</v>
          </cell>
        </row>
        <row r="233">
          <cell r="A233" t="str">
            <v>MT0125</v>
          </cell>
          <cell r="B233" t="str">
            <v xml:space="preserve">Alambre negro calibre 17-1.47 mm </v>
          </cell>
          <cell r="C233" t="str">
            <v xml:space="preserve">kg </v>
          </cell>
          <cell r="D233">
            <v>6849.64</v>
          </cell>
        </row>
        <row r="234">
          <cell r="A234" t="str">
            <v>MT0126</v>
          </cell>
          <cell r="B234" t="str">
            <v xml:space="preserve">Union presion 1" PAVCO </v>
          </cell>
          <cell r="C234" t="str">
            <v xml:space="preserve">Und </v>
          </cell>
          <cell r="D234">
            <v>1130.5</v>
          </cell>
        </row>
        <row r="235">
          <cell r="A235" t="str">
            <v>MT0127</v>
          </cell>
          <cell r="B235" t="str">
            <v xml:space="preserve">Soldadura PVC 1/8 Gal Bajo VOC SOLDAMAX </v>
          </cell>
          <cell r="C235" t="str">
            <v xml:space="preserve">Und </v>
          </cell>
          <cell r="D235">
            <v>62951</v>
          </cell>
        </row>
        <row r="236">
          <cell r="A236" t="str">
            <v>MT0128</v>
          </cell>
          <cell r="B236" t="str">
            <v xml:space="preserve">Aditivo acelerante (MAPEFAST LC 5K) </v>
          </cell>
          <cell r="C236" t="str">
            <v xml:space="preserve">kg </v>
          </cell>
          <cell r="D236">
            <v>23538.2</v>
          </cell>
        </row>
        <row r="237">
          <cell r="A237" t="str">
            <v>MT0129</v>
          </cell>
          <cell r="B237" t="str">
            <v xml:space="preserve">Tapón Soldado presion 1" PAVCO </v>
          </cell>
          <cell r="C237" t="str">
            <v xml:space="preserve">Und </v>
          </cell>
          <cell r="D237">
            <v>1428</v>
          </cell>
        </row>
        <row r="238">
          <cell r="A238" t="str">
            <v>MT0130</v>
          </cell>
          <cell r="B238" t="str">
            <v xml:space="preserve">Aditivo fluidificante (Plastocrete DM 4.5 K) </v>
          </cell>
          <cell r="C238" t="str">
            <v xml:space="preserve">kg </v>
          </cell>
          <cell r="D238">
            <v>22715.77</v>
          </cell>
        </row>
        <row r="239">
          <cell r="A239" t="str">
            <v>MT0131</v>
          </cell>
          <cell r="B239" t="str">
            <v xml:space="preserve">Aditivo plastificante (MAPEPLAST WP 20 4.5 k) </v>
          </cell>
          <cell r="C239" t="str">
            <v xml:space="preserve">Und </v>
          </cell>
          <cell r="D239">
            <v>67711</v>
          </cell>
        </row>
        <row r="240">
          <cell r="A240" t="str">
            <v>MT0132</v>
          </cell>
          <cell r="B240" t="str">
            <v xml:space="preserve">Aditivo acelerante (SIKASET-L 5kg) </v>
          </cell>
          <cell r="C240" t="str">
            <v xml:space="preserve">Und </v>
          </cell>
          <cell r="D240">
            <v>115311</v>
          </cell>
        </row>
        <row r="241">
          <cell r="A241" t="str">
            <v>MT0133</v>
          </cell>
          <cell r="B241" t="str">
            <v xml:space="preserve">Alambre calibre 12 Galvanizado </v>
          </cell>
          <cell r="C241" t="str">
            <v xml:space="preserve">kg </v>
          </cell>
          <cell r="D241">
            <v>8211</v>
          </cell>
        </row>
        <row r="242">
          <cell r="A242" t="str">
            <v>MT0134</v>
          </cell>
          <cell r="B242" t="str">
            <v xml:space="preserve">Mortero 1:3 de recubrimiento </v>
          </cell>
          <cell r="C242" t="str">
            <v>m3</v>
          </cell>
          <cell r="D242">
            <v>390127</v>
          </cell>
        </row>
        <row r="243">
          <cell r="A243" t="str">
            <v>MT0135</v>
          </cell>
          <cell r="B243" t="str">
            <v xml:space="preserve">Formaleta (gaviones, juntas de bordillos, juntas de cunetas, muros, concretos clase D,E,F y G). </v>
          </cell>
          <cell r="C243" t="str">
            <v xml:space="preserve">m2 </v>
          </cell>
          <cell r="D243">
            <v>7250</v>
          </cell>
        </row>
        <row r="244">
          <cell r="A244" t="str">
            <v>MT0136</v>
          </cell>
          <cell r="B244" t="str">
            <v>Malla ciclónica para gaviones galvanizada y plastificada con PVC cal 12 (2m3)</v>
          </cell>
          <cell r="C244" t="str">
            <v xml:space="preserve">Und </v>
          </cell>
          <cell r="D244">
            <v>154396</v>
          </cell>
        </row>
        <row r="245">
          <cell r="A245" t="str">
            <v>MT0137</v>
          </cell>
          <cell r="B245" t="str">
            <v xml:space="preserve">Mezcladora a gasolina 1.5 bultos </v>
          </cell>
          <cell r="C245" t="str">
            <v>Hr</v>
          </cell>
          <cell r="D245">
            <v>7140</v>
          </cell>
        </row>
        <row r="246">
          <cell r="A246" t="str">
            <v>MT0138</v>
          </cell>
          <cell r="B246" t="str">
            <v xml:space="preserve">Mezcladora electrica  1.5 bultos </v>
          </cell>
          <cell r="C246" t="str">
            <v>Hr</v>
          </cell>
          <cell r="D246">
            <v>7288</v>
          </cell>
        </row>
        <row r="247">
          <cell r="A247" t="str">
            <v>MT0139</v>
          </cell>
          <cell r="B247" t="str">
            <v xml:space="preserve">Mezcladora Diesel 2 bultos </v>
          </cell>
          <cell r="C247" t="str">
            <v>Hr</v>
          </cell>
          <cell r="D247">
            <v>8627</v>
          </cell>
        </row>
        <row r="248">
          <cell r="A248" t="str">
            <v>MT0140</v>
          </cell>
          <cell r="B248" t="str">
            <v xml:space="preserve">Arena Lavada </v>
          </cell>
          <cell r="C248" t="str">
            <v>m3</v>
          </cell>
          <cell r="D248">
            <v>42333.536</v>
          </cell>
        </row>
        <row r="249">
          <cell r="A249" t="str">
            <v>MT0141</v>
          </cell>
          <cell r="B249" t="str">
            <v xml:space="preserve">Antisol Blanco 20kg </v>
          </cell>
          <cell r="C249" t="str">
            <v xml:space="preserve">kg </v>
          </cell>
          <cell r="D249">
            <v>8602</v>
          </cell>
        </row>
        <row r="250">
          <cell r="A250" t="str">
            <v>MT0142</v>
          </cell>
          <cell r="B250" t="str">
            <v xml:space="preserve">Cinta PVC SIKA O-22 o similar </v>
          </cell>
          <cell r="C250" t="str">
            <v xml:space="preserve">ml </v>
          </cell>
          <cell r="D250">
            <v>49504</v>
          </cell>
        </row>
        <row r="251">
          <cell r="A251" t="str">
            <v>MT0143</v>
          </cell>
          <cell r="B251" t="str">
            <v xml:space="preserve">Sika Waterbar (Cinta PVC) V-15 rollo 30 m o similar </v>
          </cell>
          <cell r="C251" t="str">
            <v xml:space="preserve">ml </v>
          </cell>
          <cell r="D251">
            <v>17748</v>
          </cell>
        </row>
        <row r="252">
          <cell r="A252" t="str">
            <v>MT0144</v>
          </cell>
          <cell r="B252" t="str">
            <v xml:space="preserve">Soldadura (Electrodo E6011- 1/8" Bauker) </v>
          </cell>
          <cell r="C252" t="str">
            <v xml:space="preserve">kg </v>
          </cell>
          <cell r="D252">
            <v>12971</v>
          </cell>
        </row>
        <row r="253">
          <cell r="A253" t="str">
            <v>MT0145</v>
          </cell>
          <cell r="B253" t="str">
            <v xml:space="preserve">Tuberia estructural PVC ɸ= 700 mm </v>
          </cell>
          <cell r="C253" t="str">
            <v xml:space="preserve">ml </v>
          </cell>
          <cell r="D253">
            <v>492000</v>
          </cell>
        </row>
        <row r="254">
          <cell r="A254" t="str">
            <v>MT0146</v>
          </cell>
          <cell r="B254" t="str">
            <v xml:space="preserve">Accesorios de tuberia estructural PVC ɸ= 700 mm </v>
          </cell>
          <cell r="C254" t="str">
            <v>ml</v>
          </cell>
          <cell r="D254">
            <v>492000</v>
          </cell>
        </row>
        <row r="255">
          <cell r="A255" t="str">
            <v>MT0147</v>
          </cell>
          <cell r="B255" t="str">
            <v xml:space="preserve">Malla electrosoldada de 5 mm </v>
          </cell>
          <cell r="C255" t="str">
            <v xml:space="preserve">kg </v>
          </cell>
          <cell r="D255">
            <v>5355</v>
          </cell>
        </row>
        <row r="256">
          <cell r="A256" t="str">
            <v>MT0148</v>
          </cell>
          <cell r="B256" t="str">
            <v xml:space="preserve">Barras de union de 1/2" </v>
          </cell>
          <cell r="C256" t="str">
            <v xml:space="preserve">kg </v>
          </cell>
          <cell r="D256">
            <v>2900</v>
          </cell>
        </row>
        <row r="257">
          <cell r="A257" t="str">
            <v>MT0149</v>
          </cell>
          <cell r="B257" t="str">
            <v>Cintilla de poliuretano (Sikarod)</v>
          </cell>
          <cell r="C257" t="str">
            <v>m</v>
          </cell>
          <cell r="D257">
            <v>734.79</v>
          </cell>
        </row>
        <row r="258">
          <cell r="A258" t="str">
            <v>MT0150</v>
          </cell>
          <cell r="B258" t="str">
            <v xml:space="preserve">Sello de silicona o sellador autonivelante </v>
          </cell>
          <cell r="C258" t="str">
            <v>m</v>
          </cell>
          <cell r="D258">
            <v>3349.11</v>
          </cell>
        </row>
        <row r="259">
          <cell r="A259" t="str">
            <v>MT0151</v>
          </cell>
          <cell r="B259" t="str">
            <v xml:space="preserve">Suministro e instalación de Hidromalla Geoestera </v>
          </cell>
          <cell r="C259" t="str">
            <v xml:space="preserve">m2 </v>
          </cell>
          <cell r="D259">
            <v>14695</v>
          </cell>
        </row>
        <row r="260">
          <cell r="A260" t="str">
            <v>MT0152</v>
          </cell>
          <cell r="B260" t="str">
            <v xml:space="preserve">Geocable de amarre en poliester </v>
          </cell>
          <cell r="C260" t="str">
            <v>ml</v>
          </cell>
          <cell r="D260">
            <v>385</v>
          </cell>
        </row>
        <row r="261">
          <cell r="A261" t="str">
            <v>MT0153</v>
          </cell>
          <cell r="B261" t="str">
            <v>Enrocado</v>
          </cell>
          <cell r="C261" t="str">
            <v>m3</v>
          </cell>
          <cell r="D261">
            <v>35000</v>
          </cell>
        </row>
        <row r="262">
          <cell r="A262" t="str">
            <v>MT0154</v>
          </cell>
          <cell r="B262" t="str">
            <v>Geotextil T-2100 o equivalente</v>
          </cell>
          <cell r="C262" t="str">
            <v xml:space="preserve">m2 </v>
          </cell>
          <cell r="D262">
            <v>3700</v>
          </cell>
        </row>
        <row r="263">
          <cell r="A263" t="str">
            <v>MT0155</v>
          </cell>
          <cell r="B263" t="str">
            <v xml:space="preserve">Hilo en poliester 100% para costura de geotextil. </v>
          </cell>
          <cell r="C263" t="str">
            <v>ml</v>
          </cell>
          <cell r="D263">
            <v>20</v>
          </cell>
        </row>
        <row r="264">
          <cell r="A264" t="str">
            <v>MT0156</v>
          </cell>
          <cell r="B264" t="str">
            <v xml:space="preserve">Aditivo curador (Mapecure E 30 CO o similar) </v>
          </cell>
          <cell r="C264" t="str">
            <v xml:space="preserve">kg </v>
          </cell>
          <cell r="D264">
            <v>6883.2</v>
          </cell>
        </row>
        <row r="265">
          <cell r="A265" t="str">
            <v>MT0157</v>
          </cell>
          <cell r="B265" t="str">
            <v xml:space="preserve">Concreto tremie 4000 psi (as 8") </v>
          </cell>
          <cell r="C265" t="str">
            <v>m3</v>
          </cell>
          <cell r="D265">
            <v>450653</v>
          </cell>
        </row>
        <row r="266">
          <cell r="A266" t="str">
            <v>MT0158</v>
          </cell>
          <cell r="B266" t="str">
            <v>Torón de tensionamiento 1/2" 0 5/8"</v>
          </cell>
          <cell r="C266" t="str">
            <v xml:space="preserve">kg </v>
          </cell>
          <cell r="D266">
            <v>6400</v>
          </cell>
        </row>
        <row r="267">
          <cell r="A267" t="str">
            <v>MT0159</v>
          </cell>
          <cell r="B267" t="str">
            <v xml:space="preserve">Limpiador 1/4 de galon (anclajes) </v>
          </cell>
          <cell r="C267" t="str">
            <v xml:space="preserve">Und </v>
          </cell>
          <cell r="D267">
            <v>19839</v>
          </cell>
        </row>
        <row r="268">
          <cell r="A268" t="str">
            <v>MT0160</v>
          </cell>
          <cell r="B268" t="str">
            <v xml:space="preserve">Union en PVC RD21 de 1" (para anclajes) </v>
          </cell>
          <cell r="C268" t="str">
            <v xml:space="preserve">Und </v>
          </cell>
          <cell r="D268">
            <v>1200</v>
          </cell>
        </row>
        <row r="269">
          <cell r="A269" t="str">
            <v>MT0161</v>
          </cell>
          <cell r="B269" t="str">
            <v xml:space="preserve">Soldadura en PVC 1/8 de galón (anclajes) </v>
          </cell>
          <cell r="C269" t="str">
            <v xml:space="preserve">Und </v>
          </cell>
          <cell r="D269">
            <v>23938.17</v>
          </cell>
        </row>
        <row r="270">
          <cell r="A270" t="str">
            <v>MT0162</v>
          </cell>
          <cell r="B270" t="str">
            <v xml:space="preserve">Trompetas de 12 torones (tensionamiento) </v>
          </cell>
          <cell r="C270" t="str">
            <v xml:space="preserve">Und </v>
          </cell>
          <cell r="D270">
            <v>75000</v>
          </cell>
        </row>
        <row r="271">
          <cell r="A271" t="str">
            <v>MT0163</v>
          </cell>
          <cell r="B271" t="str">
            <v xml:space="preserve">Lechada para ductos (acero de preesfuerzo) </v>
          </cell>
          <cell r="C271" t="str">
            <v>lt</v>
          </cell>
          <cell r="D271">
            <v>678.17</v>
          </cell>
        </row>
        <row r="272">
          <cell r="A272" t="str">
            <v>MT0164</v>
          </cell>
          <cell r="B272" t="str">
            <v xml:space="preserve">Ductos de tensionamiento </v>
          </cell>
          <cell r="C272" t="str">
            <v>m</v>
          </cell>
          <cell r="D272">
            <v>14500</v>
          </cell>
        </row>
        <row r="273">
          <cell r="A273" t="str">
            <v>MT0165</v>
          </cell>
          <cell r="B273" t="str">
            <v xml:space="preserve">Oxigeno industrial </v>
          </cell>
          <cell r="C273" t="str">
            <v xml:space="preserve">kg </v>
          </cell>
          <cell r="D273">
            <v>7949.38</v>
          </cell>
        </row>
        <row r="274">
          <cell r="A274" t="str">
            <v>MT0166</v>
          </cell>
          <cell r="B274" t="str">
            <v xml:space="preserve">Manguera de polietileno de 3" </v>
          </cell>
          <cell r="C274" t="str">
            <v>m</v>
          </cell>
          <cell r="D274">
            <v>6035.49</v>
          </cell>
        </row>
        <row r="275">
          <cell r="A275" t="str">
            <v>MT0167</v>
          </cell>
          <cell r="B275" t="str">
            <v xml:space="preserve">Tuberia PVC RD21 de 1" </v>
          </cell>
          <cell r="C275" t="str">
            <v>m</v>
          </cell>
          <cell r="D275">
            <v>4528.57</v>
          </cell>
        </row>
        <row r="276">
          <cell r="A276" t="str">
            <v>MT0168</v>
          </cell>
          <cell r="B276" t="str">
            <v xml:space="preserve">Anclajes o cuñas para el tensionamiento </v>
          </cell>
          <cell r="C276" t="str">
            <v xml:space="preserve">Und </v>
          </cell>
          <cell r="D276">
            <v>10396.06</v>
          </cell>
        </row>
        <row r="277">
          <cell r="A277" t="str">
            <v>MT0169</v>
          </cell>
          <cell r="B277" t="str">
            <v>Concreto lanzado de 21 Mpa (asent 6")</v>
          </cell>
          <cell r="C277" t="str">
            <v xml:space="preserve">m3 </v>
          </cell>
          <cell r="D277">
            <v>465766</v>
          </cell>
        </row>
        <row r="278">
          <cell r="A278" t="str">
            <v>MT0170</v>
          </cell>
          <cell r="B278" t="str">
            <v xml:space="preserve">Biomanto terratrac TRM 50 PAVCO </v>
          </cell>
          <cell r="C278" t="str">
            <v xml:space="preserve">m2 </v>
          </cell>
          <cell r="D278">
            <v>12357.99</v>
          </cell>
        </row>
        <row r="279">
          <cell r="A279" t="str">
            <v>MT0171</v>
          </cell>
          <cell r="B279" t="str">
            <v xml:space="preserve">Varilla de 3/8" de forma de "j" (10x10x30) </v>
          </cell>
          <cell r="C279" t="str">
            <v>Und</v>
          </cell>
          <cell r="D279">
            <v>800</v>
          </cell>
        </row>
        <row r="280">
          <cell r="A280" t="str">
            <v>MT0172</v>
          </cell>
          <cell r="B280" t="str">
            <v xml:space="preserve">Chamizos para conformar fajinas o corta flujos </v>
          </cell>
          <cell r="C280" t="str">
            <v>ml</v>
          </cell>
          <cell r="D280">
            <v>200</v>
          </cell>
        </row>
        <row r="281">
          <cell r="A281" t="str">
            <v>MT0173</v>
          </cell>
          <cell r="B281" t="str">
            <v xml:space="preserve">Compos (sustrato vegetal + semilla) </v>
          </cell>
          <cell r="C281" t="str">
            <v xml:space="preserve">m2 </v>
          </cell>
          <cell r="D281">
            <v>26000</v>
          </cell>
        </row>
        <row r="282">
          <cell r="A282" t="str">
            <v>MT0174</v>
          </cell>
          <cell r="B282" t="str">
            <v xml:space="preserve">Tierra abonada </v>
          </cell>
          <cell r="C282" t="str">
            <v>m3</v>
          </cell>
          <cell r="D282">
            <v>42901</v>
          </cell>
        </row>
        <row r="283">
          <cell r="A283" t="str">
            <v>MT0175</v>
          </cell>
          <cell r="B283" t="str">
            <v xml:space="preserve">Cespedones </v>
          </cell>
          <cell r="C283" t="str">
            <v xml:space="preserve">m2 </v>
          </cell>
          <cell r="D283">
            <v>8216</v>
          </cell>
        </row>
        <row r="284">
          <cell r="A284" t="str">
            <v>MT0176</v>
          </cell>
          <cell r="B284" t="str">
            <v xml:space="preserve">Lámina de Zinc ondulada 2.438*0.8 cal 35 0.17 mm </v>
          </cell>
          <cell r="C284" t="str">
            <v xml:space="preserve">m2 </v>
          </cell>
          <cell r="D284">
            <v>12360</v>
          </cell>
        </row>
        <row r="285">
          <cell r="A285" t="str">
            <v>MT0177</v>
          </cell>
          <cell r="B285" t="str">
            <v>Listón de cativo 2" * 4" * 12'</v>
          </cell>
          <cell r="C285" t="str">
            <v>Und</v>
          </cell>
          <cell r="D285">
            <v>26775</v>
          </cell>
        </row>
        <row r="286">
          <cell r="A286" t="str">
            <v>MT0178</v>
          </cell>
          <cell r="B286" t="str">
            <v>Listón de cativo 2" * 2" * 12'</v>
          </cell>
          <cell r="C286" t="str">
            <v>Und</v>
          </cell>
          <cell r="D286">
            <v>13090</v>
          </cell>
        </row>
        <row r="287">
          <cell r="A287" t="str">
            <v>MT0179</v>
          </cell>
          <cell r="B287" t="str">
            <v xml:space="preserve">Puntillas </v>
          </cell>
          <cell r="C287" t="str">
            <v xml:space="preserve">kg </v>
          </cell>
          <cell r="D287">
            <v>3270</v>
          </cell>
        </row>
        <row r="288">
          <cell r="A288" t="str">
            <v>MT0180</v>
          </cell>
          <cell r="B288" t="str">
            <v>Disco de corte de metal de 7" x 0.055"</v>
          </cell>
          <cell r="C288" t="str">
            <v>Und</v>
          </cell>
          <cell r="D288">
            <v>7400</v>
          </cell>
        </row>
        <row r="289">
          <cell r="A289" t="str">
            <v>MT0181</v>
          </cell>
          <cell r="B289" t="str">
            <v xml:space="preserve">Perfil estándar C 6" x 8.2" </v>
          </cell>
          <cell r="C289" t="str">
            <v>Und</v>
          </cell>
          <cell r="D289">
            <v>380000</v>
          </cell>
        </row>
        <row r="290">
          <cell r="A290" t="str">
            <v>MT0182</v>
          </cell>
          <cell r="B290" t="str">
            <v xml:space="preserve">Soldadura 6011 1/8" </v>
          </cell>
          <cell r="C290" t="str">
            <v xml:space="preserve">kg </v>
          </cell>
          <cell r="D290">
            <v>8000</v>
          </cell>
        </row>
        <row r="291">
          <cell r="A291" t="str">
            <v>MT0183</v>
          </cell>
          <cell r="B291" t="str">
            <v xml:space="preserve">Epóxico poliamida verde </v>
          </cell>
          <cell r="C291" t="str">
            <v xml:space="preserve">Gal </v>
          </cell>
          <cell r="D291">
            <v>120900</v>
          </cell>
        </row>
        <row r="292">
          <cell r="A292" t="str">
            <v>MT0184</v>
          </cell>
          <cell r="B292" t="str">
            <v xml:space="preserve">Catalizador para poliamida </v>
          </cell>
          <cell r="C292" t="str">
            <v>Gal</v>
          </cell>
          <cell r="D292">
            <v>211600</v>
          </cell>
        </row>
        <row r="293">
          <cell r="A293" t="str">
            <v>MT0185</v>
          </cell>
          <cell r="B293" t="str">
            <v xml:space="preserve">Pintura esmalte Gris </v>
          </cell>
          <cell r="C293" t="str">
            <v>Gal</v>
          </cell>
          <cell r="D293">
            <v>74000</v>
          </cell>
        </row>
        <row r="294">
          <cell r="A294" t="str">
            <v>MT0186</v>
          </cell>
          <cell r="B294" t="str">
            <v>Lija N° 100</v>
          </cell>
          <cell r="C294" t="str">
            <v>Und</v>
          </cell>
          <cell r="D294">
            <v>1200</v>
          </cell>
        </row>
        <row r="295">
          <cell r="A295" t="str">
            <v>MT0187</v>
          </cell>
          <cell r="B295" t="str">
            <v>Thinner</v>
          </cell>
          <cell r="C295" t="str">
            <v>Gal</v>
          </cell>
          <cell r="D295">
            <v>19635</v>
          </cell>
        </row>
        <row r="296">
          <cell r="A296" t="str">
            <v>MT0188</v>
          </cell>
          <cell r="B296" t="str">
            <v>Brocha de 1"</v>
          </cell>
          <cell r="C296" t="str">
            <v>Und</v>
          </cell>
          <cell r="D296">
            <v>3200</v>
          </cell>
        </row>
        <row r="297">
          <cell r="A297" t="str">
            <v>MT0189</v>
          </cell>
          <cell r="B297" t="str">
            <v xml:space="preserve">Lámina de alfajor de 3 mm galvanizado </v>
          </cell>
          <cell r="C297" t="str">
            <v>Und</v>
          </cell>
          <cell r="D297">
            <v>532500</v>
          </cell>
        </row>
        <row r="298">
          <cell r="A298" t="str">
            <v>MT0190</v>
          </cell>
          <cell r="B298" t="str">
            <v xml:space="preserve">Perfil 3" x 1/4" 6 m A572/G50 </v>
          </cell>
          <cell r="C298" t="str">
            <v>Und</v>
          </cell>
          <cell r="D298">
            <v>200000</v>
          </cell>
        </row>
        <row r="299">
          <cell r="A299" t="str">
            <v>MT0191</v>
          </cell>
          <cell r="B299" t="str">
            <v xml:space="preserve">Wash primer </v>
          </cell>
          <cell r="C299" t="str">
            <v>Gal</v>
          </cell>
          <cell r="D299">
            <v>110900</v>
          </cell>
        </row>
        <row r="300">
          <cell r="A300" t="str">
            <v>MT0192</v>
          </cell>
          <cell r="B300" t="str">
            <v>Lija #250</v>
          </cell>
          <cell r="C300" t="str">
            <v>Und</v>
          </cell>
          <cell r="D300">
            <v>1500</v>
          </cell>
        </row>
        <row r="301">
          <cell r="A301" t="str">
            <v>MT0193</v>
          </cell>
          <cell r="B301" t="str">
            <v xml:space="preserve">Tuberia de acero al carbon 2" </v>
          </cell>
          <cell r="C301" t="str">
            <v>m</v>
          </cell>
          <cell r="D301">
            <v>21000</v>
          </cell>
        </row>
        <row r="302">
          <cell r="A302" t="str">
            <v>MT0194</v>
          </cell>
          <cell r="B302" t="str">
            <v xml:space="preserve">Broca de perforación de 3/4" </v>
          </cell>
          <cell r="C302" t="str">
            <v>Und</v>
          </cell>
          <cell r="D302">
            <v>45000</v>
          </cell>
        </row>
        <row r="303">
          <cell r="A303" t="str">
            <v>MT0195</v>
          </cell>
          <cell r="B303" t="str">
            <v xml:space="preserve">Disco de corte para cortadora </v>
          </cell>
          <cell r="C303" t="str">
            <v>Und</v>
          </cell>
          <cell r="D303">
            <v>16900</v>
          </cell>
        </row>
        <row r="304">
          <cell r="A304" t="str">
            <v>MT0196</v>
          </cell>
          <cell r="B304" t="str">
            <v xml:space="preserve">Sika Anchor fix 2 x 300 m </v>
          </cell>
          <cell r="C304" t="str">
            <v>Und</v>
          </cell>
          <cell r="D304">
            <v>87100</v>
          </cell>
        </row>
        <row r="305">
          <cell r="A305" t="str">
            <v>MT0197</v>
          </cell>
          <cell r="B305" t="str">
            <v>Pintura esmalte negro</v>
          </cell>
          <cell r="C305" t="str">
            <v>Gal</v>
          </cell>
          <cell r="D305">
            <v>35000</v>
          </cell>
        </row>
        <row r="306">
          <cell r="A306" t="str">
            <v>MT0198</v>
          </cell>
          <cell r="B306" t="str">
            <v>Disolvente</v>
          </cell>
          <cell r="C306" t="str">
            <v>Gal</v>
          </cell>
          <cell r="D306">
            <v>19635</v>
          </cell>
        </row>
        <row r="307">
          <cell r="A307" t="str">
            <v>MT0199</v>
          </cell>
          <cell r="B307" t="str">
            <v xml:space="preserve">Bolsas de plástico </v>
          </cell>
          <cell r="C307" t="str">
            <v>Und</v>
          </cell>
          <cell r="D307">
            <v>500</v>
          </cell>
        </row>
        <row r="308">
          <cell r="A308" t="str">
            <v>MT0200</v>
          </cell>
          <cell r="B308" t="str">
            <v>Platina de 5/8" G50</v>
          </cell>
          <cell r="C308" t="str">
            <v xml:space="preserve">m2 </v>
          </cell>
          <cell r="D308">
            <v>600000</v>
          </cell>
        </row>
        <row r="309">
          <cell r="A309" t="str">
            <v>MT0201</v>
          </cell>
          <cell r="B309" t="str">
            <v>Perno de anclaje 5/8 x 5" ASTM A325</v>
          </cell>
          <cell r="C309" t="str">
            <v>und</v>
          </cell>
          <cell r="D309">
            <v>9821</v>
          </cell>
        </row>
        <row r="310">
          <cell r="A310" t="str">
            <v>MT0202</v>
          </cell>
          <cell r="B310" t="str">
            <v xml:space="preserve">Señalización preventiva (4 Colombinas, cinta demarcación 100 m y señalizacion (pare y siga reflectiva 29.5 cm) </v>
          </cell>
          <cell r="C310" t="str">
            <v>und</v>
          </cell>
          <cell r="D310">
            <v>187400</v>
          </cell>
        </row>
        <row r="311">
          <cell r="A311" t="str">
            <v>MT0203</v>
          </cell>
          <cell r="B311" t="str">
            <v>Plástico negro Cal 3</v>
          </cell>
          <cell r="C311" t="str">
            <v xml:space="preserve">m2 </v>
          </cell>
          <cell r="D311">
            <v>1000</v>
          </cell>
        </row>
        <row r="312">
          <cell r="A312" t="str">
            <v>MT0204</v>
          </cell>
          <cell r="B312" t="str">
            <v>Ángulo  2" 1/2" x 3/16</v>
          </cell>
          <cell r="C312" t="str">
            <v>m</v>
          </cell>
          <cell r="D312">
            <v>24500</v>
          </cell>
        </row>
        <row r="313">
          <cell r="A313" t="str">
            <v>MT0205</v>
          </cell>
          <cell r="B313" t="str">
            <v xml:space="preserve">Ángulo 2" x 3/16 </v>
          </cell>
          <cell r="C313" t="str">
            <v>m</v>
          </cell>
          <cell r="D313">
            <v>20300</v>
          </cell>
        </row>
        <row r="314">
          <cell r="A314" t="str">
            <v>MT0206</v>
          </cell>
          <cell r="B314" t="str">
            <v xml:space="preserve">Disco de desbaste de 7" </v>
          </cell>
          <cell r="C314" t="str">
            <v>Und</v>
          </cell>
          <cell r="D314">
            <v>7250</v>
          </cell>
        </row>
        <row r="315">
          <cell r="A315" t="str">
            <v>MT0207</v>
          </cell>
          <cell r="B315" t="str">
            <v xml:space="preserve">Disco de corte de 14" para tronzadora </v>
          </cell>
          <cell r="C315" t="str">
            <v>Und</v>
          </cell>
          <cell r="D315">
            <v>15900</v>
          </cell>
        </row>
        <row r="316">
          <cell r="A316" t="str">
            <v>MT0208</v>
          </cell>
          <cell r="B316" t="str">
            <v xml:space="preserve">Grata Circular de 6" </v>
          </cell>
          <cell r="C316" t="str">
            <v>UND</v>
          </cell>
          <cell r="D316">
            <v>19000</v>
          </cell>
        </row>
        <row r="317">
          <cell r="A317" t="str">
            <v>MT0209</v>
          </cell>
          <cell r="B317" t="str">
            <v>Resanes</v>
          </cell>
          <cell r="C317" t="str">
            <v>UND</v>
          </cell>
          <cell r="D317">
            <v>11000</v>
          </cell>
        </row>
        <row r="318">
          <cell r="A318" t="str">
            <v>MT0210</v>
          </cell>
          <cell r="B318" t="str">
            <v>Refuerzo en acero 7@ 3/8" y  7@ 1/4" para tapa e= ,15mts</v>
          </cell>
          <cell r="C318" t="str">
            <v xml:space="preserve">kg </v>
          </cell>
          <cell r="D318">
            <v>5000</v>
          </cell>
        </row>
        <row r="319">
          <cell r="A319" t="str">
            <v>MT0211</v>
          </cell>
          <cell r="B319" t="str">
            <v xml:space="preserve">Platina A-36 plegada 3/8" x 4" x 6m </v>
          </cell>
          <cell r="C319" t="str">
            <v>Und</v>
          </cell>
          <cell r="D319">
            <v>298321.09999999998</v>
          </cell>
        </row>
        <row r="320">
          <cell r="A320" t="str">
            <v>MT0212</v>
          </cell>
          <cell r="B320" t="str">
            <v>Soldadura 7018 x 1/8"</v>
          </cell>
          <cell r="C320" t="str">
            <v xml:space="preserve">kg </v>
          </cell>
          <cell r="D320">
            <v>23600</v>
          </cell>
        </row>
        <row r="321">
          <cell r="A321" t="str">
            <v>MT0213</v>
          </cell>
          <cell r="B321" t="str">
            <v xml:space="preserve">Platina A-36 plegada 3/8" x 2" x 6m </v>
          </cell>
          <cell r="C321" t="str">
            <v xml:space="preserve">kg </v>
          </cell>
          <cell r="D321">
            <v>149226</v>
          </cell>
        </row>
        <row r="322">
          <cell r="A322" t="str">
            <v>MT0214</v>
          </cell>
          <cell r="B322" t="str">
            <v xml:space="preserve">Platina A-36 plegada 3/8" x 2" 1/2" x 6m </v>
          </cell>
          <cell r="C322" t="str">
            <v xml:space="preserve">kg </v>
          </cell>
          <cell r="D322">
            <v>186401.6</v>
          </cell>
        </row>
        <row r="323">
          <cell r="A323" t="str">
            <v>MT0215</v>
          </cell>
          <cell r="B323" t="str">
            <v xml:space="preserve">Platina A-36 plegada 3/8" x 3" x 6m </v>
          </cell>
          <cell r="C323" t="str">
            <v xml:space="preserve">kg </v>
          </cell>
          <cell r="D323">
            <v>223708.09999999998</v>
          </cell>
        </row>
        <row r="324">
          <cell r="A324" t="str">
            <v>MT0216</v>
          </cell>
          <cell r="B324" t="str">
            <v xml:space="preserve">Listón de Cativo de 1" x 2" </v>
          </cell>
          <cell r="C324" t="str">
            <v>m</v>
          </cell>
          <cell r="D324">
            <v>1793</v>
          </cell>
        </row>
        <row r="325">
          <cell r="A325" t="str">
            <v>MT0217</v>
          </cell>
          <cell r="B325" t="str">
            <v xml:space="preserve">Listón de Abarco de 1" x 2" </v>
          </cell>
          <cell r="C325" t="str">
            <v>m</v>
          </cell>
          <cell r="D325">
            <v>4890</v>
          </cell>
        </row>
        <row r="326">
          <cell r="A326" t="str">
            <v>MT0218</v>
          </cell>
          <cell r="B326" t="str">
            <v xml:space="preserve">Epóxico para anclaje </v>
          </cell>
          <cell r="C326" t="str">
            <v xml:space="preserve">kg </v>
          </cell>
          <cell r="D326">
            <v>30000</v>
          </cell>
        </row>
        <row r="327">
          <cell r="A327" t="str">
            <v>MT0219</v>
          </cell>
          <cell r="B327" t="str">
            <v xml:space="preserve">Señalización   </v>
          </cell>
          <cell r="C327" t="str">
            <v xml:space="preserve">Global </v>
          </cell>
          <cell r="D327">
            <v>1750</v>
          </cell>
        </row>
        <row r="328">
          <cell r="A328" t="str">
            <v>MT0220</v>
          </cell>
          <cell r="B328" t="str">
            <v xml:space="preserve">Adoquin tipo I seccion 8 cms </v>
          </cell>
          <cell r="C328" t="str">
            <v xml:space="preserve">m2 </v>
          </cell>
          <cell r="D328">
            <v>45220</v>
          </cell>
        </row>
        <row r="329">
          <cell r="A329" t="str">
            <v>MT0221</v>
          </cell>
          <cell r="B329" t="str">
            <v>China</v>
          </cell>
          <cell r="C329" t="str">
            <v>m3</v>
          </cell>
          <cell r="D329">
            <v>85000</v>
          </cell>
        </row>
        <row r="330">
          <cell r="A330" t="str">
            <v>MT0222</v>
          </cell>
          <cell r="B330" t="str">
            <v>Madera cativo o similar</v>
          </cell>
          <cell r="C330" t="str">
            <v>pies</v>
          </cell>
          <cell r="D330">
            <v>2800</v>
          </cell>
        </row>
        <row r="331">
          <cell r="A331" t="str">
            <v>MT0223</v>
          </cell>
          <cell r="B331" t="str">
            <v>Madera abarco</v>
          </cell>
          <cell r="C331" t="str">
            <v>pies</v>
          </cell>
          <cell r="D331">
            <v>7440</v>
          </cell>
        </row>
        <row r="332">
          <cell r="A332" t="str">
            <v>MT0224</v>
          </cell>
          <cell r="B332" t="str">
            <v>Geotextil T 1800</v>
          </cell>
          <cell r="C332" t="str">
            <v xml:space="preserve">m2 </v>
          </cell>
          <cell r="D332">
            <v>6257</v>
          </cell>
        </row>
        <row r="333">
          <cell r="A333" t="str">
            <v>MT0225</v>
          </cell>
          <cell r="B333" t="str">
            <v>Rollo de tela verde 50 m  x 2.10 m ancho 55gr/m2</v>
          </cell>
          <cell r="C333" t="str">
            <v>ml</v>
          </cell>
          <cell r="D333">
            <v>182900</v>
          </cell>
        </row>
        <row r="334">
          <cell r="A334" t="str">
            <v>MT0226</v>
          </cell>
          <cell r="B334" t="str">
            <v xml:space="preserve">Listón de cativo de 2" x 4 " x 10' </v>
          </cell>
          <cell r="C334" t="str">
            <v>Und</v>
          </cell>
          <cell r="D334">
            <v>22610</v>
          </cell>
        </row>
        <row r="335">
          <cell r="A335" t="str">
            <v>MT0227</v>
          </cell>
          <cell r="B335" t="str">
            <v>Puntilla con cabeza de 2"</v>
          </cell>
          <cell r="C335" t="str">
            <v xml:space="preserve">kg </v>
          </cell>
          <cell r="D335">
            <v>8000</v>
          </cell>
        </row>
        <row r="336">
          <cell r="A336" t="str">
            <v>MT0228</v>
          </cell>
          <cell r="B336" t="str">
            <v xml:space="preserve">Listón de cativo de 2"x2" x 10' </v>
          </cell>
          <cell r="C336" t="str">
            <v>Und</v>
          </cell>
          <cell r="D336">
            <v>10115</v>
          </cell>
        </row>
        <row r="337">
          <cell r="A337" t="str">
            <v>MT0229</v>
          </cell>
          <cell r="B337" t="str">
            <v>Listón de cativo de 1" x12"x10'</v>
          </cell>
          <cell r="C337" t="str">
            <v>Und</v>
          </cell>
          <cell r="D337">
            <v>33320</v>
          </cell>
        </row>
        <row r="338">
          <cell r="A338" t="str">
            <v>MT0230</v>
          </cell>
          <cell r="B338" t="str">
            <v xml:space="preserve">Bloque Split abujardado de concreto 15x20x40 cm </v>
          </cell>
          <cell r="C338" t="str">
            <v>Und</v>
          </cell>
          <cell r="D338">
            <v>4150</v>
          </cell>
        </row>
        <row r="339">
          <cell r="A339" t="str">
            <v>MT0231</v>
          </cell>
          <cell r="B339" t="str">
            <v xml:space="preserve">Concreto Grouting 21 Mpa </v>
          </cell>
          <cell r="C339" t="str">
            <v>m3</v>
          </cell>
          <cell r="D339">
            <v>359000</v>
          </cell>
        </row>
        <row r="340">
          <cell r="A340" t="str">
            <v>MT0232</v>
          </cell>
          <cell r="B340" t="str">
            <v xml:space="preserve">Alambre negro calibre 18 </v>
          </cell>
          <cell r="C340" t="str">
            <v xml:space="preserve">kg </v>
          </cell>
          <cell r="D340">
            <v>3890</v>
          </cell>
        </row>
        <row r="341">
          <cell r="A341" t="str">
            <v>MT0233</v>
          </cell>
          <cell r="B341" t="str">
            <v xml:space="preserve">Malla eslabonada cal 7 </v>
          </cell>
          <cell r="C341" t="str">
            <v>m2</v>
          </cell>
          <cell r="D341">
            <v>36890</v>
          </cell>
        </row>
        <row r="342">
          <cell r="A342" t="str">
            <v>MT0234</v>
          </cell>
          <cell r="B342" t="str">
            <v xml:space="preserve">Tubo galvanizado 2" cal 16 </v>
          </cell>
          <cell r="C342" t="str">
            <v>ml</v>
          </cell>
          <cell r="D342">
            <v>19291.66</v>
          </cell>
        </row>
        <row r="343">
          <cell r="A343" t="str">
            <v>MT0235</v>
          </cell>
          <cell r="B343" t="str">
            <v xml:space="preserve">Pernos </v>
          </cell>
          <cell r="C343" t="str">
            <v>Und</v>
          </cell>
        </row>
        <row r="344">
          <cell r="A344" t="str">
            <v>MT0236</v>
          </cell>
          <cell r="B344" t="str">
            <v>Plátina de 0.2x0.2x0.01</v>
          </cell>
          <cell r="C344" t="str">
            <v xml:space="preserve">kg </v>
          </cell>
        </row>
        <row r="345">
          <cell r="A345" t="str">
            <v>MT0237</v>
          </cell>
          <cell r="B345" t="str">
            <v xml:space="preserve">Bisagra para puerta pesada </v>
          </cell>
          <cell r="C345" t="str">
            <v>Und</v>
          </cell>
          <cell r="D345">
            <v>90000</v>
          </cell>
        </row>
        <row r="346">
          <cell r="A346" t="str">
            <v>MT0238</v>
          </cell>
          <cell r="B346" t="str">
            <v>Pasador 2"</v>
          </cell>
          <cell r="C346" t="str">
            <v>Und</v>
          </cell>
          <cell r="D346">
            <v>70000</v>
          </cell>
        </row>
        <row r="347">
          <cell r="A347" t="str">
            <v>MT0239</v>
          </cell>
          <cell r="B347" t="str">
            <v xml:space="preserve">Tuberia galvanizada de 1-1/4 cal 16 </v>
          </cell>
          <cell r="C347" t="str">
            <v>ml</v>
          </cell>
          <cell r="D347">
            <v>6737</v>
          </cell>
        </row>
        <row r="348">
          <cell r="A348" t="str">
            <v>MT0240</v>
          </cell>
          <cell r="B348" t="str">
            <v xml:space="preserve">Tensor intermedio tubo galvanizado de 1-1/4 </v>
          </cell>
          <cell r="C348" t="str">
            <v>ml</v>
          </cell>
          <cell r="D348">
            <v>6723</v>
          </cell>
        </row>
        <row r="349">
          <cell r="A349" t="str">
            <v>MT0241</v>
          </cell>
          <cell r="B349" t="str">
            <v xml:space="preserve">Varilla lisa de 4 mm pisa malla </v>
          </cell>
          <cell r="C349" t="str">
            <v>ml</v>
          </cell>
          <cell r="D349">
            <v>323</v>
          </cell>
        </row>
        <row r="350">
          <cell r="A350" t="str">
            <v>MT0242</v>
          </cell>
          <cell r="B350" t="str">
            <v xml:space="preserve">Varilla de 1/2" lisa pasador </v>
          </cell>
          <cell r="C350" t="str">
            <v>ml</v>
          </cell>
          <cell r="D350">
            <v>2249</v>
          </cell>
        </row>
        <row r="352">
          <cell r="A352" t="str">
            <v>CODIGO</v>
          </cell>
          <cell r="B352" t="str">
            <v>TRANSPORTE</v>
          </cell>
          <cell r="C352" t="str">
            <v>UN</v>
          </cell>
          <cell r="D352" t="str">
            <v>VR. UNITARIO</v>
          </cell>
        </row>
        <row r="353">
          <cell r="A353" t="str">
            <v>TP0001</v>
          </cell>
          <cell r="B353" t="str">
            <v>Autorizacion Del Relleno</v>
          </cell>
          <cell r="C353" t="str">
            <v>TON.</v>
          </cell>
          <cell r="D353">
            <v>6000</v>
          </cell>
        </row>
        <row r="354">
          <cell r="A354" t="str">
            <v>TP0002</v>
          </cell>
          <cell r="B354" t="str">
            <v>Autorizacion Del Relleno</v>
          </cell>
          <cell r="C354" t="str">
            <v>m3</v>
          </cell>
          <cell r="D354">
            <v>8400</v>
          </cell>
        </row>
        <row r="355">
          <cell r="A355" t="str">
            <v>TP0003</v>
          </cell>
          <cell r="B355" t="str">
            <v>Retiro  De  Material</v>
          </cell>
          <cell r="C355" t="str">
            <v>m3</v>
          </cell>
          <cell r="D355">
            <v>55248.01</v>
          </cell>
        </row>
        <row r="356">
          <cell r="A356" t="str">
            <v>TP0004</v>
          </cell>
          <cell r="B356" t="str">
            <v xml:space="preserve">Trasporte  Urbano poblaciones aledañas en  Camabaja </v>
          </cell>
          <cell r="C356" t="str">
            <v>Vj</v>
          </cell>
          <cell r="D356">
            <v>1785000</v>
          </cell>
        </row>
        <row r="357">
          <cell r="A357" t="str">
            <v>TP0005</v>
          </cell>
          <cell r="B357" t="str">
            <v xml:space="preserve">Trasporte de material en volqueta </v>
          </cell>
          <cell r="C357" t="str">
            <v>m3*km</v>
          </cell>
          <cell r="D357">
            <v>833</v>
          </cell>
        </row>
        <row r="358">
          <cell r="A358" t="str">
            <v>TP0006</v>
          </cell>
          <cell r="B358" t="str">
            <v>Trasporte De Mezcla Densa Enc Aliente Mdc 19</v>
          </cell>
          <cell r="D358">
            <v>1400</v>
          </cell>
        </row>
        <row r="359">
          <cell r="A359" t="str">
            <v>TP0007</v>
          </cell>
          <cell r="B359" t="str">
            <v xml:space="preserve">Trasporte local en Camabaja </v>
          </cell>
          <cell r="C359" t="str">
            <v xml:space="preserve">Vj </v>
          </cell>
          <cell r="D359">
            <v>1190000</v>
          </cell>
        </row>
        <row r="360">
          <cell r="A360" t="str">
            <v>TP0008</v>
          </cell>
          <cell r="B360" t="str">
            <v>Triturado De 3/4" A 1 1/2"</v>
          </cell>
          <cell r="D360">
            <v>1000</v>
          </cell>
        </row>
        <row r="361">
          <cell r="A361" t="str">
            <v>TP0009</v>
          </cell>
          <cell r="B361" t="str">
            <v xml:space="preserve">Transporte de adoquin </v>
          </cell>
          <cell r="C361" t="str">
            <v>m2</v>
          </cell>
          <cell r="D361">
            <v>4500</v>
          </cell>
        </row>
        <row r="362">
          <cell r="A362" t="str">
            <v>TP0010</v>
          </cell>
          <cell r="B362" t="str">
            <v>Transporte de material en vehiculo</v>
          </cell>
          <cell r="C362" t="str">
            <v>und</v>
          </cell>
          <cell r="D362">
            <v>30000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MOD. CON ITEM APROBADO"/>
      <sheetName val="APU CONTRACTUALES"/>
      <sheetName val="APU ITEMS NUEVOS"/>
      <sheetName val="APU PORTONES "/>
    </sheetNames>
    <sheetDataSet>
      <sheetData sheetId="0"/>
      <sheetData sheetId="1"/>
      <sheetData sheetId="2"/>
      <sheetData sheetId="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 CONTRACTUALES"/>
      <sheetName val="APU ITEMS NUEVOS"/>
      <sheetName val="APU PORTONES "/>
      <sheetName val="Formulario1-Propuesta Económica"/>
      <sheetName val="CRONOGRAMA"/>
      <sheetName val="DESGLOSE AIU"/>
      <sheetName val="BASE DE 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3">
          <cell r="A3" t="str">
            <v>CODIGO</v>
          </cell>
          <cell r="B3" t="str">
            <v>EQUIPOS Y HERRAMIENTAS</v>
          </cell>
          <cell r="C3" t="str">
            <v>UN</v>
          </cell>
          <cell r="D3" t="str">
            <v>VR. UNITARIO</v>
          </cell>
        </row>
        <row r="4">
          <cell r="A4" t="str">
            <v>EQ0002</v>
          </cell>
          <cell r="B4" t="str">
            <v xml:space="preserve">Aserrado de juntas </v>
          </cell>
          <cell r="C4" t="str">
            <v xml:space="preserve">Hr </v>
          </cell>
          <cell r="D4">
            <v>6500</v>
          </cell>
        </row>
        <row r="5">
          <cell r="A5" t="str">
            <v>EQ0001</v>
          </cell>
          <cell r="B5" t="str">
            <v xml:space="preserve">Barredora Mecánica De Cepillo De 3658 Mm ; 6 M3 </v>
          </cell>
          <cell r="C5" t="str">
            <v xml:space="preserve">Hr </v>
          </cell>
          <cell r="D5">
            <v>85000</v>
          </cell>
        </row>
        <row r="6">
          <cell r="A6" t="str">
            <v>EQ0003</v>
          </cell>
          <cell r="B6" t="str">
            <v xml:space="preserve">Bomba para Antisol </v>
          </cell>
          <cell r="C6" t="str">
            <v xml:space="preserve">Hr </v>
          </cell>
          <cell r="D6">
            <v>150</v>
          </cell>
        </row>
        <row r="7">
          <cell r="A7" t="str">
            <v>EQ0004</v>
          </cell>
          <cell r="B7" t="str">
            <v>Buldozer D6</v>
          </cell>
          <cell r="C7" t="str">
            <v xml:space="preserve">Hr </v>
          </cell>
          <cell r="D7">
            <v>178500</v>
          </cell>
        </row>
        <row r="8">
          <cell r="A8" t="str">
            <v>EQ0005</v>
          </cell>
          <cell r="B8" t="str">
            <v xml:space="preserve">Cargador  (Incluye operador y combustible) </v>
          </cell>
          <cell r="C8" t="str">
            <v xml:space="preserve">Hr </v>
          </cell>
          <cell r="D8">
            <v>160000</v>
          </cell>
        </row>
        <row r="9">
          <cell r="A9" t="str">
            <v>EQ0006</v>
          </cell>
          <cell r="B9" t="str">
            <v>Cargador : Potencia En El Volante 110 Hp, Clasificación De Rpm Del Motor 2300.</v>
          </cell>
          <cell r="C9" t="str">
            <v xml:space="preserve">Hr </v>
          </cell>
          <cell r="D9">
            <v>140000</v>
          </cell>
        </row>
        <row r="10">
          <cell r="A10" t="str">
            <v>EQ0007</v>
          </cell>
          <cell r="B10" t="str">
            <v>Carrotanque De Agua 10000 Lts</v>
          </cell>
          <cell r="C10" t="str">
            <v xml:space="preserve">Hr </v>
          </cell>
          <cell r="D10">
            <v>120000</v>
          </cell>
        </row>
        <row r="11">
          <cell r="A11" t="str">
            <v>EQ0008</v>
          </cell>
          <cell r="B11" t="str">
            <v>Carrotanque Irrigador De Asfalto, 1000 Galones De Capacidad</v>
          </cell>
          <cell r="C11" t="str">
            <v xml:space="preserve">Hr </v>
          </cell>
          <cell r="D11">
            <v>912137.44</v>
          </cell>
        </row>
        <row r="12">
          <cell r="A12" t="str">
            <v>EQ0009</v>
          </cell>
          <cell r="B12" t="str">
            <v>Compactador De Rodillo Potencia: 99Hp, Peso: 8 Ton</v>
          </cell>
          <cell r="C12" t="str">
            <v xml:space="preserve">Hr </v>
          </cell>
          <cell r="D12">
            <v>130000</v>
          </cell>
        </row>
        <row r="13">
          <cell r="A13" t="str">
            <v>EQ0010</v>
          </cell>
          <cell r="B13" t="str">
            <v>Compactador Neumático De Potencia 70 Hp, Peso De 13 Ton</v>
          </cell>
          <cell r="C13" t="str">
            <v xml:space="preserve">Hr </v>
          </cell>
          <cell r="D13">
            <v>150000</v>
          </cell>
        </row>
        <row r="14">
          <cell r="A14" t="str">
            <v>EQ0011</v>
          </cell>
          <cell r="B14" t="str">
            <v>Compresor (Barrido Y Soplado)</v>
          </cell>
          <cell r="C14" t="str">
            <v xml:space="preserve">Hr </v>
          </cell>
          <cell r="D14">
            <v>43750</v>
          </cell>
        </row>
        <row r="15">
          <cell r="A15" t="str">
            <v>EQ0013</v>
          </cell>
          <cell r="B15" t="str">
            <v>Equipo de Succion y Descarga</v>
          </cell>
          <cell r="C15" t="str">
            <v xml:space="preserve">Hr </v>
          </cell>
          <cell r="D15">
            <v>90000</v>
          </cell>
        </row>
        <row r="16">
          <cell r="A16" t="str">
            <v>EQ0014</v>
          </cell>
          <cell r="B16" t="str">
            <v xml:space="preserve">Formaleta </v>
          </cell>
          <cell r="C16" t="str">
            <v>m2</v>
          </cell>
          <cell r="D16">
            <v>1426.81</v>
          </cell>
        </row>
        <row r="17">
          <cell r="A17" t="str">
            <v>EQ0015</v>
          </cell>
          <cell r="B17" t="str">
            <v>Fresadora De Pavimento, Potencia 255 Hp, Peso 19 Ton, Profundidad De Corte 305 Mm</v>
          </cell>
          <cell r="C17" t="str">
            <v xml:space="preserve">Hr </v>
          </cell>
          <cell r="D17">
            <v>450000</v>
          </cell>
        </row>
        <row r="18">
          <cell r="A18" t="str">
            <v>EQ0016</v>
          </cell>
          <cell r="B18" t="str">
            <v>Intercomunicadores, Herramientas Menores</v>
          </cell>
          <cell r="C18" t="str">
            <v xml:space="preserve">Hr </v>
          </cell>
          <cell r="D18">
            <v>500000</v>
          </cell>
        </row>
        <row r="19">
          <cell r="A19" t="str">
            <v>EQ0017</v>
          </cell>
          <cell r="B19" t="str">
            <v>Intercomunicadores, Herramientas menores</v>
          </cell>
          <cell r="C19" t="str">
            <v>gl</v>
          </cell>
          <cell r="D19">
            <v>500000</v>
          </cell>
        </row>
        <row r="20">
          <cell r="A20" t="str">
            <v>EQ0018</v>
          </cell>
          <cell r="B20" t="str">
            <v xml:space="preserve">Martillo Neumatico </v>
          </cell>
          <cell r="C20" t="str">
            <v>Dia</v>
          </cell>
          <cell r="D20">
            <v>71400</v>
          </cell>
        </row>
        <row r="21">
          <cell r="A21" t="str">
            <v>EQ0019</v>
          </cell>
          <cell r="B21" t="str">
            <v xml:space="preserve">Minicargador </v>
          </cell>
          <cell r="C21" t="str">
            <v xml:space="preserve">Hr </v>
          </cell>
          <cell r="D21">
            <v>100000</v>
          </cell>
        </row>
        <row r="22">
          <cell r="A22" t="str">
            <v>EQ0020</v>
          </cell>
          <cell r="B22" t="str">
            <v>Minicargador Con Martillo Demoledor</v>
          </cell>
          <cell r="C22" t="str">
            <v xml:space="preserve">Hr </v>
          </cell>
          <cell r="D22">
            <v>125750</v>
          </cell>
        </row>
        <row r="23">
          <cell r="A23" t="str">
            <v>EQ0021</v>
          </cell>
          <cell r="B23" t="str">
            <v xml:space="preserve">Motoniveladora </v>
          </cell>
          <cell r="C23" t="str">
            <v xml:space="preserve">Hr </v>
          </cell>
          <cell r="D23">
            <v>202300</v>
          </cell>
        </row>
        <row r="24">
          <cell r="A24" t="str">
            <v>EQ0022</v>
          </cell>
          <cell r="B24" t="str">
            <v xml:space="preserve">Rana Compactadora </v>
          </cell>
          <cell r="C24" t="str">
            <v xml:space="preserve">Hr </v>
          </cell>
          <cell r="D24">
            <v>7140</v>
          </cell>
        </row>
        <row r="25">
          <cell r="A25" t="str">
            <v>EQ0023</v>
          </cell>
          <cell r="B25" t="str">
            <v xml:space="preserve">Regla Vibratoria </v>
          </cell>
          <cell r="C25" t="str">
            <v xml:space="preserve">Hr </v>
          </cell>
          <cell r="D25">
            <v>13223.875</v>
          </cell>
        </row>
        <row r="26">
          <cell r="A26" t="str">
            <v>EQ0024</v>
          </cell>
          <cell r="B26" t="str">
            <v>Retro Excavadora Tipo Pajarita</v>
          </cell>
          <cell r="C26" t="str">
            <v xml:space="preserve">Hr </v>
          </cell>
          <cell r="D26">
            <v>130900</v>
          </cell>
        </row>
        <row r="27">
          <cell r="A27" t="str">
            <v>EQ0025</v>
          </cell>
          <cell r="B27" t="str">
            <v xml:space="preserve">Rieles </v>
          </cell>
          <cell r="C27" t="str">
            <v>m2</v>
          </cell>
          <cell r="D27">
            <v>3200</v>
          </cell>
        </row>
        <row r="28">
          <cell r="A28" t="str">
            <v>EQ0026</v>
          </cell>
          <cell r="B28" t="str">
            <v xml:space="preserve">Terminadora De Asfalto (Finisher), Potencia En El Volante 174 Hp, R=20M3/H, Velocidad De Desplazamiento 114 M/Min
</v>
          </cell>
          <cell r="C28" t="str">
            <v xml:space="preserve">Hr </v>
          </cell>
          <cell r="D28">
            <v>280515.05892650859</v>
          </cell>
        </row>
        <row r="29">
          <cell r="A29" t="str">
            <v>EQ0027</v>
          </cell>
          <cell r="B29" t="str">
            <v>Vibrador  a  Gasolina</v>
          </cell>
          <cell r="C29" t="str">
            <v xml:space="preserve">Hr </v>
          </cell>
          <cell r="D29">
            <v>5801</v>
          </cell>
        </row>
        <row r="30">
          <cell r="A30" t="str">
            <v>EQ0028</v>
          </cell>
          <cell r="B30" t="str">
            <v xml:space="preserve">Vibrocompactador 10 toneladas </v>
          </cell>
          <cell r="C30" t="str">
            <v xml:space="preserve">Hr </v>
          </cell>
          <cell r="D30">
            <v>142800</v>
          </cell>
        </row>
        <row r="31">
          <cell r="A31" t="str">
            <v>EQ0029</v>
          </cell>
          <cell r="B31" t="str">
            <v>Vibrocompactador Tipo Benitin</v>
          </cell>
          <cell r="C31" t="str">
            <v xml:space="preserve">Hr </v>
          </cell>
          <cell r="D31">
            <v>46112.5</v>
          </cell>
        </row>
        <row r="32">
          <cell r="A32" t="str">
            <v>EQ0030</v>
          </cell>
          <cell r="B32" t="str">
            <v>Volqueta 16 M3</v>
          </cell>
          <cell r="C32" t="str">
            <v xml:space="preserve">Hr </v>
          </cell>
          <cell r="D32">
            <v>100000</v>
          </cell>
        </row>
        <row r="33">
          <cell r="A33" t="str">
            <v>EQ0031</v>
          </cell>
          <cell r="B33" t="str">
            <v xml:space="preserve">Motobomba 3" a gasolina </v>
          </cell>
          <cell r="C33" t="str">
            <v>dia</v>
          </cell>
          <cell r="D33">
            <v>76041</v>
          </cell>
        </row>
        <row r="34">
          <cell r="A34" t="str">
            <v>EQ0032</v>
          </cell>
          <cell r="B34" t="str">
            <v xml:space="preserve">Excavadora sobre oruga </v>
          </cell>
          <cell r="C34" t="str">
            <v xml:space="preserve">Hr </v>
          </cell>
          <cell r="D34">
            <v>208250</v>
          </cell>
        </row>
        <row r="35">
          <cell r="A35" t="str">
            <v>EQ0033</v>
          </cell>
          <cell r="B35" t="str">
            <v>Herramientas menores</v>
          </cell>
          <cell r="C35" t="str">
            <v>%</v>
          </cell>
          <cell r="D35">
            <v>50000</v>
          </cell>
        </row>
        <row r="36">
          <cell r="A36" t="str">
            <v>EQ0034</v>
          </cell>
          <cell r="B36" t="str">
            <v xml:space="preserve">Bomba de concreto (Estacionaria o autobomba) </v>
          </cell>
          <cell r="C36" t="str">
            <v>m3</v>
          </cell>
          <cell r="D36">
            <v>53550</v>
          </cell>
        </row>
        <row r="37">
          <cell r="A37" t="str">
            <v>EQ0035</v>
          </cell>
          <cell r="B37" t="str">
            <v>Cortadora de pavimento</v>
          </cell>
          <cell r="C37" t="str">
            <v xml:space="preserve">Hr </v>
          </cell>
          <cell r="D37">
            <v>14726</v>
          </cell>
        </row>
        <row r="38">
          <cell r="A38" t="str">
            <v>EQ0036</v>
          </cell>
          <cell r="B38" t="str">
            <v xml:space="preserve">Cizalla manual de 90 cm </v>
          </cell>
          <cell r="C38" t="str">
            <v xml:space="preserve">Hr </v>
          </cell>
          <cell r="D38">
            <v>1533</v>
          </cell>
        </row>
        <row r="39">
          <cell r="A39" t="str">
            <v>EQ0037</v>
          </cell>
          <cell r="B39" t="str">
            <v xml:space="preserve">Aspesor Manual </v>
          </cell>
          <cell r="C39" t="str">
            <v xml:space="preserve">Hr </v>
          </cell>
          <cell r="D39">
            <v>3578</v>
          </cell>
        </row>
        <row r="40">
          <cell r="A40" t="str">
            <v>EQ0038</v>
          </cell>
          <cell r="B40" t="str">
            <v xml:space="preserve">Vibrador eléctrico punta de aguja con manguera </v>
          </cell>
          <cell r="C40" t="str">
            <v xml:space="preserve">Hr </v>
          </cell>
          <cell r="D40">
            <v>4016</v>
          </cell>
        </row>
        <row r="41">
          <cell r="A41" t="str">
            <v>EQ0039</v>
          </cell>
          <cell r="B41" t="str">
            <v xml:space="preserve">Equipo de oxicorte, capacidad de corte hasta 6" (152 mm) </v>
          </cell>
          <cell r="C41" t="str">
            <v xml:space="preserve">Hr </v>
          </cell>
          <cell r="D41">
            <v>3936</v>
          </cell>
        </row>
        <row r="42">
          <cell r="A42" t="str">
            <v>EQ0040</v>
          </cell>
          <cell r="B42" t="str">
            <v xml:space="preserve">Equipo de soldadura </v>
          </cell>
          <cell r="C42" t="str">
            <v xml:space="preserve">Hr </v>
          </cell>
          <cell r="D42">
            <v>8178</v>
          </cell>
        </row>
        <row r="43">
          <cell r="A43" t="str">
            <v>EQ0041</v>
          </cell>
          <cell r="B43" t="str">
            <v xml:space="preserve">Apisionador vertical o canguro </v>
          </cell>
          <cell r="C43" t="str">
            <v xml:space="preserve">Hr </v>
          </cell>
          <cell r="D43">
            <v>13387.5</v>
          </cell>
        </row>
        <row r="44">
          <cell r="A44" t="str">
            <v>EQ0041A</v>
          </cell>
          <cell r="B44" t="str">
            <v xml:space="preserve">Formaleta metálica </v>
          </cell>
          <cell r="C44" t="str">
            <v xml:space="preserve">Hr </v>
          </cell>
          <cell r="D44">
            <v>4600</v>
          </cell>
        </row>
        <row r="45">
          <cell r="A45" t="str">
            <v>EQ0042</v>
          </cell>
          <cell r="B45" t="str">
            <v xml:space="preserve">Maquina para coser sacos </v>
          </cell>
          <cell r="C45" t="str">
            <v xml:space="preserve">Hr </v>
          </cell>
          <cell r="D45">
            <v>6250</v>
          </cell>
        </row>
        <row r="46">
          <cell r="A46" t="str">
            <v>EQ0043</v>
          </cell>
          <cell r="B46" t="str">
            <v>Piloteadora potencia 250 KW RPM 1800 fuerza elevadora 200 KN</v>
          </cell>
          <cell r="C46" t="str">
            <v xml:space="preserve">Hr </v>
          </cell>
          <cell r="D46">
            <v>631220</v>
          </cell>
        </row>
        <row r="47">
          <cell r="A47" t="str">
            <v>EQ0044</v>
          </cell>
          <cell r="B47" t="str">
            <v xml:space="preserve">Bomba de inyección de lechada </v>
          </cell>
          <cell r="C47" t="str">
            <v xml:space="preserve">Hr </v>
          </cell>
          <cell r="D47">
            <v>15067.31</v>
          </cell>
        </row>
        <row r="48">
          <cell r="A48" t="str">
            <v>EQ0045</v>
          </cell>
          <cell r="B48" t="str">
            <v xml:space="preserve">Planta eléctrica </v>
          </cell>
          <cell r="C48" t="str">
            <v xml:space="preserve">Hr </v>
          </cell>
          <cell r="D48">
            <v>15000</v>
          </cell>
        </row>
        <row r="49">
          <cell r="A49" t="str">
            <v>EQ0046</v>
          </cell>
          <cell r="B49" t="str">
            <v xml:space="preserve">Bomba para gato de tensionamiento </v>
          </cell>
          <cell r="C49" t="str">
            <v xml:space="preserve">Hr </v>
          </cell>
          <cell r="D49">
            <v>52500</v>
          </cell>
        </row>
        <row r="50">
          <cell r="A50" t="str">
            <v>EQ0047</v>
          </cell>
          <cell r="B50" t="str">
            <v xml:space="preserve">Compresor 120 Hp de tensionamiento </v>
          </cell>
          <cell r="C50" t="str">
            <v xml:space="preserve">Hr </v>
          </cell>
          <cell r="D50">
            <v>95000</v>
          </cell>
        </row>
        <row r="51">
          <cell r="A51" t="str">
            <v>EQ0048</v>
          </cell>
          <cell r="B51" t="str">
            <v xml:space="preserve">Equipo de perforación (TRACKDRILL), potencia 40 Hp, 2100 golpes/minuto </v>
          </cell>
          <cell r="C51" t="str">
            <v xml:space="preserve">Hr </v>
          </cell>
          <cell r="D51">
            <v>130000</v>
          </cell>
        </row>
        <row r="52">
          <cell r="A52" t="str">
            <v>EQ0049</v>
          </cell>
          <cell r="B52" t="str">
            <v>Gato para tensionamiento, fuerza Max 200 Ton, área de tensión 314 cm2</v>
          </cell>
          <cell r="C52" t="str">
            <v xml:space="preserve">Hr </v>
          </cell>
          <cell r="D52">
            <v>150000</v>
          </cell>
        </row>
        <row r="53">
          <cell r="A53" t="str">
            <v>EQ0050</v>
          </cell>
          <cell r="B53" t="str">
            <v xml:space="preserve">Equipo para Shotcrete SPM500 </v>
          </cell>
          <cell r="C53" t="str">
            <v xml:space="preserve">Hr </v>
          </cell>
          <cell r="D53">
            <v>750000</v>
          </cell>
        </row>
        <row r="54">
          <cell r="A54" t="str">
            <v>EQ0051</v>
          </cell>
          <cell r="B54" t="str">
            <v xml:space="preserve">Instalaciones auxiliares para soporte </v>
          </cell>
          <cell r="C54" t="str">
            <v xml:space="preserve">Hr </v>
          </cell>
          <cell r="D54">
            <v>500000</v>
          </cell>
        </row>
        <row r="55">
          <cell r="A55" t="str">
            <v>EQ0052</v>
          </cell>
          <cell r="B55" t="str">
            <v xml:space="preserve">Vibrocompactador 5 Ton </v>
          </cell>
          <cell r="C55" t="str">
            <v xml:space="preserve">Hr </v>
          </cell>
          <cell r="D55">
            <v>143120</v>
          </cell>
        </row>
        <row r="56">
          <cell r="A56" t="str">
            <v>EQ0053</v>
          </cell>
          <cell r="B56" t="str">
            <v xml:space="preserve">Vibrocompactador 7 Ton incluye operador y combustible </v>
          </cell>
          <cell r="C56" t="str">
            <v xml:space="preserve">Hr </v>
          </cell>
          <cell r="D56">
            <v>118540</v>
          </cell>
        </row>
        <row r="57">
          <cell r="A57" t="str">
            <v>EQ0054</v>
          </cell>
          <cell r="B57" t="str">
            <v>Motoniveladora 120 G o similar incluye operador y combustible</v>
          </cell>
          <cell r="C57" t="str">
            <v xml:space="preserve">Hr </v>
          </cell>
          <cell r="D57">
            <v>189085</v>
          </cell>
        </row>
        <row r="58">
          <cell r="A58" t="str">
            <v>EQ0055</v>
          </cell>
          <cell r="B58" t="str">
            <v xml:space="preserve">Motoniveladora 140 G o similar </v>
          </cell>
          <cell r="C58" t="str">
            <v xml:space="preserve">Hr </v>
          </cell>
          <cell r="D58">
            <v>238170</v>
          </cell>
        </row>
        <row r="59">
          <cell r="A59" t="str">
            <v>EQ0056</v>
          </cell>
          <cell r="B59" t="str">
            <v xml:space="preserve">Excavadora hidraulica sobre orugas 312 o similar (peso igual o superior a 12.000kg) </v>
          </cell>
          <cell r="C59" t="str">
            <v xml:space="preserve">Hr </v>
          </cell>
          <cell r="D59">
            <v>238170</v>
          </cell>
        </row>
        <row r="60">
          <cell r="A60" t="str">
            <v>EQ0057</v>
          </cell>
          <cell r="B60" t="str">
            <v xml:space="preserve">Excavadora hidraulica sobre orugas 320 o similar (peso igual o superior a 19.800 kg) </v>
          </cell>
          <cell r="C60" t="str">
            <v xml:space="preserve">Hr </v>
          </cell>
          <cell r="D60">
            <v>245793</v>
          </cell>
        </row>
        <row r="61">
          <cell r="A61" t="str">
            <v>EQ0058</v>
          </cell>
          <cell r="B61" t="str">
            <v xml:space="preserve">Excavadora hidraulica sobre orugas 330 o similar (peso igual o superior a 28400 kg) </v>
          </cell>
          <cell r="C61" t="str">
            <v xml:space="preserve">Hr </v>
          </cell>
          <cell r="D61">
            <v>340000</v>
          </cell>
        </row>
        <row r="62">
          <cell r="A62" t="str">
            <v>EQ0059</v>
          </cell>
          <cell r="B62" t="str">
            <v xml:space="preserve">Bulldozer D5 </v>
          </cell>
          <cell r="C62" t="str">
            <v xml:space="preserve">Hr </v>
          </cell>
          <cell r="D62">
            <v>208170</v>
          </cell>
        </row>
        <row r="63">
          <cell r="A63" t="str">
            <v>EQ0060</v>
          </cell>
          <cell r="B63" t="str">
            <v xml:space="preserve">Pulidora de 7" </v>
          </cell>
          <cell r="C63" t="str">
            <v xml:space="preserve">Hr </v>
          </cell>
          <cell r="D63">
            <v>10000</v>
          </cell>
        </row>
        <row r="64">
          <cell r="A64" t="str">
            <v>EQ0061</v>
          </cell>
          <cell r="B64" t="str">
            <v xml:space="preserve">Máquina para soldar eléctrica </v>
          </cell>
          <cell r="C64" t="str">
            <v>Dia</v>
          </cell>
          <cell r="D64">
            <v>70000</v>
          </cell>
        </row>
        <row r="65">
          <cell r="A65" t="str">
            <v>EQ0062</v>
          </cell>
          <cell r="B65" t="str">
            <v xml:space="preserve">Cortadora   </v>
          </cell>
          <cell r="C65" t="str">
            <v>Dia</v>
          </cell>
          <cell r="D65">
            <v>50000</v>
          </cell>
        </row>
        <row r="66">
          <cell r="A66" t="str">
            <v>EQ0063</v>
          </cell>
          <cell r="B66" t="str">
            <v xml:space="preserve">Andamios </v>
          </cell>
          <cell r="C66" t="str">
            <v>Dia</v>
          </cell>
          <cell r="D66">
            <v>5000</v>
          </cell>
        </row>
        <row r="67">
          <cell r="A67" t="str">
            <v>EQ0064</v>
          </cell>
          <cell r="B67" t="str">
            <v xml:space="preserve">Taladro 
</v>
          </cell>
          <cell r="C67" t="str">
            <v>Dia</v>
          </cell>
          <cell r="D67">
            <v>50000</v>
          </cell>
        </row>
        <row r="68">
          <cell r="A68" t="str">
            <v>EQ0065</v>
          </cell>
          <cell r="B68" t="str">
            <v xml:space="preserve">Alquiler volqueta de tres (3) ejes doble troque, incluye operador, combustible y todo lo que necesita la maquina para trabajar </v>
          </cell>
          <cell r="C68" t="str">
            <v>Hr</v>
          </cell>
          <cell r="D68">
            <v>176363</v>
          </cell>
        </row>
        <row r="69">
          <cell r="A69" t="str">
            <v>EQ0066</v>
          </cell>
          <cell r="B69" t="str">
            <v xml:space="preserve">Generador Eléctrico de 11.5 KVA (9KW) </v>
          </cell>
          <cell r="C69" t="str">
            <v>Dia</v>
          </cell>
          <cell r="D69">
            <v>152082</v>
          </cell>
        </row>
        <row r="70">
          <cell r="A70" t="str">
            <v>EQ0067</v>
          </cell>
          <cell r="B70" t="str">
            <v xml:space="preserve">Martillo demoledor </v>
          </cell>
          <cell r="C70" t="str">
            <v xml:space="preserve">Dia </v>
          </cell>
          <cell r="D70">
            <v>80000</v>
          </cell>
        </row>
        <row r="71">
          <cell r="A71" t="str">
            <v>EQ0068</v>
          </cell>
          <cell r="B71" t="str">
            <v xml:space="preserve">Martillo demoledor eléctrico para espesores de 25 cm </v>
          </cell>
          <cell r="C71" t="str">
            <v xml:space="preserve">Dia </v>
          </cell>
          <cell r="D71">
            <v>153986</v>
          </cell>
        </row>
        <row r="72">
          <cell r="A72" t="str">
            <v>EQ0069</v>
          </cell>
          <cell r="B72" t="str">
            <v xml:space="preserve">Martillo demoledor eléctrico para espesores de 15 cm </v>
          </cell>
          <cell r="C72" t="str">
            <v xml:space="preserve">Dia </v>
          </cell>
          <cell r="D72">
            <v>137564</v>
          </cell>
        </row>
        <row r="73">
          <cell r="A73" t="str">
            <v>EQ0070</v>
          </cell>
          <cell r="B73" t="str">
            <v xml:space="preserve">Tronzadora </v>
          </cell>
          <cell r="C73" t="str">
            <v xml:space="preserve">Dia </v>
          </cell>
          <cell r="D73">
            <v>28900</v>
          </cell>
        </row>
        <row r="74">
          <cell r="A74" t="str">
            <v>EQ0071</v>
          </cell>
          <cell r="B74" t="str">
            <v xml:space="preserve">Dobladora de plátinas </v>
          </cell>
          <cell r="C74" t="str">
            <v>Hr</v>
          </cell>
          <cell r="D74">
            <v>5000</v>
          </cell>
        </row>
        <row r="75">
          <cell r="A75" t="str">
            <v>EQ0072</v>
          </cell>
          <cell r="B75" t="str">
            <v>Planta electrica 4 tiempos 5200 W</v>
          </cell>
          <cell r="C75" t="str">
            <v>Dia</v>
          </cell>
          <cell r="D75">
            <v>70000</v>
          </cell>
        </row>
        <row r="76">
          <cell r="A76" t="str">
            <v>EQ0073</v>
          </cell>
          <cell r="B76" t="str">
            <v xml:space="preserve">Motobomba 6" Diesel </v>
          </cell>
          <cell r="C76" t="str">
            <v>Hr</v>
          </cell>
          <cell r="D76">
            <v>50000</v>
          </cell>
        </row>
        <row r="77">
          <cell r="A77" t="str">
            <v>EQ0074</v>
          </cell>
          <cell r="B77" t="str">
            <v xml:space="preserve">Transporte  local en Camabaja </v>
          </cell>
          <cell r="C77" t="str">
            <v xml:space="preserve">Vj </v>
          </cell>
          <cell r="D77">
            <v>1190000</v>
          </cell>
        </row>
        <row r="78">
          <cell r="A78" t="str">
            <v>EQ0075</v>
          </cell>
          <cell r="B78" t="str">
            <v xml:space="preserve">Alquiler carrotanque7 M3, incluye operador, señalización y todo aquello que necesite la maquina para trabajar </v>
          </cell>
          <cell r="C78" t="str">
            <v>Hr</v>
          </cell>
          <cell r="D78">
            <v>122500</v>
          </cell>
        </row>
        <row r="79">
          <cell r="A79" t="str">
            <v>CODIGO</v>
          </cell>
          <cell r="B79" t="str">
            <v>MANO DE OBRA</v>
          </cell>
          <cell r="C79" t="str">
            <v>UN</v>
          </cell>
          <cell r="D79" t="str">
            <v>VR. UNITARIO</v>
          </cell>
        </row>
        <row r="80">
          <cell r="A80" t="str">
            <v>MO0001</v>
          </cell>
          <cell r="B80" t="str">
            <v>Ayudante</v>
          </cell>
          <cell r="C80" t="str">
            <v>dia</v>
          </cell>
          <cell r="D80">
            <v>54131</v>
          </cell>
        </row>
        <row r="81">
          <cell r="A81" t="str">
            <v>MO0002</v>
          </cell>
          <cell r="B81" t="str">
            <v xml:space="preserve">Ayudante (4) </v>
          </cell>
          <cell r="C81" t="str">
            <v>dia</v>
          </cell>
          <cell r="D81">
            <v>224102.34110397418</v>
          </cell>
        </row>
        <row r="82">
          <cell r="A82" t="str">
            <v>MO0003</v>
          </cell>
          <cell r="B82" t="str">
            <v xml:space="preserve">Ayudante (5) </v>
          </cell>
          <cell r="C82" t="str">
            <v xml:space="preserve">dia </v>
          </cell>
          <cell r="D82">
            <v>262500</v>
          </cell>
        </row>
        <row r="83">
          <cell r="A83" t="str">
            <v>MO0004</v>
          </cell>
          <cell r="B83" t="str">
            <v xml:space="preserve">Ayudante (9) </v>
          </cell>
          <cell r="C83" t="str">
            <v xml:space="preserve">dia </v>
          </cell>
          <cell r="D83">
            <v>472000</v>
          </cell>
        </row>
        <row r="84">
          <cell r="A84" t="str">
            <v>MO0005</v>
          </cell>
          <cell r="B84" t="str">
            <v xml:space="preserve">Ayudantes (2) </v>
          </cell>
          <cell r="C84" t="str">
            <v>dia</v>
          </cell>
          <cell r="D84">
            <v>112051.17055198709</v>
          </cell>
        </row>
        <row r="85">
          <cell r="A85" t="str">
            <v>MO0006</v>
          </cell>
          <cell r="B85" t="str">
            <v xml:space="preserve">Ayudantes (3) </v>
          </cell>
          <cell r="C85" t="str">
            <v>dia</v>
          </cell>
          <cell r="D85">
            <v>168076.75582798064</v>
          </cell>
        </row>
        <row r="86">
          <cell r="A86" t="str">
            <v>MO0007</v>
          </cell>
          <cell r="B86" t="str">
            <v>Comision Topografica</v>
          </cell>
          <cell r="C86" t="str">
            <v>dia</v>
          </cell>
          <cell r="D86">
            <v>280000</v>
          </cell>
        </row>
        <row r="87">
          <cell r="A87" t="str">
            <v>MO0008</v>
          </cell>
          <cell r="B87" t="str">
            <v>Obrero (6)</v>
          </cell>
        </row>
        <row r="88">
          <cell r="A88" t="str">
            <v>MO0009</v>
          </cell>
          <cell r="B88" t="str">
            <v>Obreros para baches (2)</v>
          </cell>
          <cell r="C88" t="str">
            <v xml:space="preserve">dia </v>
          </cell>
          <cell r="D88">
            <v>105000</v>
          </cell>
        </row>
        <row r="89">
          <cell r="A89" t="str">
            <v>MO0010</v>
          </cell>
          <cell r="B89" t="str">
            <v>Oficial</v>
          </cell>
          <cell r="C89" t="str">
            <v>dia</v>
          </cell>
          <cell r="D89">
            <v>81237.09865019063</v>
          </cell>
        </row>
        <row r="90">
          <cell r="A90" t="str">
            <v>MO0011</v>
          </cell>
          <cell r="B90" t="str">
            <v>Oficial (2)</v>
          </cell>
          <cell r="C90" t="str">
            <v>dia</v>
          </cell>
          <cell r="D90">
            <v>162474.19730038126</v>
          </cell>
        </row>
        <row r="91">
          <cell r="A91" t="str">
            <v>MO0012</v>
          </cell>
          <cell r="B91" t="str">
            <v>Oficial (3)</v>
          </cell>
          <cell r="C91" t="str">
            <v xml:space="preserve">dia </v>
          </cell>
          <cell r="D91">
            <v>236250</v>
          </cell>
        </row>
        <row r="92">
          <cell r="A92" t="str">
            <v>MO0013</v>
          </cell>
          <cell r="B92" t="str">
            <v>Paleteros (2)</v>
          </cell>
          <cell r="C92" t="str">
            <v>dia</v>
          </cell>
          <cell r="D92">
            <v>67000</v>
          </cell>
        </row>
        <row r="93">
          <cell r="A93" t="str">
            <v>MO0014</v>
          </cell>
          <cell r="B93" t="str">
            <v>Rastrilleros (2)</v>
          </cell>
          <cell r="C93" t="str">
            <v xml:space="preserve">dia </v>
          </cell>
          <cell r="D93">
            <v>105000</v>
          </cell>
        </row>
        <row r="94">
          <cell r="A94" t="str">
            <v>MO0015</v>
          </cell>
          <cell r="B94" t="str">
            <v>Comision Topografica (Localizacion, trazado y replanteo)</v>
          </cell>
          <cell r="C94" t="str">
            <v xml:space="preserve">m2 </v>
          </cell>
          <cell r="D94">
            <v>4053.4</v>
          </cell>
        </row>
        <row r="95">
          <cell r="A95" t="str">
            <v>MO0016</v>
          </cell>
          <cell r="B95" t="str">
            <v xml:space="preserve">Obrero (1) </v>
          </cell>
          <cell r="C95" t="str">
            <v xml:space="preserve">dia </v>
          </cell>
          <cell r="D95">
            <v>54131</v>
          </cell>
        </row>
        <row r="96">
          <cell r="A96" t="str">
            <v>MO0017</v>
          </cell>
          <cell r="B96" t="str">
            <v xml:space="preserve">Obrero (4) </v>
          </cell>
          <cell r="C96" t="str">
            <v xml:space="preserve">dia </v>
          </cell>
          <cell r="D96">
            <v>216524</v>
          </cell>
        </row>
        <row r="97">
          <cell r="A97" t="str">
            <v>MO0018</v>
          </cell>
          <cell r="B97" t="str">
            <v xml:space="preserve">Obrero (8) </v>
          </cell>
          <cell r="C97" t="str">
            <v xml:space="preserve">dia </v>
          </cell>
          <cell r="D97">
            <v>433048</v>
          </cell>
        </row>
        <row r="98">
          <cell r="A98" t="str">
            <v>MO0019</v>
          </cell>
          <cell r="B98" t="str">
            <v xml:space="preserve">Obrero (6) </v>
          </cell>
          <cell r="C98" t="str">
            <v xml:space="preserve">dia </v>
          </cell>
          <cell r="D98">
            <v>324786</v>
          </cell>
        </row>
        <row r="99">
          <cell r="A99" t="str">
            <v>MO0019</v>
          </cell>
          <cell r="B99" t="str">
            <v xml:space="preserve">Obrero (3) </v>
          </cell>
          <cell r="C99" t="str">
            <v xml:space="preserve">dia </v>
          </cell>
          <cell r="D99">
            <v>162393</v>
          </cell>
        </row>
        <row r="100">
          <cell r="A100" t="str">
            <v>MO0020</v>
          </cell>
          <cell r="B100" t="str">
            <v xml:space="preserve">Obrero (7) </v>
          </cell>
          <cell r="C100" t="str">
            <v xml:space="preserve">dia </v>
          </cell>
          <cell r="D100">
            <v>378917</v>
          </cell>
        </row>
        <row r="101">
          <cell r="A101" t="str">
            <v>MO0021</v>
          </cell>
          <cell r="B101" t="str">
            <v xml:space="preserve">Obrero (2) </v>
          </cell>
          <cell r="C101" t="str">
            <v xml:space="preserve">dia </v>
          </cell>
          <cell r="D101">
            <v>108262</v>
          </cell>
        </row>
        <row r="102">
          <cell r="A102" t="str">
            <v>MO0022</v>
          </cell>
          <cell r="B102" t="str">
            <v xml:space="preserve">Cuadrilla (soldador + ayudante) </v>
          </cell>
          <cell r="C102" t="str">
            <v xml:space="preserve">dia </v>
          </cell>
          <cell r="D102">
            <v>161131.07999999999</v>
          </cell>
        </row>
        <row r="103">
          <cell r="A103" t="str">
            <v>MO0023</v>
          </cell>
          <cell r="B103" t="str">
            <v>Pintor</v>
          </cell>
          <cell r="C103" t="str">
            <v xml:space="preserve">dia </v>
          </cell>
          <cell r="D103">
            <v>78750</v>
          </cell>
        </row>
        <row r="104">
          <cell r="A104" t="str">
            <v>MO0024</v>
          </cell>
          <cell r="B104" t="str">
            <v xml:space="preserve">Ayudante (10) </v>
          </cell>
          <cell r="C104" t="str">
            <v xml:space="preserve">dia </v>
          </cell>
          <cell r="D104">
            <v>541310</v>
          </cell>
        </row>
        <row r="105">
          <cell r="A105" t="str">
            <v>MO0025</v>
          </cell>
          <cell r="B105" t="str">
            <v xml:space="preserve">Oficial Metal mecánico </v>
          </cell>
          <cell r="C105" t="str">
            <v xml:space="preserve">dia </v>
          </cell>
          <cell r="D105">
            <v>183000</v>
          </cell>
        </row>
        <row r="106">
          <cell r="A106" t="str">
            <v>MO0026</v>
          </cell>
          <cell r="B106" t="str">
            <v xml:space="preserve">Ayudante metal Mecánico (3) </v>
          </cell>
          <cell r="C106" t="str">
            <v xml:space="preserve">dia </v>
          </cell>
          <cell r="D106">
            <v>90644</v>
          </cell>
        </row>
        <row r="107">
          <cell r="A107" t="str">
            <v>MO0027</v>
          </cell>
          <cell r="B107" t="str">
            <v>Ayudante (6)</v>
          </cell>
          <cell r="C107" t="str">
            <v xml:space="preserve">dia </v>
          </cell>
          <cell r="D107">
            <v>324786</v>
          </cell>
        </row>
        <row r="108">
          <cell r="A108" t="str">
            <v>MO0028</v>
          </cell>
          <cell r="B108" t="str">
            <v>Ayudante (8)</v>
          </cell>
          <cell r="C108" t="str">
            <v xml:space="preserve">dia </v>
          </cell>
          <cell r="D108">
            <v>433048</v>
          </cell>
        </row>
        <row r="109">
          <cell r="A109" t="str">
            <v>CODIGO</v>
          </cell>
          <cell r="B109" t="str">
            <v>MATERIALES</v>
          </cell>
          <cell r="C109" t="str">
            <v>UN</v>
          </cell>
          <cell r="D109" t="str">
            <v>VR. UNITARIO</v>
          </cell>
        </row>
        <row r="110">
          <cell r="A110" t="str">
            <v>MT0001</v>
          </cell>
          <cell r="B110" t="str">
            <v xml:space="preserve">Accesorios de acueducto y alcantarillado </v>
          </cell>
          <cell r="C110" t="str">
            <v>gl</v>
          </cell>
          <cell r="D110">
            <v>22000</v>
          </cell>
        </row>
        <row r="111">
          <cell r="A111" t="str">
            <v>MT0002</v>
          </cell>
          <cell r="B111" t="str">
            <v xml:space="preserve">Acero de refuerzo 60 </v>
          </cell>
          <cell r="C111" t="str">
            <v xml:space="preserve">kg </v>
          </cell>
          <cell r="D111">
            <v>5030</v>
          </cell>
        </row>
        <row r="112">
          <cell r="A112" t="str">
            <v>MT0003</v>
          </cell>
          <cell r="B112" t="str">
            <v xml:space="preserve">Agua  </v>
          </cell>
          <cell r="C112" t="str">
            <v>Lt</v>
          </cell>
          <cell r="D112">
            <v>100</v>
          </cell>
        </row>
        <row r="113">
          <cell r="A113" t="str">
            <v>MT0004</v>
          </cell>
          <cell r="B113" t="str">
            <v>Agua (Incluye Costos De Transporte Y Almac.)</v>
          </cell>
          <cell r="C113" t="str">
            <v>M3</v>
          </cell>
          <cell r="D113">
            <v>16500</v>
          </cell>
        </row>
        <row r="114">
          <cell r="A114" t="str">
            <v>MT0005</v>
          </cell>
          <cell r="B114" t="str">
            <v xml:space="preserve">Antisol Rojo </v>
          </cell>
          <cell r="C114" t="str">
            <v xml:space="preserve">kg </v>
          </cell>
          <cell r="D114">
            <v>24313</v>
          </cell>
        </row>
        <row r="115">
          <cell r="A115" t="str">
            <v>MT0007</v>
          </cell>
          <cell r="B115" t="str">
            <v>Arena Tipo Palmarito o Similar (Sin transporte)</v>
          </cell>
          <cell r="C115" t="str">
            <v>m3</v>
          </cell>
          <cell r="D115">
            <v>10588</v>
          </cell>
        </row>
        <row r="116">
          <cell r="A116" t="str">
            <v>MT0008</v>
          </cell>
          <cell r="B116" t="str">
            <v>Asfalto  de  Junta</v>
          </cell>
          <cell r="C116" t="str">
            <v>ml</v>
          </cell>
          <cell r="D116">
            <v>2800</v>
          </cell>
        </row>
        <row r="117">
          <cell r="A117" t="str">
            <v>MT0009</v>
          </cell>
          <cell r="B117" t="str">
            <v>Asfalto Liquido Rc 250</v>
          </cell>
          <cell r="C117" t="str">
            <v>GAL</v>
          </cell>
          <cell r="D117">
            <v>17172.669999999998</v>
          </cell>
        </row>
        <row r="118">
          <cell r="A118" t="str">
            <v>MT0010</v>
          </cell>
          <cell r="B118" t="str">
            <v>Barricadas, Flechas Luminosas, Linternas De Regulacion, Paletas Pare-Siga 45Cm, Colombinas, Maletines Plasticos, Cinta Plastica De Prevencion, Chalecos Reflectivos, Señales Verticales De Prevencion, Volantes Informativos, Aviso De Prensa, Etc</v>
          </cell>
          <cell r="C118" t="str">
            <v>Gl</v>
          </cell>
          <cell r="D118">
            <v>5500000</v>
          </cell>
        </row>
        <row r="119">
          <cell r="A119" t="str">
            <v>MT0011</v>
          </cell>
          <cell r="B119" t="str">
            <v>Base Granular Tipo Invias (sin transporte)</v>
          </cell>
          <cell r="C119" t="str">
            <v>m3</v>
          </cell>
          <cell r="D119">
            <v>20587</v>
          </cell>
        </row>
        <row r="120">
          <cell r="A120" t="str">
            <v>MT0012</v>
          </cell>
          <cell r="B120" t="str">
            <v>Bloque macizo #4</v>
          </cell>
          <cell r="C120" t="str">
            <v>und</v>
          </cell>
          <cell r="D120">
            <v>2500</v>
          </cell>
        </row>
        <row r="121">
          <cell r="A121" t="str">
            <v>MT0013</v>
          </cell>
          <cell r="B121" t="str">
            <v xml:space="preserve">Concreto  550psi (pavimento) </v>
          </cell>
          <cell r="C121" t="str">
            <v>m3</v>
          </cell>
          <cell r="D121">
            <v>401583.94499999995</v>
          </cell>
        </row>
        <row r="122">
          <cell r="A122" t="str">
            <v>MT0014</v>
          </cell>
          <cell r="B122" t="str">
            <v xml:space="preserve">Concreto 600 psi a la flexion, AC 3D (pavimento) </v>
          </cell>
          <cell r="C122" t="str">
            <v>m3</v>
          </cell>
          <cell r="D122">
            <v>539669.16500000004</v>
          </cell>
        </row>
        <row r="123">
          <cell r="A123" t="str">
            <v>MT0015</v>
          </cell>
          <cell r="B123" t="str">
            <v xml:space="preserve">Concreto 600 psi a la flexion, Normal (pavimento) </v>
          </cell>
          <cell r="C123" t="str">
            <v>m3</v>
          </cell>
          <cell r="D123">
            <v>467079.16499999998</v>
          </cell>
        </row>
        <row r="124">
          <cell r="A124" t="str">
            <v>MT0016</v>
          </cell>
          <cell r="B124" t="str">
            <v xml:space="preserve">Concreto de 3000 psi </v>
          </cell>
          <cell r="C124" t="str">
            <v>m3</v>
          </cell>
          <cell r="D124">
            <v>400000</v>
          </cell>
        </row>
        <row r="125">
          <cell r="A125" t="str">
            <v>MT0017</v>
          </cell>
          <cell r="B125" t="str">
            <v xml:space="preserve">Concreto para pavimento MR 42, AC 7D </v>
          </cell>
          <cell r="C125" t="str">
            <v xml:space="preserve">m3 </v>
          </cell>
          <cell r="D125">
            <v>481357.97499999998</v>
          </cell>
        </row>
        <row r="126">
          <cell r="A126" t="str">
            <v>MT0018</v>
          </cell>
          <cell r="B126" t="str">
            <v>Disposicion De Material En Relleno Autorizado</v>
          </cell>
          <cell r="C126" t="str">
            <v>TON.</v>
          </cell>
          <cell r="D126">
            <v>6000</v>
          </cell>
        </row>
        <row r="127">
          <cell r="A127" t="str">
            <v>MT0019</v>
          </cell>
          <cell r="B127" t="str">
            <v>Elementos de Seguridad</v>
          </cell>
          <cell r="C127" t="str">
            <v>gl</v>
          </cell>
          <cell r="D127">
            <v>50000</v>
          </cell>
        </row>
        <row r="128">
          <cell r="A128" t="str">
            <v>MT0020</v>
          </cell>
          <cell r="B128" t="str">
            <v>Emulsión CRR-1</v>
          </cell>
          <cell r="C128" t="str">
            <v xml:space="preserve">kg </v>
          </cell>
          <cell r="D128">
            <v>1478</v>
          </cell>
        </row>
        <row r="129">
          <cell r="A129" t="str">
            <v>MT0021</v>
          </cell>
          <cell r="B129" t="str">
            <v xml:space="preserve">Geotextil T-2400 o equivalente </v>
          </cell>
          <cell r="C129" t="str">
            <v xml:space="preserve">m2 </v>
          </cell>
          <cell r="D129">
            <v>7500</v>
          </cell>
        </row>
        <row r="130">
          <cell r="A130" t="str">
            <v>MT0022</v>
          </cell>
          <cell r="B130" t="str">
            <v>Insumos Y Pinturas</v>
          </cell>
          <cell r="C130" t="str">
            <v>gl</v>
          </cell>
          <cell r="D130">
            <v>8500</v>
          </cell>
        </row>
        <row r="131">
          <cell r="A131" t="str">
            <v>MT0023</v>
          </cell>
          <cell r="B131" t="str">
            <v>Insumos, pinturas, señales metalicas</v>
          </cell>
          <cell r="C131" t="str">
            <v>und</v>
          </cell>
          <cell r="D131">
            <v>440000</v>
          </cell>
        </row>
        <row r="132">
          <cell r="A132" t="str">
            <v>MT0024</v>
          </cell>
          <cell r="B132" t="str">
            <v>Ladrillo #4</v>
          </cell>
          <cell r="C132" t="str">
            <v>un</v>
          </cell>
          <cell r="D132">
            <v>1463.52</v>
          </cell>
        </row>
        <row r="133">
          <cell r="A133" t="str">
            <v>MT0025</v>
          </cell>
          <cell r="B133" t="str">
            <v>Materiales para reparacio de tapas</v>
          </cell>
          <cell r="C133" t="str">
            <v>gl</v>
          </cell>
          <cell r="D133">
            <v>7401.6666699999996</v>
          </cell>
        </row>
        <row r="134">
          <cell r="A134" t="str">
            <v>MT0026</v>
          </cell>
          <cell r="B134" t="str">
            <v>Mezcla Densa En Caliente Mdc 19</v>
          </cell>
          <cell r="C134" t="str">
            <v>m3</v>
          </cell>
          <cell r="D134">
            <v>540000</v>
          </cell>
        </row>
        <row r="135">
          <cell r="A135" t="str">
            <v>MT0027</v>
          </cell>
          <cell r="B135" t="str">
            <v xml:space="preserve">Mortero 1:4 impermeabilizado </v>
          </cell>
          <cell r="C135" t="str">
            <v>m3</v>
          </cell>
          <cell r="D135">
            <v>275000</v>
          </cell>
        </row>
        <row r="136">
          <cell r="A136" t="str">
            <v>MT0028</v>
          </cell>
          <cell r="B136" t="str">
            <v>PIEDRA RAJON</v>
          </cell>
          <cell r="C136" t="str">
            <v>m3</v>
          </cell>
          <cell r="D136">
            <v>41140.68</v>
          </cell>
        </row>
        <row r="137">
          <cell r="A137" t="str">
            <v>MT0029</v>
          </cell>
          <cell r="B137" t="str">
            <v xml:space="preserve">Pintura Bituminosa impermeabilizante </v>
          </cell>
          <cell r="C137" t="str">
            <v xml:space="preserve">kg </v>
          </cell>
          <cell r="D137">
            <v>16000</v>
          </cell>
        </row>
        <row r="138">
          <cell r="A138" t="str">
            <v>MT0030</v>
          </cell>
          <cell r="B138" t="str">
            <v xml:space="preserve">Polietileno </v>
          </cell>
          <cell r="C138" t="str">
            <v xml:space="preserve">m2 </v>
          </cell>
          <cell r="D138">
            <v>2000</v>
          </cell>
        </row>
        <row r="139">
          <cell r="A139" t="str">
            <v>MT0031</v>
          </cell>
          <cell r="B139" t="str">
            <v xml:space="preserve">Poliuretano en rollo + Emulsion para sello </v>
          </cell>
          <cell r="C139" t="str">
            <v xml:space="preserve">ml </v>
          </cell>
          <cell r="D139">
            <v>14000</v>
          </cell>
        </row>
        <row r="140">
          <cell r="A140" t="str">
            <v>MT0032</v>
          </cell>
          <cell r="B140" t="str">
            <v xml:space="preserve">Sacos </v>
          </cell>
          <cell r="C140" t="str">
            <v xml:space="preserve">und </v>
          </cell>
          <cell r="D140">
            <v>800</v>
          </cell>
        </row>
        <row r="141">
          <cell r="A141" t="str">
            <v>MT0033</v>
          </cell>
          <cell r="B141" t="str">
            <v xml:space="preserve">Triturado Calizo </v>
          </cell>
          <cell r="C141" t="str">
            <v xml:space="preserve">m3 </v>
          </cell>
          <cell r="D141">
            <v>115000</v>
          </cell>
        </row>
        <row r="142">
          <cell r="A142" t="str">
            <v>MT0034</v>
          </cell>
          <cell r="B142" t="str">
            <v>TRITURADO CALIZO TM 1"</v>
          </cell>
          <cell r="C142" t="str">
            <v>m3</v>
          </cell>
          <cell r="D142">
            <v>61421</v>
          </cell>
        </row>
        <row r="143">
          <cell r="A143" t="str">
            <v>MT0035</v>
          </cell>
          <cell r="B143" t="str">
            <v xml:space="preserve">Tuberia sanitaria 4" </v>
          </cell>
          <cell r="C143" t="str">
            <v>m</v>
          </cell>
          <cell r="D143">
            <v>21797</v>
          </cell>
        </row>
        <row r="144">
          <cell r="A144" t="str">
            <v>MT0036</v>
          </cell>
          <cell r="B144" t="str">
            <v xml:space="preserve">Zahorra </v>
          </cell>
          <cell r="C144" t="str">
            <v>m3</v>
          </cell>
          <cell r="D144">
            <v>6495.7339999999995</v>
          </cell>
        </row>
        <row r="145">
          <cell r="A145" t="str">
            <v>MT0037</v>
          </cell>
          <cell r="B145" t="str">
            <v>Madera pino 2"x4"</v>
          </cell>
          <cell r="C145" t="str">
            <v>Pies</v>
          </cell>
          <cell r="D145">
            <v>4046</v>
          </cell>
        </row>
        <row r="146">
          <cell r="A146" t="str">
            <v>MT0038</v>
          </cell>
          <cell r="B146" t="str">
            <v>Puntilla de 3" 500g</v>
          </cell>
          <cell r="C146" t="str">
            <v>und</v>
          </cell>
          <cell r="D146">
            <v>3900</v>
          </cell>
        </row>
        <row r="147">
          <cell r="A147" t="str">
            <v>MT0039</v>
          </cell>
          <cell r="B147" t="str">
            <v>Polisombra</v>
          </cell>
          <cell r="C147" t="str">
            <v xml:space="preserve">m2 </v>
          </cell>
          <cell r="D147">
            <v>1600</v>
          </cell>
        </row>
        <row r="148">
          <cell r="A148" t="str">
            <v>MT0040</v>
          </cell>
          <cell r="B148" t="str">
            <v>Combustible</v>
          </cell>
          <cell r="C148" t="str">
            <v>gal</v>
          </cell>
          <cell r="D148">
            <v>9000</v>
          </cell>
        </row>
        <row r="149">
          <cell r="A149" t="str">
            <v>MT0041</v>
          </cell>
          <cell r="B149" t="str">
            <v>Piedra ciclopeo</v>
          </cell>
          <cell r="C149" t="str">
            <v>m3</v>
          </cell>
          <cell r="D149">
            <v>40333.859999999993</v>
          </cell>
        </row>
        <row r="150">
          <cell r="A150" t="str">
            <v>MT0042</v>
          </cell>
          <cell r="B150" t="str">
            <v>Concreto de 2500 psi</v>
          </cell>
          <cell r="C150" t="str">
            <v>m3</v>
          </cell>
          <cell r="D150">
            <v>379729</v>
          </cell>
        </row>
        <row r="151">
          <cell r="A151" t="str">
            <v>MT0043</v>
          </cell>
          <cell r="B151" t="str">
            <v>Alambre recocido cal.17</v>
          </cell>
          <cell r="C151" t="str">
            <v xml:space="preserve">kg </v>
          </cell>
          <cell r="D151">
            <v>4641</v>
          </cell>
        </row>
        <row r="152">
          <cell r="A152" t="str">
            <v>MT0044</v>
          </cell>
          <cell r="B152" t="str">
            <v>Concreto 4000 psi</v>
          </cell>
          <cell r="C152" t="str">
            <v>m3</v>
          </cell>
          <cell r="D152">
            <v>428400</v>
          </cell>
        </row>
        <row r="153">
          <cell r="A153" t="str">
            <v>MT0045</v>
          </cell>
          <cell r="B153" t="str">
            <v>Concreto 4000 psi de baja permeabilidad</v>
          </cell>
          <cell r="C153" t="str">
            <v>m3</v>
          </cell>
          <cell r="D153">
            <v>431732</v>
          </cell>
        </row>
        <row r="154">
          <cell r="A154" t="str">
            <v>MT0046</v>
          </cell>
          <cell r="B154" t="str">
            <v>Cinta PVC IDROSTOP BI 15B ROLLO 15M</v>
          </cell>
          <cell r="C154" t="str">
            <v>ml</v>
          </cell>
          <cell r="D154">
            <v>23680.580666666669</v>
          </cell>
        </row>
        <row r="155">
          <cell r="A155" t="str">
            <v>MT0047</v>
          </cell>
          <cell r="B155" t="str">
            <v>Sikadur anchorfix-4</v>
          </cell>
          <cell r="C155" t="str">
            <v>Und</v>
          </cell>
          <cell r="D155">
            <v>72900</v>
          </cell>
        </row>
        <row r="156">
          <cell r="A156" t="str">
            <v>MT0048</v>
          </cell>
          <cell r="B156" t="str">
            <v>Disco de corte diamantado 14"</v>
          </cell>
          <cell r="C156" t="str">
            <v>und</v>
          </cell>
          <cell r="D156">
            <v>540000</v>
          </cell>
        </row>
        <row r="157">
          <cell r="A157" t="str">
            <v>MT0049</v>
          </cell>
          <cell r="B157" t="str">
            <v xml:space="preserve">Cemento gris uso general </v>
          </cell>
          <cell r="C157" t="str">
            <v xml:space="preserve">kg </v>
          </cell>
          <cell r="D157">
            <v>604.52</v>
          </cell>
        </row>
        <row r="158">
          <cell r="A158" t="str">
            <v>MT0050</v>
          </cell>
          <cell r="B158" t="str">
            <v>Lamina en acero</v>
          </cell>
          <cell r="C158" t="str">
            <v>und</v>
          </cell>
          <cell r="D158">
            <v>760000</v>
          </cell>
        </row>
        <row r="159">
          <cell r="A159" t="str">
            <v>MT0051</v>
          </cell>
          <cell r="B159" t="str">
            <v>Perfil en acero de 2x2x 1/4"</v>
          </cell>
          <cell r="C159" t="str">
            <v>ml</v>
          </cell>
          <cell r="D159">
            <v>21000</v>
          </cell>
        </row>
        <row r="160">
          <cell r="A160" t="str">
            <v>MT0052</v>
          </cell>
          <cell r="B160" t="str">
            <v>Concreto MR 40</v>
          </cell>
          <cell r="C160" t="str">
            <v>m3</v>
          </cell>
          <cell r="D160">
            <v>444941</v>
          </cell>
        </row>
        <row r="161">
          <cell r="A161" t="str">
            <v>MT0053</v>
          </cell>
          <cell r="B161" t="str">
            <v>Acero de refuerzo para juntas de pavimento (incluye corte y engrasado)</v>
          </cell>
          <cell r="C161" t="str">
            <v xml:space="preserve">kg </v>
          </cell>
          <cell r="D161">
            <v>4490</v>
          </cell>
        </row>
        <row r="162">
          <cell r="A162" t="str">
            <v>MT0054</v>
          </cell>
          <cell r="B162" t="str">
            <v>Soporte de acero para juntas (burros)</v>
          </cell>
          <cell r="C162" t="str">
            <v>und</v>
          </cell>
          <cell r="D162">
            <v>30000</v>
          </cell>
        </row>
        <row r="163">
          <cell r="A163" t="str">
            <v>MT0055</v>
          </cell>
          <cell r="B163" t="str">
            <v>Madera cativo o similar</v>
          </cell>
          <cell r="C163" t="str">
            <v>pies</v>
          </cell>
          <cell r="D163">
            <v>3304</v>
          </cell>
        </row>
        <row r="164">
          <cell r="A164" t="str">
            <v>MT0056</v>
          </cell>
          <cell r="B164" t="str">
            <v>Señal con tablero en lamina de poliester reforzado con fibra de vidrio o aluminio</v>
          </cell>
          <cell r="C164" t="str">
            <v>und</v>
          </cell>
          <cell r="D164">
            <v>258720</v>
          </cell>
        </row>
        <row r="165">
          <cell r="A165" t="str">
            <v>MT0057</v>
          </cell>
          <cell r="B165" t="str">
            <v>Pintura esmalte</v>
          </cell>
          <cell r="C165" t="str">
            <v>gal</v>
          </cell>
          <cell r="D165">
            <v>41475</v>
          </cell>
        </row>
        <row r="166">
          <cell r="A166" t="str">
            <v>MT0058</v>
          </cell>
          <cell r="B166" t="str">
            <v>Pintura anticorrosiva Negro</v>
          </cell>
          <cell r="C166" t="str">
            <v>gal</v>
          </cell>
          <cell r="D166">
            <v>36855</v>
          </cell>
        </row>
        <row r="167">
          <cell r="A167" t="str">
            <v>MT0059</v>
          </cell>
          <cell r="B167" t="str">
            <v>Bloque de cemento tipo A10 50x20x80</v>
          </cell>
          <cell r="C167" t="str">
            <v>und</v>
          </cell>
          <cell r="D167">
            <v>53682.09</v>
          </cell>
        </row>
        <row r="168">
          <cell r="A168" t="str">
            <v>MT0060</v>
          </cell>
          <cell r="B168" t="str">
            <v>Bloque de cemento tipo IDU A80 35x20x80</v>
          </cell>
          <cell r="C168" t="str">
            <v>und</v>
          </cell>
          <cell r="D168">
            <v>38993.919999999998</v>
          </cell>
        </row>
        <row r="169">
          <cell r="A169" t="str">
            <v>MT0061</v>
          </cell>
          <cell r="B169" t="str">
            <v>Sardinel bajo para rampa vehicular A85 35x20x80</v>
          </cell>
          <cell r="C169" t="str">
            <v>und</v>
          </cell>
          <cell r="D169">
            <v>57868.509999999995</v>
          </cell>
        </row>
        <row r="170">
          <cell r="A170" t="str">
            <v>MT0062</v>
          </cell>
          <cell r="B170" t="str">
            <v>Sardinel para rampa accesor vehicular derecha 50x20x60</v>
          </cell>
          <cell r="C170" t="str">
            <v>und</v>
          </cell>
          <cell r="D170">
            <v>66103.31</v>
          </cell>
        </row>
        <row r="171">
          <cell r="A171" t="str">
            <v>MT0063</v>
          </cell>
          <cell r="B171" t="str">
            <v>Sardinel para rampa accesor vehicular izquierda 50x20x60</v>
          </cell>
          <cell r="C171" t="str">
            <v>und</v>
          </cell>
          <cell r="D171">
            <v>66103.31</v>
          </cell>
        </row>
        <row r="172">
          <cell r="A172" t="str">
            <v>MT0064</v>
          </cell>
          <cell r="B172" t="str">
            <v>Borde contenedor de raices tipo IDU A70 13.5x12x107</v>
          </cell>
          <cell r="C172" t="str">
            <v>und</v>
          </cell>
          <cell r="D172">
            <v>24477.11</v>
          </cell>
        </row>
        <row r="173">
          <cell r="A173" t="str">
            <v>MT0065</v>
          </cell>
          <cell r="B173" t="str">
            <v>Cañuela en V tipo IDU A120 22.5x30x80</v>
          </cell>
          <cell r="C173" t="str">
            <v>und</v>
          </cell>
          <cell r="D173">
            <v>53511.92</v>
          </cell>
        </row>
        <row r="174">
          <cell r="A174" t="str">
            <v>MT0066</v>
          </cell>
          <cell r="B174" t="str">
            <v>Canuela en U 20x30x100</v>
          </cell>
          <cell r="C174" t="str">
            <v>und</v>
          </cell>
          <cell r="D174">
            <v>75253.22</v>
          </cell>
        </row>
        <row r="175">
          <cell r="A175" t="str">
            <v>MT0067</v>
          </cell>
          <cell r="B175" t="str">
            <v>Loseta bicapa tipo IDU A50 40x40x6 gris</v>
          </cell>
          <cell r="C175" t="str">
            <v>und</v>
          </cell>
          <cell r="D175">
            <v>12518.8</v>
          </cell>
        </row>
        <row r="176">
          <cell r="A176" t="str">
            <v>MT0068</v>
          </cell>
          <cell r="B176" t="str">
            <v>Loseta bicapa tipo IDU A50-603 40x40x6 guia gris</v>
          </cell>
          <cell r="C176" t="str">
            <v>und</v>
          </cell>
          <cell r="D176">
            <v>15017.8</v>
          </cell>
        </row>
        <row r="177">
          <cell r="A177" t="str">
            <v>MT0069</v>
          </cell>
          <cell r="B177" t="str">
            <v>Loseta bicapa tipo IDU A56-995 40x40x6 toperol gris</v>
          </cell>
          <cell r="C177" t="str">
            <v>und</v>
          </cell>
          <cell r="D177">
            <v>15017.8</v>
          </cell>
        </row>
        <row r="178">
          <cell r="A178" t="str">
            <v>MT0070</v>
          </cell>
          <cell r="B178" t="str">
            <v>Barrera bidireccional NY 80x60x150</v>
          </cell>
          <cell r="C178" t="str">
            <v>und</v>
          </cell>
          <cell r="D178">
            <v>613207</v>
          </cell>
        </row>
        <row r="179">
          <cell r="A179" t="str">
            <v>MT0071</v>
          </cell>
          <cell r="B179" t="str">
            <v>Barrera monodireccional NY 90x29x100</v>
          </cell>
          <cell r="C179" t="str">
            <v>und</v>
          </cell>
          <cell r="D179">
            <v>300713</v>
          </cell>
        </row>
        <row r="180">
          <cell r="A180" t="str">
            <v>MT0072</v>
          </cell>
          <cell r="B180" t="str">
            <v>Topellantas largo 15x20x50</v>
          </cell>
          <cell r="C180" t="str">
            <v>und</v>
          </cell>
          <cell r="D180">
            <v>19028.6355</v>
          </cell>
        </row>
        <row r="181">
          <cell r="A181" t="str">
            <v>MT0073</v>
          </cell>
          <cell r="B181" t="str">
            <v>Madera caracoli</v>
          </cell>
          <cell r="C181" t="str">
            <v>pies</v>
          </cell>
          <cell r="D181">
            <v>4046</v>
          </cell>
        </row>
        <row r="182">
          <cell r="A182" t="str">
            <v>MT0074</v>
          </cell>
          <cell r="B182" t="str">
            <v>Madera abarco</v>
          </cell>
          <cell r="C182" t="str">
            <v>pies</v>
          </cell>
          <cell r="D182">
            <v>8925</v>
          </cell>
        </row>
        <row r="183">
          <cell r="A183" t="str">
            <v>MT0075</v>
          </cell>
          <cell r="B183" t="str">
            <v>Madera amargo / pantano</v>
          </cell>
          <cell r="C183" t="str">
            <v>pies</v>
          </cell>
          <cell r="D183">
            <v>5394.2699999999995</v>
          </cell>
        </row>
        <row r="184">
          <cell r="A184" t="str">
            <v>MT0076</v>
          </cell>
          <cell r="B184" t="str">
            <v>Madera cedro / roble</v>
          </cell>
          <cell r="C184" t="str">
            <v>pies</v>
          </cell>
          <cell r="D184">
            <v>5997.5999999999995</v>
          </cell>
        </row>
        <row r="185">
          <cell r="A185" t="str">
            <v>MT0077</v>
          </cell>
          <cell r="B185" t="str">
            <v>Madera ceiba roja</v>
          </cell>
          <cell r="C185" t="str">
            <v>pies</v>
          </cell>
          <cell r="D185">
            <v>14280</v>
          </cell>
        </row>
        <row r="186">
          <cell r="A186" t="str">
            <v>MT0078</v>
          </cell>
          <cell r="B186" t="str">
            <v>Madera teca</v>
          </cell>
          <cell r="C186" t="str">
            <v>pies</v>
          </cell>
          <cell r="D186">
            <v>9817.5</v>
          </cell>
        </row>
        <row r="187">
          <cell r="A187" t="str">
            <v>MT0079</v>
          </cell>
          <cell r="B187" t="str">
            <v>Ladrillo #3</v>
          </cell>
          <cell r="C187" t="str">
            <v>und</v>
          </cell>
          <cell r="D187">
            <v>1439.72</v>
          </cell>
        </row>
        <row r="188">
          <cell r="A188" t="str">
            <v>MT0080</v>
          </cell>
          <cell r="B188" t="str">
            <v>Concreto bombeable 17 Mpa (normal ) grava 1" asent (6")</v>
          </cell>
          <cell r="C188" t="str">
            <v xml:space="preserve">m3 </v>
          </cell>
          <cell r="D188">
            <v>379729</v>
          </cell>
        </row>
        <row r="189">
          <cell r="A189" t="str">
            <v>MT0081</v>
          </cell>
          <cell r="B189" t="str">
            <v>Concreto bombeable 21 Mpa (Normal) grava 1" asent (6")</v>
          </cell>
          <cell r="C189" t="str">
            <v>m3</v>
          </cell>
          <cell r="D189">
            <v>393057</v>
          </cell>
        </row>
        <row r="190">
          <cell r="A190" t="str">
            <v>MT0082</v>
          </cell>
          <cell r="B190" t="str">
            <v>Concreto bombeable 24 Mpa (Normal) grava 1" asent (6")</v>
          </cell>
          <cell r="C190" t="str">
            <v>m3</v>
          </cell>
          <cell r="D190">
            <v>407932</v>
          </cell>
        </row>
        <row r="191">
          <cell r="A191" t="str">
            <v>MT0083</v>
          </cell>
          <cell r="B191" t="str">
            <v xml:space="preserve">Concreto bombeable 28 Mpa (Normal) grava 1" asent (6") </v>
          </cell>
          <cell r="C191" t="str">
            <v>m3</v>
          </cell>
          <cell r="D191">
            <v>422688</v>
          </cell>
        </row>
        <row r="192">
          <cell r="A192" t="str">
            <v>MT0084</v>
          </cell>
          <cell r="B192" t="str">
            <v xml:space="preserve">Concreto bombeable 28 Mpa (Normal) grava 1" asent (6") con baja permeabilidad </v>
          </cell>
          <cell r="C192" t="str">
            <v>m3</v>
          </cell>
          <cell r="D192">
            <v>439348</v>
          </cell>
        </row>
        <row r="193">
          <cell r="A193" t="str">
            <v>MT0085</v>
          </cell>
          <cell r="B193" t="str">
            <v>Concreto convencional  para pavimento 39  Mpa grava 1" asent 5"</v>
          </cell>
          <cell r="C193" t="str">
            <v>m3</v>
          </cell>
          <cell r="D193">
            <v>432089</v>
          </cell>
        </row>
        <row r="194">
          <cell r="A194" t="str">
            <v>MT0086</v>
          </cell>
          <cell r="B194" t="str">
            <v>Concreto  para pavimento (AC 14 dias)  39  Mpa grava 1" asent 5"</v>
          </cell>
          <cell r="C194" t="str">
            <v>m3</v>
          </cell>
          <cell r="D194">
            <v>489447</v>
          </cell>
        </row>
        <row r="195">
          <cell r="A195" t="str">
            <v>MT0087</v>
          </cell>
          <cell r="B195" t="str">
            <v>Concreto  para pavimento (AC 7 dias)  39  Mpa grava 1" asent 5"</v>
          </cell>
          <cell r="C195" t="str">
            <v>m3</v>
          </cell>
          <cell r="D195">
            <v>509082</v>
          </cell>
        </row>
        <row r="196">
          <cell r="A196" t="str">
            <v>MT0088</v>
          </cell>
          <cell r="B196" t="str">
            <v>Concreto  para pavimento (AC 3 dias)  39  Mpa grava 1" asent 5"</v>
          </cell>
          <cell r="C196" t="str">
            <v>m3</v>
          </cell>
          <cell r="D196">
            <v>515627</v>
          </cell>
        </row>
        <row r="197">
          <cell r="A197" t="str">
            <v>MT0089</v>
          </cell>
          <cell r="B197" t="str">
            <v>Concreto convencional  para pavimento 40 Mpa grava 1" asent 5"</v>
          </cell>
          <cell r="C197" t="str">
            <v>m3</v>
          </cell>
          <cell r="D197">
            <v>444941</v>
          </cell>
        </row>
        <row r="198">
          <cell r="A198" t="str">
            <v>MT0090</v>
          </cell>
          <cell r="B198" t="str">
            <v>Concreto  para pavimento (AC 14 dias)  40  Mpa grava 1" asent 5"</v>
          </cell>
          <cell r="C198" t="str">
            <v>m3</v>
          </cell>
          <cell r="D198">
            <v>502775</v>
          </cell>
        </row>
        <row r="199">
          <cell r="A199" t="str">
            <v>MT0091</v>
          </cell>
          <cell r="B199" t="str">
            <v>Concreto  para pavimento (AC 7 dias)  40  Mpa grava 1" asent 5"</v>
          </cell>
          <cell r="C199" t="str">
            <v>m3</v>
          </cell>
          <cell r="D199">
            <v>522053</v>
          </cell>
        </row>
        <row r="200">
          <cell r="A200" t="str">
            <v>MT0092</v>
          </cell>
          <cell r="B200" t="str">
            <v>Concreto  para pavimento (AC 3 dias)  40  Mpa grava 1" asent 5"</v>
          </cell>
          <cell r="C200" t="str">
            <v>m3</v>
          </cell>
          <cell r="D200">
            <v>528479</v>
          </cell>
        </row>
        <row r="201">
          <cell r="A201" t="str">
            <v>MT0093</v>
          </cell>
          <cell r="B201" t="str">
            <v>Concreto convencional  para pavimento 41 Mpa grava 1" asent 5"</v>
          </cell>
          <cell r="C201" t="str">
            <v>m3</v>
          </cell>
          <cell r="D201">
            <v>457912</v>
          </cell>
        </row>
        <row r="202">
          <cell r="A202" t="str">
            <v>MT0094</v>
          </cell>
          <cell r="B202" t="str">
            <v>Concreto  para pavimento (AC 14 dias)  41 Mpa grava 1" asent 5"</v>
          </cell>
          <cell r="C202" t="str">
            <v>m3</v>
          </cell>
          <cell r="D202">
            <v>515270</v>
          </cell>
        </row>
        <row r="203">
          <cell r="A203" t="str">
            <v>MT0095</v>
          </cell>
          <cell r="B203" t="str">
            <v>Concreto  para pavimento (AC 3 dias)  41 Mpa grava 1" asent 5"</v>
          </cell>
          <cell r="C203" t="str">
            <v>m3</v>
          </cell>
          <cell r="D203">
            <v>541450</v>
          </cell>
        </row>
        <row r="204">
          <cell r="A204" t="str">
            <v>MT0096</v>
          </cell>
          <cell r="B204" t="str">
            <v>Concreto convencional  para pavimento 42 Mpa grava 1" asent 5"</v>
          </cell>
          <cell r="C204" t="str">
            <v>m3</v>
          </cell>
          <cell r="D204">
            <v>469693</v>
          </cell>
        </row>
        <row r="205">
          <cell r="A205" t="str">
            <v>MT0097</v>
          </cell>
          <cell r="B205" t="str">
            <v>Concreto  para pavimento (AC 14 dias)  42 Mpa grava 1" asent 5"</v>
          </cell>
          <cell r="C205" t="str">
            <v>m3</v>
          </cell>
          <cell r="D205">
            <v>533239</v>
          </cell>
        </row>
        <row r="206">
          <cell r="A206" t="str">
            <v>MT0098</v>
          </cell>
          <cell r="B206" t="str">
            <v>Concreto  para pavimento (AC 7 dias)  42 Mpa grava 1" asent 5"</v>
          </cell>
          <cell r="C206" t="str">
            <v>m3</v>
          </cell>
          <cell r="D206">
            <v>552517</v>
          </cell>
        </row>
        <row r="207">
          <cell r="A207" t="str">
            <v>MT0099</v>
          </cell>
          <cell r="B207" t="str">
            <v>Concreto  para pavimento (AC 3 dias)  42 Mpa grava 1" asent 5"</v>
          </cell>
          <cell r="C207" t="str">
            <v>m3</v>
          </cell>
          <cell r="D207">
            <v>558943</v>
          </cell>
        </row>
        <row r="208">
          <cell r="A208" t="str">
            <v>MT0100</v>
          </cell>
          <cell r="B208" t="str">
            <v>Concreto convencional  para pavimento 43 Mpa grava 1" asent 5"</v>
          </cell>
          <cell r="C208" t="str">
            <v>m3</v>
          </cell>
          <cell r="D208">
            <v>481593</v>
          </cell>
        </row>
        <row r="209">
          <cell r="A209" t="str">
            <v>MT0101</v>
          </cell>
          <cell r="B209" t="str">
            <v>Concreto  para pavimento (AC 14 dias)  43 Mpa grava 1" asent 5"</v>
          </cell>
          <cell r="C209" t="str">
            <v>m3</v>
          </cell>
          <cell r="D209">
            <v>545734</v>
          </cell>
        </row>
        <row r="210">
          <cell r="A210" t="str">
            <v>MT0102</v>
          </cell>
          <cell r="B210" t="str">
            <v>Concreto  para pavimento (AC 7 dias)  43 Mpa grava 1" asent 5"</v>
          </cell>
          <cell r="C210" t="str">
            <v>m3</v>
          </cell>
          <cell r="D210">
            <v>565369</v>
          </cell>
        </row>
        <row r="211">
          <cell r="A211" t="str">
            <v>MT0103</v>
          </cell>
          <cell r="B211" t="str">
            <v>Concreto  para pavimento (AC 3 dias)  43 Mpa grava 1" asent 5"</v>
          </cell>
          <cell r="C211" t="str">
            <v>m3</v>
          </cell>
          <cell r="D211">
            <v>571914</v>
          </cell>
        </row>
        <row r="212">
          <cell r="A212" t="str">
            <v>MT0104</v>
          </cell>
          <cell r="B212" t="str">
            <v>Emulsión CRL-1</v>
          </cell>
          <cell r="C212" t="str">
            <v xml:space="preserve">kg </v>
          </cell>
          <cell r="D212">
            <v>1505</v>
          </cell>
        </row>
        <row r="213">
          <cell r="A213" t="str">
            <v>MT0105</v>
          </cell>
          <cell r="B213" t="str">
            <v xml:space="preserve">Varilla G-60 3/8" corrugada </v>
          </cell>
          <cell r="C213" t="str">
            <v xml:space="preserve">kg </v>
          </cell>
          <cell r="D213">
            <v>4955</v>
          </cell>
        </row>
        <row r="214">
          <cell r="A214" t="str">
            <v>MT0106</v>
          </cell>
          <cell r="B214" t="str">
            <v xml:space="preserve">Varilla G-60 1/4" Corrugada </v>
          </cell>
          <cell r="C214" t="str">
            <v xml:space="preserve">kg </v>
          </cell>
          <cell r="D214">
            <v>5567</v>
          </cell>
        </row>
        <row r="215">
          <cell r="A215" t="str">
            <v>MT0107</v>
          </cell>
          <cell r="B215" t="str">
            <v xml:space="preserve">Malla 15x15 cm 4.0 mm (XX-084) 6x2.35 m </v>
          </cell>
          <cell r="C215" t="str">
            <v xml:space="preserve">m2 </v>
          </cell>
          <cell r="D215">
            <v>7207.51</v>
          </cell>
        </row>
        <row r="216">
          <cell r="A216" t="str">
            <v>MT0108</v>
          </cell>
          <cell r="B216" t="str">
            <v xml:space="preserve">Varilla G-60 1/2" Corrugada </v>
          </cell>
          <cell r="C216" t="str">
            <v xml:space="preserve">kg </v>
          </cell>
          <cell r="D216">
            <v>4971.6400000000003</v>
          </cell>
        </row>
        <row r="217">
          <cell r="A217" t="str">
            <v>MT0109</v>
          </cell>
          <cell r="B217" t="str">
            <v xml:space="preserve">Varilla G-60 3/4" Corrugada </v>
          </cell>
          <cell r="C217" t="str">
            <v xml:space="preserve">kg </v>
          </cell>
          <cell r="D217">
            <v>4663.2700000000004</v>
          </cell>
        </row>
        <row r="218">
          <cell r="A218" t="str">
            <v>MT0110</v>
          </cell>
          <cell r="B218" t="str">
            <v xml:space="preserve">Varilla G-60 5/8" Corrugada </v>
          </cell>
          <cell r="C218" t="str">
            <v xml:space="preserve">kg </v>
          </cell>
          <cell r="D218">
            <v>4888</v>
          </cell>
        </row>
        <row r="219">
          <cell r="A219" t="str">
            <v>MT0111</v>
          </cell>
          <cell r="B219" t="str">
            <v>Disposición final de residuos sólidos ordinarios (basuras en general, podas)</v>
          </cell>
          <cell r="C219" t="str">
            <v>TON.</v>
          </cell>
          <cell r="D219">
            <v>30272.31</v>
          </cell>
        </row>
        <row r="220">
          <cell r="A220" t="str">
            <v>MT0112</v>
          </cell>
          <cell r="B220" t="str">
            <v xml:space="preserve">Tuberia sanitaria 6" </v>
          </cell>
          <cell r="C220" t="str">
            <v>m</v>
          </cell>
          <cell r="D220">
            <v>46191.83</v>
          </cell>
        </row>
        <row r="221">
          <cell r="A221" t="str">
            <v>MT0113</v>
          </cell>
          <cell r="B221" t="str">
            <v>Union sanitaria 6"</v>
          </cell>
          <cell r="C221" t="str">
            <v xml:space="preserve">und </v>
          </cell>
          <cell r="D221">
            <v>33201</v>
          </cell>
        </row>
        <row r="222">
          <cell r="A222" t="str">
            <v>MT0114</v>
          </cell>
          <cell r="B222" t="str">
            <v>Unión sanitaria 4"</v>
          </cell>
          <cell r="C222" t="str">
            <v xml:space="preserve">und </v>
          </cell>
          <cell r="D222">
            <v>7735</v>
          </cell>
        </row>
        <row r="223">
          <cell r="A223" t="str">
            <v>MT0115</v>
          </cell>
          <cell r="B223" t="str">
            <v xml:space="preserve">Pintura epoxica poliamida Gris </v>
          </cell>
          <cell r="C223" t="str">
            <v>gal</v>
          </cell>
          <cell r="D223">
            <v>157918</v>
          </cell>
        </row>
        <row r="224">
          <cell r="A224" t="str">
            <v>MT0116</v>
          </cell>
          <cell r="B224" t="str">
            <v>Pintura epoxica poliamida Negra</v>
          </cell>
          <cell r="C224" t="str">
            <v>gal</v>
          </cell>
          <cell r="D224">
            <v>119487</v>
          </cell>
        </row>
        <row r="225">
          <cell r="A225" t="str">
            <v>MT0117</v>
          </cell>
          <cell r="B225" t="str">
            <v xml:space="preserve">Sub base granular </v>
          </cell>
          <cell r="C225" t="str">
            <v>m3</v>
          </cell>
          <cell r="D225">
            <v>39687.689999999995</v>
          </cell>
        </row>
        <row r="226">
          <cell r="A226" t="str">
            <v>MT0118</v>
          </cell>
          <cell r="B226" t="str">
            <v>Triturado 1/2"</v>
          </cell>
          <cell r="C226" t="str">
            <v>m3</v>
          </cell>
          <cell r="D226">
            <v>32246</v>
          </cell>
        </row>
        <row r="227">
          <cell r="A227" t="str">
            <v>MT0119</v>
          </cell>
          <cell r="B227" t="str">
            <v>Triturado 3/4"</v>
          </cell>
          <cell r="C227" t="str">
            <v>m3</v>
          </cell>
          <cell r="D227">
            <v>35631</v>
          </cell>
        </row>
        <row r="228">
          <cell r="A228" t="str">
            <v>MT0120</v>
          </cell>
          <cell r="B228" t="str">
            <v xml:space="preserve">Triturado 3" </v>
          </cell>
          <cell r="C228" t="str">
            <v>m3</v>
          </cell>
          <cell r="D228">
            <v>40803</v>
          </cell>
        </row>
        <row r="229">
          <cell r="A229" t="str">
            <v>MT0121</v>
          </cell>
          <cell r="B229" t="str">
            <v>Triturado 3/8"</v>
          </cell>
          <cell r="C229" t="str">
            <v>m3</v>
          </cell>
          <cell r="D229">
            <v>34206</v>
          </cell>
        </row>
        <row r="230">
          <cell r="A230" t="str">
            <v>MT0122</v>
          </cell>
          <cell r="B230" t="str">
            <v xml:space="preserve">Recebo arenoso </v>
          </cell>
          <cell r="C230" t="str">
            <v>m3</v>
          </cell>
          <cell r="D230">
            <v>7560</v>
          </cell>
        </row>
        <row r="231">
          <cell r="A231" t="str">
            <v>MT0123</v>
          </cell>
          <cell r="B231" t="str">
            <v xml:space="preserve">Tubo Presion 1" </v>
          </cell>
          <cell r="C231" t="str">
            <v>m</v>
          </cell>
          <cell r="D231">
            <v>7715.16</v>
          </cell>
        </row>
        <row r="232">
          <cell r="A232" t="str">
            <v>MT0124</v>
          </cell>
          <cell r="B232" t="str">
            <v xml:space="preserve">Aditivo plastificante (Sika Fluid 25K) </v>
          </cell>
          <cell r="C232" t="str">
            <v xml:space="preserve">kg </v>
          </cell>
          <cell r="D232">
            <v>11181.24</v>
          </cell>
        </row>
        <row r="233">
          <cell r="A233" t="str">
            <v>MT0125</v>
          </cell>
          <cell r="B233" t="str">
            <v xml:space="preserve">Alambre negro calibre 17-1.47 mm </v>
          </cell>
          <cell r="C233" t="str">
            <v xml:space="preserve">kg </v>
          </cell>
          <cell r="D233">
            <v>6849.64</v>
          </cell>
        </row>
        <row r="234">
          <cell r="A234" t="str">
            <v>MT0126</v>
          </cell>
          <cell r="B234" t="str">
            <v xml:space="preserve">Union presion 1" PAVCO </v>
          </cell>
          <cell r="C234" t="str">
            <v xml:space="preserve">Und </v>
          </cell>
          <cell r="D234">
            <v>1130.5</v>
          </cell>
        </row>
        <row r="235">
          <cell r="A235" t="str">
            <v>MT0127</v>
          </cell>
          <cell r="B235" t="str">
            <v xml:space="preserve">Soldadura PVC 1/8 Gal Bajo VOC SOLDAMAX </v>
          </cell>
          <cell r="C235" t="str">
            <v xml:space="preserve">Und </v>
          </cell>
          <cell r="D235">
            <v>62951</v>
          </cell>
        </row>
        <row r="236">
          <cell r="A236" t="str">
            <v>MT0128</v>
          </cell>
          <cell r="B236" t="str">
            <v xml:space="preserve">Aditivo acelerante (MAPEFAST LC 5K) </v>
          </cell>
          <cell r="C236" t="str">
            <v xml:space="preserve">kg </v>
          </cell>
          <cell r="D236">
            <v>23538.2</v>
          </cell>
        </row>
        <row r="237">
          <cell r="A237" t="str">
            <v>MT0129</v>
          </cell>
          <cell r="B237" t="str">
            <v xml:space="preserve">Tapón Soldado presion 1" PAVCO </v>
          </cell>
          <cell r="C237" t="str">
            <v xml:space="preserve">Und </v>
          </cell>
          <cell r="D237">
            <v>1428</v>
          </cell>
        </row>
        <row r="238">
          <cell r="A238" t="str">
            <v>MT0130</v>
          </cell>
          <cell r="B238" t="str">
            <v xml:space="preserve">Aditivo fluidificante (Plastocrete DM 4.5 K) </v>
          </cell>
          <cell r="C238" t="str">
            <v xml:space="preserve">kg </v>
          </cell>
          <cell r="D238">
            <v>22715.77</v>
          </cell>
        </row>
        <row r="239">
          <cell r="A239" t="str">
            <v>MT0131</v>
          </cell>
          <cell r="B239" t="str">
            <v xml:space="preserve">Aditivo plastificante (MAPEPLAST WP 20 4.5 k) </v>
          </cell>
          <cell r="C239" t="str">
            <v xml:space="preserve">Und </v>
          </cell>
          <cell r="D239">
            <v>67711</v>
          </cell>
        </row>
        <row r="240">
          <cell r="A240" t="str">
            <v>MT0132</v>
          </cell>
          <cell r="B240" t="str">
            <v xml:space="preserve">Aditivo acelerante (SIKASET-L 5kg) </v>
          </cell>
          <cell r="C240" t="str">
            <v xml:space="preserve">Und </v>
          </cell>
          <cell r="D240">
            <v>115311</v>
          </cell>
        </row>
        <row r="241">
          <cell r="A241" t="str">
            <v>MT0133</v>
          </cell>
          <cell r="B241" t="str">
            <v xml:space="preserve">Alambre calibre 12 Galvanizado </v>
          </cell>
          <cell r="C241" t="str">
            <v xml:space="preserve">kg </v>
          </cell>
          <cell r="D241">
            <v>8211</v>
          </cell>
        </row>
        <row r="242">
          <cell r="A242" t="str">
            <v>MT0134</v>
          </cell>
          <cell r="B242" t="str">
            <v xml:space="preserve">Mortero 1:3 de recubrimiento </v>
          </cell>
          <cell r="C242" t="str">
            <v>m3</v>
          </cell>
          <cell r="D242">
            <v>390127</v>
          </cell>
        </row>
        <row r="243">
          <cell r="A243" t="str">
            <v>MT0135</v>
          </cell>
          <cell r="B243" t="str">
            <v xml:space="preserve">Formaleta (gaviones, juntas de bordillos, juntas de cunetas, muros, concretos clase D,E,F y G). </v>
          </cell>
          <cell r="C243" t="str">
            <v xml:space="preserve">m2 </v>
          </cell>
          <cell r="D243">
            <v>7250</v>
          </cell>
        </row>
        <row r="244">
          <cell r="A244" t="str">
            <v>MT0136</v>
          </cell>
          <cell r="B244" t="str">
            <v>Malla ciclónica para gaviones galvanizada y plastificada con PVC cal 12 (2m3)</v>
          </cell>
          <cell r="C244" t="str">
            <v xml:space="preserve">Und </v>
          </cell>
          <cell r="D244">
            <v>154396</v>
          </cell>
        </row>
        <row r="245">
          <cell r="A245" t="str">
            <v>MT0137</v>
          </cell>
          <cell r="B245" t="str">
            <v xml:space="preserve">Mezcladora a gasolina 1.5 bultos </v>
          </cell>
          <cell r="C245" t="str">
            <v>Hr</v>
          </cell>
          <cell r="D245">
            <v>7140</v>
          </cell>
        </row>
        <row r="246">
          <cell r="A246" t="str">
            <v>MT0138</v>
          </cell>
          <cell r="B246" t="str">
            <v xml:space="preserve">Mezcladora electrica  1.5 bultos </v>
          </cell>
          <cell r="C246" t="str">
            <v>Hr</v>
          </cell>
          <cell r="D246">
            <v>7288</v>
          </cell>
        </row>
        <row r="247">
          <cell r="A247" t="str">
            <v>MT0139</v>
          </cell>
          <cell r="B247" t="str">
            <v xml:space="preserve">Mezcladora Diesel 2 bultos </v>
          </cell>
          <cell r="C247" t="str">
            <v>Hr</v>
          </cell>
          <cell r="D247">
            <v>8627</v>
          </cell>
        </row>
        <row r="248">
          <cell r="A248" t="str">
            <v>MT0140</v>
          </cell>
          <cell r="B248" t="str">
            <v xml:space="preserve">Arena Lavada </v>
          </cell>
          <cell r="C248" t="str">
            <v>m3</v>
          </cell>
          <cell r="D248">
            <v>42333.536</v>
          </cell>
        </row>
        <row r="249">
          <cell r="A249" t="str">
            <v>MT0141</v>
          </cell>
          <cell r="B249" t="str">
            <v xml:space="preserve">Antisol Blanco 20kg </v>
          </cell>
          <cell r="C249" t="str">
            <v xml:space="preserve">kg </v>
          </cell>
          <cell r="D249">
            <v>8602</v>
          </cell>
        </row>
        <row r="250">
          <cell r="A250" t="str">
            <v>MT0142</v>
          </cell>
          <cell r="B250" t="str">
            <v xml:space="preserve">Cinta PVC SIKA O-22 o similar </v>
          </cell>
          <cell r="C250" t="str">
            <v xml:space="preserve">ml </v>
          </cell>
          <cell r="D250">
            <v>49504</v>
          </cell>
        </row>
        <row r="251">
          <cell r="A251" t="str">
            <v>MT0143</v>
          </cell>
          <cell r="B251" t="str">
            <v xml:space="preserve">Sika Waterbar (Cinta PVC) V-15 rollo 30 m o similar </v>
          </cell>
          <cell r="C251" t="str">
            <v xml:space="preserve">ml </v>
          </cell>
          <cell r="D251">
            <v>17748</v>
          </cell>
        </row>
        <row r="252">
          <cell r="A252" t="str">
            <v>MT0144</v>
          </cell>
          <cell r="B252" t="str">
            <v xml:space="preserve">Soldadura (Electrodo E6011- 1/8" Bauker) </v>
          </cell>
          <cell r="C252" t="str">
            <v xml:space="preserve">kg </v>
          </cell>
          <cell r="D252">
            <v>12971</v>
          </cell>
        </row>
        <row r="253">
          <cell r="A253" t="str">
            <v>MT0145</v>
          </cell>
          <cell r="B253" t="str">
            <v xml:space="preserve">Tuberia estructural PVC ɸ= 700 mm </v>
          </cell>
          <cell r="C253" t="str">
            <v xml:space="preserve">ml </v>
          </cell>
          <cell r="D253">
            <v>492000</v>
          </cell>
        </row>
        <row r="254">
          <cell r="A254" t="str">
            <v>MT0146</v>
          </cell>
          <cell r="B254" t="str">
            <v xml:space="preserve">Accesorios de tuberia estructural PVC ɸ= 700 mm </v>
          </cell>
          <cell r="C254" t="str">
            <v>ml</v>
          </cell>
          <cell r="D254">
            <v>492000</v>
          </cell>
        </row>
        <row r="255">
          <cell r="A255" t="str">
            <v>MT0147</v>
          </cell>
          <cell r="B255" t="str">
            <v xml:space="preserve">Malla electrosoldada de 5 mm </v>
          </cell>
          <cell r="C255" t="str">
            <v xml:space="preserve">kg </v>
          </cell>
          <cell r="D255">
            <v>5355</v>
          </cell>
        </row>
        <row r="256">
          <cell r="A256" t="str">
            <v>MT0148</v>
          </cell>
          <cell r="B256" t="str">
            <v xml:space="preserve">Barras de union de 1/2" </v>
          </cell>
          <cell r="C256" t="str">
            <v xml:space="preserve">kg </v>
          </cell>
          <cell r="D256">
            <v>2900</v>
          </cell>
        </row>
        <row r="257">
          <cell r="A257" t="str">
            <v>MT0149</v>
          </cell>
          <cell r="B257" t="str">
            <v>Cintilla de poliuretano (Sikarod)</v>
          </cell>
          <cell r="C257" t="str">
            <v>m</v>
          </cell>
          <cell r="D257">
            <v>734.79</v>
          </cell>
        </row>
        <row r="258">
          <cell r="A258" t="str">
            <v>MT0150</v>
          </cell>
          <cell r="B258" t="str">
            <v xml:space="preserve">Sello de silicona o sellador autonivelante </v>
          </cell>
          <cell r="C258" t="str">
            <v>m</v>
          </cell>
          <cell r="D258">
            <v>3349.11</v>
          </cell>
        </row>
        <row r="259">
          <cell r="A259" t="str">
            <v>MT0151</v>
          </cell>
          <cell r="B259" t="str">
            <v xml:space="preserve">Suministro e instalación de Hidromalla Geoestera </v>
          </cell>
          <cell r="C259" t="str">
            <v xml:space="preserve">m2 </v>
          </cell>
          <cell r="D259">
            <v>14695</v>
          </cell>
        </row>
        <row r="260">
          <cell r="A260" t="str">
            <v>MT0152</v>
          </cell>
          <cell r="B260" t="str">
            <v xml:space="preserve">Geocable de amarre en poliester </v>
          </cell>
          <cell r="C260" t="str">
            <v>ml</v>
          </cell>
          <cell r="D260">
            <v>385</v>
          </cell>
        </row>
        <row r="261">
          <cell r="A261" t="str">
            <v>MT0153</v>
          </cell>
          <cell r="B261" t="str">
            <v>Enrocado</v>
          </cell>
          <cell r="C261" t="str">
            <v>m3</v>
          </cell>
          <cell r="D261">
            <v>35000</v>
          </cell>
        </row>
        <row r="262">
          <cell r="A262" t="str">
            <v>MT0154</v>
          </cell>
          <cell r="B262" t="str">
            <v>Geotextil T-2100 o equivalente</v>
          </cell>
          <cell r="C262" t="str">
            <v xml:space="preserve">m2 </v>
          </cell>
          <cell r="D262">
            <v>3700</v>
          </cell>
        </row>
        <row r="263">
          <cell r="A263" t="str">
            <v>MT0155</v>
          </cell>
          <cell r="B263" t="str">
            <v xml:space="preserve">Hilo en poliester 100% para costura de geotextil. </v>
          </cell>
          <cell r="C263" t="str">
            <v>ml</v>
          </cell>
          <cell r="D263">
            <v>20</v>
          </cell>
        </row>
        <row r="264">
          <cell r="A264" t="str">
            <v>MT0156</v>
          </cell>
          <cell r="B264" t="str">
            <v xml:space="preserve">Aditivo curador (Mapecure E 30 CO o similar) </v>
          </cell>
          <cell r="C264" t="str">
            <v xml:space="preserve">kg </v>
          </cell>
          <cell r="D264">
            <v>6883.2</v>
          </cell>
        </row>
        <row r="265">
          <cell r="A265" t="str">
            <v>MT0157</v>
          </cell>
          <cell r="B265" t="str">
            <v xml:space="preserve">Concreto tremie 4000 psi (as 8") </v>
          </cell>
          <cell r="C265" t="str">
            <v>m3</v>
          </cell>
          <cell r="D265">
            <v>450653</v>
          </cell>
        </row>
        <row r="266">
          <cell r="A266" t="str">
            <v>MT0158</v>
          </cell>
          <cell r="B266" t="str">
            <v>Torón de tensionamiento 1/2" 0 5/8"</v>
          </cell>
          <cell r="C266" t="str">
            <v xml:space="preserve">kg </v>
          </cell>
          <cell r="D266">
            <v>6400</v>
          </cell>
        </row>
        <row r="267">
          <cell r="A267" t="str">
            <v>MT0159</v>
          </cell>
          <cell r="B267" t="str">
            <v xml:space="preserve">Limpiador 1/4 de galon (anclajes) </v>
          </cell>
          <cell r="C267" t="str">
            <v xml:space="preserve">Und </v>
          </cell>
          <cell r="D267">
            <v>19839</v>
          </cell>
        </row>
        <row r="268">
          <cell r="A268" t="str">
            <v>MT0160</v>
          </cell>
          <cell r="B268" t="str">
            <v xml:space="preserve">Union en PVC RD21 de 1" (para anclajes) </v>
          </cell>
          <cell r="C268" t="str">
            <v xml:space="preserve">Und </v>
          </cell>
          <cell r="D268">
            <v>1200</v>
          </cell>
        </row>
        <row r="269">
          <cell r="A269" t="str">
            <v>MT0161</v>
          </cell>
          <cell r="B269" t="str">
            <v xml:space="preserve">Soldadura en PVC 1/8 de galón (anclajes) </v>
          </cell>
          <cell r="C269" t="str">
            <v xml:space="preserve">Und </v>
          </cell>
          <cell r="D269">
            <v>23938.17</v>
          </cell>
        </row>
        <row r="270">
          <cell r="A270" t="str">
            <v>MT0162</v>
          </cell>
          <cell r="B270" t="str">
            <v xml:space="preserve">Trompetas de 12 torones (tensionamiento) </v>
          </cell>
          <cell r="C270" t="str">
            <v xml:space="preserve">Und </v>
          </cell>
          <cell r="D270">
            <v>75000</v>
          </cell>
        </row>
        <row r="271">
          <cell r="A271" t="str">
            <v>MT0163</v>
          </cell>
          <cell r="B271" t="str">
            <v xml:space="preserve">Lechada para ductos (acero de preesfuerzo) </v>
          </cell>
          <cell r="C271" t="str">
            <v>lt</v>
          </cell>
          <cell r="D271">
            <v>678.17</v>
          </cell>
        </row>
        <row r="272">
          <cell r="A272" t="str">
            <v>MT0164</v>
          </cell>
          <cell r="B272" t="str">
            <v xml:space="preserve">Ductos de tensionamiento </v>
          </cell>
          <cell r="C272" t="str">
            <v>m</v>
          </cell>
          <cell r="D272">
            <v>14500</v>
          </cell>
        </row>
        <row r="273">
          <cell r="A273" t="str">
            <v>MT0165</v>
          </cell>
          <cell r="B273" t="str">
            <v xml:space="preserve">Oxigeno industrial </v>
          </cell>
          <cell r="C273" t="str">
            <v xml:space="preserve">kg </v>
          </cell>
          <cell r="D273">
            <v>7949.38</v>
          </cell>
        </row>
        <row r="274">
          <cell r="A274" t="str">
            <v>MT0166</v>
          </cell>
          <cell r="B274" t="str">
            <v xml:space="preserve">Manguera de polietileno de 3" </v>
          </cell>
          <cell r="C274" t="str">
            <v>m</v>
          </cell>
          <cell r="D274">
            <v>6035.49</v>
          </cell>
        </row>
        <row r="275">
          <cell r="A275" t="str">
            <v>MT0167</v>
          </cell>
          <cell r="B275" t="str">
            <v xml:space="preserve">Tuberia PVC RD21 de 1" </v>
          </cell>
          <cell r="C275" t="str">
            <v>m</v>
          </cell>
          <cell r="D275">
            <v>4528.57</v>
          </cell>
        </row>
        <row r="276">
          <cell r="A276" t="str">
            <v>MT0168</v>
          </cell>
          <cell r="B276" t="str">
            <v xml:space="preserve">Anclajes o cuñas para el tensionamiento </v>
          </cell>
          <cell r="C276" t="str">
            <v xml:space="preserve">Und </v>
          </cell>
          <cell r="D276">
            <v>10396.06</v>
          </cell>
        </row>
        <row r="277">
          <cell r="A277" t="str">
            <v>MT0169</v>
          </cell>
          <cell r="B277" t="str">
            <v>Concreto lanzado de 21 Mpa (asent 6")</v>
          </cell>
          <cell r="C277" t="str">
            <v xml:space="preserve">m3 </v>
          </cell>
          <cell r="D277">
            <v>465766</v>
          </cell>
        </row>
        <row r="278">
          <cell r="A278" t="str">
            <v>MT0170</v>
          </cell>
          <cell r="B278" t="str">
            <v xml:space="preserve">Biomanto terratrac TRM 50 PAVCO </v>
          </cell>
          <cell r="C278" t="str">
            <v xml:space="preserve">m2 </v>
          </cell>
          <cell r="D278">
            <v>12357.99</v>
          </cell>
        </row>
        <row r="279">
          <cell r="A279" t="str">
            <v>MT0171</v>
          </cell>
          <cell r="B279" t="str">
            <v xml:space="preserve">Varilla de 3/8" de forma de "j" (10x10x30) </v>
          </cell>
          <cell r="C279" t="str">
            <v>Und</v>
          </cell>
          <cell r="D279">
            <v>800</v>
          </cell>
        </row>
        <row r="280">
          <cell r="A280" t="str">
            <v>MT0172</v>
          </cell>
          <cell r="B280" t="str">
            <v xml:space="preserve">Chamizos para conformar fajinas o corta flujos </v>
          </cell>
          <cell r="C280" t="str">
            <v>ml</v>
          </cell>
          <cell r="D280">
            <v>200</v>
          </cell>
        </row>
        <row r="281">
          <cell r="A281" t="str">
            <v>MT0173</v>
          </cell>
          <cell r="B281" t="str">
            <v xml:space="preserve">Compos (sustrato vegetal + semilla) </v>
          </cell>
          <cell r="C281" t="str">
            <v xml:space="preserve">m2 </v>
          </cell>
          <cell r="D281">
            <v>26000</v>
          </cell>
        </row>
        <row r="282">
          <cell r="A282" t="str">
            <v>MT0174</v>
          </cell>
          <cell r="B282" t="str">
            <v xml:space="preserve">Tierra abonada </v>
          </cell>
          <cell r="C282" t="str">
            <v>m3</v>
          </cell>
          <cell r="D282">
            <v>42901</v>
          </cell>
        </row>
        <row r="283">
          <cell r="A283" t="str">
            <v>MT0175</v>
          </cell>
          <cell r="B283" t="str">
            <v xml:space="preserve">Cespedones </v>
          </cell>
          <cell r="C283" t="str">
            <v xml:space="preserve">m2 </v>
          </cell>
          <cell r="D283">
            <v>8216</v>
          </cell>
        </row>
        <row r="284">
          <cell r="A284" t="str">
            <v>MT0176</v>
          </cell>
          <cell r="B284" t="str">
            <v xml:space="preserve">Lámina de Zinc ondulada 2.438*0.8 cal 35 0.17 mm </v>
          </cell>
          <cell r="C284" t="str">
            <v xml:space="preserve">m2 </v>
          </cell>
          <cell r="D284">
            <v>12360</v>
          </cell>
        </row>
        <row r="285">
          <cell r="A285" t="str">
            <v>MT0177</v>
          </cell>
          <cell r="B285" t="str">
            <v>Listón de cativo 2" * 4" * 12'</v>
          </cell>
          <cell r="C285" t="str">
            <v>Und</v>
          </cell>
          <cell r="D285">
            <v>26775</v>
          </cell>
        </row>
        <row r="286">
          <cell r="A286" t="str">
            <v>MT0178</v>
          </cell>
          <cell r="B286" t="str">
            <v>Listón de cativo 2" * 2" * 12'</v>
          </cell>
          <cell r="C286" t="str">
            <v>Und</v>
          </cell>
          <cell r="D286">
            <v>13090</v>
          </cell>
        </row>
        <row r="287">
          <cell r="A287" t="str">
            <v>MT0179</v>
          </cell>
          <cell r="B287" t="str">
            <v xml:space="preserve">Puntillas </v>
          </cell>
          <cell r="C287" t="str">
            <v xml:space="preserve">kg </v>
          </cell>
          <cell r="D287">
            <v>3270</v>
          </cell>
        </row>
        <row r="288">
          <cell r="A288" t="str">
            <v>MT0180</v>
          </cell>
          <cell r="B288" t="str">
            <v>Disco de corte de metal de 7" x 0.055"</v>
          </cell>
          <cell r="C288" t="str">
            <v>Und</v>
          </cell>
          <cell r="D288">
            <v>7400</v>
          </cell>
        </row>
        <row r="289">
          <cell r="A289" t="str">
            <v>MT0181</v>
          </cell>
          <cell r="B289" t="str">
            <v xml:space="preserve">Perfil estándar C 6" x 8.2" </v>
          </cell>
          <cell r="C289" t="str">
            <v>Und</v>
          </cell>
          <cell r="D289">
            <v>380000</v>
          </cell>
        </row>
        <row r="290">
          <cell r="A290" t="str">
            <v>MT0182</v>
          </cell>
          <cell r="B290" t="str">
            <v xml:space="preserve">Soldadura 6011 1/8" </v>
          </cell>
          <cell r="C290" t="str">
            <v xml:space="preserve">kg </v>
          </cell>
          <cell r="D290">
            <v>8000</v>
          </cell>
        </row>
        <row r="291">
          <cell r="A291" t="str">
            <v>MT0183</v>
          </cell>
          <cell r="B291" t="str">
            <v xml:space="preserve">Epóxico poliamida verde </v>
          </cell>
          <cell r="C291" t="str">
            <v xml:space="preserve">Gal </v>
          </cell>
          <cell r="D291">
            <v>120900</v>
          </cell>
        </row>
        <row r="292">
          <cell r="A292" t="str">
            <v>MT0184</v>
          </cell>
          <cell r="B292" t="str">
            <v xml:space="preserve">Catalizador para poliamida </v>
          </cell>
          <cell r="C292" t="str">
            <v>Gal</v>
          </cell>
          <cell r="D292">
            <v>211600</v>
          </cell>
        </row>
        <row r="293">
          <cell r="A293" t="str">
            <v>MT0185</v>
          </cell>
          <cell r="B293" t="str">
            <v xml:space="preserve">Pintura esmalte Gris </v>
          </cell>
          <cell r="C293" t="str">
            <v>Gal</v>
          </cell>
          <cell r="D293">
            <v>74000</v>
          </cell>
        </row>
        <row r="294">
          <cell r="A294" t="str">
            <v>MT0186</v>
          </cell>
          <cell r="B294" t="str">
            <v>Lija N° 100</v>
          </cell>
          <cell r="C294" t="str">
            <v>Und</v>
          </cell>
          <cell r="D294">
            <v>1200</v>
          </cell>
        </row>
        <row r="295">
          <cell r="A295" t="str">
            <v>MT0187</v>
          </cell>
          <cell r="B295" t="str">
            <v>Thinner</v>
          </cell>
          <cell r="C295" t="str">
            <v>Gal</v>
          </cell>
          <cell r="D295">
            <v>19635</v>
          </cell>
        </row>
        <row r="296">
          <cell r="A296" t="str">
            <v>MT0188</v>
          </cell>
          <cell r="B296" t="str">
            <v>Brocha de 1"</v>
          </cell>
          <cell r="C296" t="str">
            <v>Und</v>
          </cell>
          <cell r="D296">
            <v>3200</v>
          </cell>
        </row>
        <row r="297">
          <cell r="A297" t="str">
            <v>MT0189</v>
          </cell>
          <cell r="B297" t="str">
            <v xml:space="preserve">Lámina de alfajor de 3 mm galvanizado </v>
          </cell>
          <cell r="C297" t="str">
            <v>Und</v>
          </cell>
          <cell r="D297">
            <v>532500</v>
          </cell>
        </row>
        <row r="298">
          <cell r="A298" t="str">
            <v>MT0190</v>
          </cell>
          <cell r="B298" t="str">
            <v xml:space="preserve">Perfil 3" x 1/4" 6 m A572/G50 </v>
          </cell>
          <cell r="C298" t="str">
            <v>Und</v>
          </cell>
          <cell r="D298">
            <v>200000</v>
          </cell>
        </row>
        <row r="299">
          <cell r="A299" t="str">
            <v>MT0191</v>
          </cell>
          <cell r="B299" t="str">
            <v xml:space="preserve">Wash primer </v>
          </cell>
          <cell r="C299" t="str">
            <v>Gal</v>
          </cell>
          <cell r="D299">
            <v>110900</v>
          </cell>
        </row>
        <row r="300">
          <cell r="A300" t="str">
            <v>MT0192</v>
          </cell>
          <cell r="B300" t="str">
            <v>Lija #250</v>
          </cell>
          <cell r="C300" t="str">
            <v>Und</v>
          </cell>
          <cell r="D300">
            <v>1500</v>
          </cell>
        </row>
        <row r="301">
          <cell r="A301" t="str">
            <v>MT0193</v>
          </cell>
          <cell r="B301" t="str">
            <v xml:space="preserve">Tuberia de acero al carbon 2" </v>
          </cell>
          <cell r="C301" t="str">
            <v>m</v>
          </cell>
          <cell r="D301">
            <v>21000</v>
          </cell>
        </row>
        <row r="302">
          <cell r="A302" t="str">
            <v>MT0194</v>
          </cell>
          <cell r="B302" t="str">
            <v xml:space="preserve">Broca de perforación de 3/4" </v>
          </cell>
          <cell r="C302" t="str">
            <v>Und</v>
          </cell>
          <cell r="D302">
            <v>45000</v>
          </cell>
        </row>
        <row r="303">
          <cell r="A303" t="str">
            <v>MT0195</v>
          </cell>
          <cell r="B303" t="str">
            <v xml:space="preserve">Disco de corte para cortadora </v>
          </cell>
          <cell r="C303" t="str">
            <v>Und</v>
          </cell>
          <cell r="D303">
            <v>16900</v>
          </cell>
        </row>
        <row r="304">
          <cell r="A304" t="str">
            <v>MT0196</v>
          </cell>
          <cell r="B304" t="str">
            <v xml:space="preserve">Sika Anchor fix 2 x 300 m </v>
          </cell>
          <cell r="C304" t="str">
            <v>Und</v>
          </cell>
          <cell r="D304">
            <v>87100</v>
          </cell>
        </row>
        <row r="305">
          <cell r="A305" t="str">
            <v>MT0197</v>
          </cell>
          <cell r="B305" t="str">
            <v>Pintura esmalte negro</v>
          </cell>
          <cell r="C305" t="str">
            <v>Gal</v>
          </cell>
          <cell r="D305">
            <v>35000</v>
          </cell>
        </row>
        <row r="306">
          <cell r="A306" t="str">
            <v>MT0198</v>
          </cell>
          <cell r="B306" t="str">
            <v>Disolvente</v>
          </cell>
          <cell r="C306" t="str">
            <v>Gal</v>
          </cell>
          <cell r="D306">
            <v>19635</v>
          </cell>
        </row>
        <row r="307">
          <cell r="A307" t="str">
            <v>MT0199</v>
          </cell>
          <cell r="B307" t="str">
            <v xml:space="preserve">Bolsas de plástico </v>
          </cell>
          <cell r="C307" t="str">
            <v>Und</v>
          </cell>
          <cell r="D307">
            <v>500</v>
          </cell>
        </row>
        <row r="308">
          <cell r="A308" t="str">
            <v>MT0200</v>
          </cell>
          <cell r="B308" t="str">
            <v>Platina de 5/8" G50</v>
          </cell>
          <cell r="C308" t="str">
            <v xml:space="preserve">m2 </v>
          </cell>
          <cell r="D308">
            <v>600000</v>
          </cell>
        </row>
        <row r="309">
          <cell r="A309" t="str">
            <v>MT0201</v>
          </cell>
          <cell r="B309" t="str">
            <v>Perno de anclaje 5/8 x 5" ASTM A325</v>
          </cell>
          <cell r="C309" t="str">
            <v>und</v>
          </cell>
          <cell r="D309">
            <v>9821</v>
          </cell>
        </row>
        <row r="310">
          <cell r="A310" t="str">
            <v>MT0202</v>
          </cell>
          <cell r="B310" t="str">
            <v xml:space="preserve">Señalización preventiva (4 Colombinas, cinta demarcación 100 m y señalizacion (pare y siga reflectiva 29.5 cm) </v>
          </cell>
          <cell r="C310" t="str">
            <v>und</v>
          </cell>
          <cell r="D310">
            <v>187400</v>
          </cell>
        </row>
        <row r="311">
          <cell r="A311" t="str">
            <v>MT0203</v>
          </cell>
          <cell r="B311" t="str">
            <v>Plástico negro Cal 3</v>
          </cell>
          <cell r="C311" t="str">
            <v xml:space="preserve">m2 </v>
          </cell>
          <cell r="D311">
            <v>1000</v>
          </cell>
        </row>
        <row r="312">
          <cell r="A312" t="str">
            <v>MT0204</v>
          </cell>
          <cell r="B312" t="str">
            <v>Ángulo  2" 1/2" x 3/16</v>
          </cell>
          <cell r="C312" t="str">
            <v>m</v>
          </cell>
          <cell r="D312">
            <v>24500</v>
          </cell>
        </row>
        <row r="313">
          <cell r="A313" t="str">
            <v>MT0205</v>
          </cell>
          <cell r="B313" t="str">
            <v xml:space="preserve">Ángulo 2" x 3/16 </v>
          </cell>
          <cell r="C313" t="str">
            <v>m</v>
          </cell>
          <cell r="D313">
            <v>20300</v>
          </cell>
        </row>
        <row r="314">
          <cell r="A314" t="str">
            <v>MT0206</v>
          </cell>
          <cell r="B314" t="str">
            <v xml:space="preserve">Disco de desbaste de 7" </v>
          </cell>
          <cell r="C314" t="str">
            <v>Und</v>
          </cell>
          <cell r="D314">
            <v>7250</v>
          </cell>
        </row>
        <row r="315">
          <cell r="A315" t="str">
            <v>MT0207</v>
          </cell>
          <cell r="B315" t="str">
            <v xml:space="preserve">Disco de corte de 14" para tronzadora </v>
          </cell>
          <cell r="C315" t="str">
            <v>Und</v>
          </cell>
          <cell r="D315">
            <v>15900</v>
          </cell>
        </row>
        <row r="316">
          <cell r="A316" t="str">
            <v>MT0208</v>
          </cell>
          <cell r="B316" t="str">
            <v xml:space="preserve">Grata Circular de 6" </v>
          </cell>
          <cell r="C316" t="str">
            <v>UND</v>
          </cell>
          <cell r="D316">
            <v>19000</v>
          </cell>
        </row>
        <row r="317">
          <cell r="A317" t="str">
            <v>MT0209</v>
          </cell>
          <cell r="B317" t="str">
            <v>Resanes</v>
          </cell>
          <cell r="C317" t="str">
            <v>UND</v>
          </cell>
          <cell r="D317">
            <v>11000</v>
          </cell>
        </row>
        <row r="318">
          <cell r="A318" t="str">
            <v>MT0210</v>
          </cell>
          <cell r="B318" t="str">
            <v>Refuerzo en acero 7@ 3/8" y  7@ 1/4" para tapa e= ,15mts</v>
          </cell>
          <cell r="C318" t="str">
            <v xml:space="preserve">kg </v>
          </cell>
          <cell r="D318">
            <v>5000</v>
          </cell>
        </row>
        <row r="319">
          <cell r="A319" t="str">
            <v>MT0211</v>
          </cell>
          <cell r="B319" t="str">
            <v xml:space="preserve">Platina A-36 plegada 3/8" x 4" x 6m </v>
          </cell>
          <cell r="C319" t="str">
            <v>Und</v>
          </cell>
          <cell r="D319">
            <v>298321.09999999998</v>
          </cell>
        </row>
        <row r="320">
          <cell r="A320" t="str">
            <v>MT0212</v>
          </cell>
          <cell r="B320" t="str">
            <v>Soldadura 7018 x 1/8"</v>
          </cell>
          <cell r="C320" t="str">
            <v xml:space="preserve">kg </v>
          </cell>
          <cell r="D320">
            <v>23600</v>
          </cell>
        </row>
        <row r="321">
          <cell r="A321" t="str">
            <v>MT0213</v>
          </cell>
          <cell r="B321" t="str">
            <v xml:space="preserve">Platina A-36 plegada 3/8" x 2" x 6m </v>
          </cell>
          <cell r="C321" t="str">
            <v xml:space="preserve">kg </v>
          </cell>
          <cell r="D321">
            <v>149226</v>
          </cell>
        </row>
        <row r="322">
          <cell r="A322" t="str">
            <v>MT0214</v>
          </cell>
          <cell r="B322" t="str">
            <v xml:space="preserve">Platina A-36 plegada 3/8" x 2" 1/2" x 6m </v>
          </cell>
          <cell r="C322" t="str">
            <v xml:space="preserve">kg </v>
          </cell>
          <cell r="D322">
            <v>186401.6</v>
          </cell>
        </row>
        <row r="323">
          <cell r="A323" t="str">
            <v>MT0215</v>
          </cell>
          <cell r="B323" t="str">
            <v xml:space="preserve">Platina A-36 plegada 3/8" x 3" x 6m </v>
          </cell>
          <cell r="C323" t="str">
            <v xml:space="preserve">kg </v>
          </cell>
          <cell r="D323">
            <v>223708.09999999998</v>
          </cell>
        </row>
        <row r="324">
          <cell r="A324" t="str">
            <v>MT0216</v>
          </cell>
          <cell r="B324" t="str">
            <v xml:space="preserve">Listón de Cativo de 1" x 2" </v>
          </cell>
          <cell r="C324" t="str">
            <v>m</v>
          </cell>
          <cell r="D324">
            <v>1793</v>
          </cell>
        </row>
        <row r="325">
          <cell r="A325" t="str">
            <v>MT0217</v>
          </cell>
          <cell r="B325" t="str">
            <v xml:space="preserve">Listón de Abarco de 1" x 2" </v>
          </cell>
          <cell r="C325" t="str">
            <v>m</v>
          </cell>
          <cell r="D325">
            <v>4890</v>
          </cell>
        </row>
        <row r="326">
          <cell r="A326" t="str">
            <v>MT0218</v>
          </cell>
          <cell r="B326" t="str">
            <v xml:space="preserve">Epóxico para anclaje </v>
          </cell>
          <cell r="C326" t="str">
            <v xml:space="preserve">kg </v>
          </cell>
          <cell r="D326">
            <v>30000</v>
          </cell>
        </row>
        <row r="327">
          <cell r="A327" t="str">
            <v>MT0219</v>
          </cell>
          <cell r="B327" t="str">
            <v xml:space="preserve">Señalización   </v>
          </cell>
          <cell r="C327" t="str">
            <v xml:space="preserve">Global </v>
          </cell>
          <cell r="D327">
            <v>1750</v>
          </cell>
        </row>
        <row r="328">
          <cell r="A328" t="str">
            <v>MT0220</v>
          </cell>
          <cell r="B328" t="str">
            <v xml:space="preserve">Adoquin tipo I seccion 8 cms </v>
          </cell>
          <cell r="C328" t="str">
            <v xml:space="preserve">m2 </v>
          </cell>
          <cell r="D328">
            <v>45220</v>
          </cell>
        </row>
        <row r="329">
          <cell r="A329" t="str">
            <v>MT0221</v>
          </cell>
          <cell r="B329" t="str">
            <v>China</v>
          </cell>
          <cell r="C329" t="str">
            <v>m3</v>
          </cell>
          <cell r="D329">
            <v>85000</v>
          </cell>
        </row>
        <row r="330">
          <cell r="A330" t="str">
            <v>MT0222</v>
          </cell>
          <cell r="B330" t="str">
            <v>Madera cativo o similar</v>
          </cell>
          <cell r="C330" t="str">
            <v>pies</v>
          </cell>
          <cell r="D330">
            <v>2800</v>
          </cell>
        </row>
        <row r="331">
          <cell r="A331" t="str">
            <v>MT0223</v>
          </cell>
          <cell r="B331" t="str">
            <v>Madera abarco</v>
          </cell>
          <cell r="C331" t="str">
            <v>pies</v>
          </cell>
          <cell r="D331">
            <v>7440</v>
          </cell>
        </row>
        <row r="332">
          <cell r="A332" t="str">
            <v>MT0224</v>
          </cell>
          <cell r="B332" t="str">
            <v>Geotextil T 1800</v>
          </cell>
          <cell r="C332" t="str">
            <v xml:space="preserve">m2 </v>
          </cell>
          <cell r="D332">
            <v>6257</v>
          </cell>
        </row>
        <row r="333">
          <cell r="A333" t="str">
            <v>MT0225</v>
          </cell>
          <cell r="B333" t="str">
            <v>Rollo de tela verde 50 m  x 2.10 m ancho 55gr/m2</v>
          </cell>
          <cell r="C333" t="str">
            <v>ml</v>
          </cell>
          <cell r="D333">
            <v>182900</v>
          </cell>
        </row>
        <row r="334">
          <cell r="A334" t="str">
            <v>MT0226</v>
          </cell>
          <cell r="B334" t="str">
            <v xml:space="preserve">Listón de cativo de 2" x 4 " x 10' </v>
          </cell>
          <cell r="C334" t="str">
            <v>Und</v>
          </cell>
          <cell r="D334">
            <v>22610</v>
          </cell>
        </row>
        <row r="335">
          <cell r="A335" t="str">
            <v>MT0227</v>
          </cell>
          <cell r="B335" t="str">
            <v>Puntilla con cabeza de 2"</v>
          </cell>
          <cell r="C335" t="str">
            <v xml:space="preserve">kg </v>
          </cell>
          <cell r="D335">
            <v>8000</v>
          </cell>
        </row>
        <row r="336">
          <cell r="A336" t="str">
            <v>MT0228</v>
          </cell>
          <cell r="B336" t="str">
            <v xml:space="preserve">Listón de cativo de 2"x2" x 10' </v>
          </cell>
          <cell r="C336" t="str">
            <v>Und</v>
          </cell>
          <cell r="D336">
            <v>10115</v>
          </cell>
        </row>
        <row r="337">
          <cell r="A337" t="str">
            <v>MT0229</v>
          </cell>
          <cell r="B337" t="str">
            <v>Listón de cativo de 1" x12"x10'</v>
          </cell>
          <cell r="C337" t="str">
            <v>Und</v>
          </cell>
          <cell r="D337">
            <v>33320</v>
          </cell>
        </row>
        <row r="338">
          <cell r="A338" t="str">
            <v>MT0230</v>
          </cell>
          <cell r="B338" t="str">
            <v xml:space="preserve">Bloque Split abujardado de concreto 15x20x40 cm </v>
          </cell>
          <cell r="C338" t="str">
            <v>Und</v>
          </cell>
          <cell r="D338">
            <v>4150</v>
          </cell>
        </row>
        <row r="339">
          <cell r="A339" t="str">
            <v>MT0231</v>
          </cell>
          <cell r="B339" t="str">
            <v xml:space="preserve">Concreto Grouting 21 Mpa </v>
          </cell>
          <cell r="C339" t="str">
            <v>m3</v>
          </cell>
          <cell r="D339">
            <v>359000</v>
          </cell>
        </row>
        <row r="340">
          <cell r="A340" t="str">
            <v>MT0232</v>
          </cell>
          <cell r="B340" t="str">
            <v xml:space="preserve">Alambre negro calibre 18 </v>
          </cell>
          <cell r="C340" t="str">
            <v xml:space="preserve">kg </v>
          </cell>
          <cell r="D340">
            <v>3890</v>
          </cell>
        </row>
        <row r="341">
          <cell r="A341" t="str">
            <v>MT0233</v>
          </cell>
          <cell r="B341" t="str">
            <v xml:space="preserve">Malla eslabonada cal 7 </v>
          </cell>
          <cell r="C341" t="str">
            <v>m2</v>
          </cell>
          <cell r="D341">
            <v>36890</v>
          </cell>
        </row>
        <row r="342">
          <cell r="A342" t="str">
            <v>MT0234</v>
          </cell>
          <cell r="B342" t="str">
            <v xml:space="preserve">Tubo galvanizado 2" cal 16 </v>
          </cell>
          <cell r="C342" t="str">
            <v>ml</v>
          </cell>
          <cell r="D342">
            <v>19291.66</v>
          </cell>
        </row>
        <row r="343">
          <cell r="A343" t="str">
            <v>MT0235</v>
          </cell>
          <cell r="B343" t="str">
            <v xml:space="preserve">Pernos </v>
          </cell>
          <cell r="C343" t="str">
            <v>Und</v>
          </cell>
        </row>
        <row r="344">
          <cell r="A344" t="str">
            <v>MT0236</v>
          </cell>
          <cell r="B344" t="str">
            <v>Plátina de 0.2x0.2x0.01</v>
          </cell>
          <cell r="C344" t="str">
            <v xml:space="preserve">kg </v>
          </cell>
        </row>
        <row r="345">
          <cell r="A345" t="str">
            <v>MT0237</v>
          </cell>
          <cell r="B345" t="str">
            <v xml:space="preserve">Bisagra para puerta pesada </v>
          </cell>
          <cell r="C345" t="str">
            <v>Und</v>
          </cell>
          <cell r="D345">
            <v>90000</v>
          </cell>
        </row>
        <row r="346">
          <cell r="A346" t="str">
            <v>MT0238</v>
          </cell>
          <cell r="B346" t="str">
            <v>Pasador 2"</v>
          </cell>
          <cell r="C346" t="str">
            <v>Und</v>
          </cell>
          <cell r="D346">
            <v>70000</v>
          </cell>
        </row>
        <row r="347">
          <cell r="A347" t="str">
            <v>MT0239</v>
          </cell>
          <cell r="B347" t="str">
            <v xml:space="preserve">Tuberia galvanizada de 1-1/4 cal 16 </v>
          </cell>
          <cell r="C347" t="str">
            <v>ml</v>
          </cell>
          <cell r="D347">
            <v>6737</v>
          </cell>
        </row>
        <row r="348">
          <cell r="A348" t="str">
            <v>MT0240</v>
          </cell>
          <cell r="B348" t="str">
            <v xml:space="preserve">Tensor intermedio tubo galvanizado de 1-1/4 </v>
          </cell>
          <cell r="C348" t="str">
            <v>ml</v>
          </cell>
          <cell r="D348">
            <v>6723</v>
          </cell>
        </row>
        <row r="349">
          <cell r="A349" t="str">
            <v>MT0241</v>
          </cell>
          <cell r="B349" t="str">
            <v xml:space="preserve">Varilla lisa de 4 mm pisa malla </v>
          </cell>
          <cell r="C349" t="str">
            <v>ml</v>
          </cell>
          <cell r="D349">
            <v>323</v>
          </cell>
        </row>
        <row r="350">
          <cell r="A350" t="str">
            <v>MT0242</v>
          </cell>
          <cell r="B350" t="str">
            <v xml:space="preserve">Varilla de 1/2" lisa pasador </v>
          </cell>
          <cell r="C350" t="str">
            <v>ml</v>
          </cell>
          <cell r="D350">
            <v>2249</v>
          </cell>
        </row>
        <row r="352">
          <cell r="A352" t="str">
            <v>CODIGO</v>
          </cell>
          <cell r="B352" t="str">
            <v>TRANSPORTE</v>
          </cell>
          <cell r="C352" t="str">
            <v>UN</v>
          </cell>
          <cell r="D352" t="str">
            <v>VR. UNITARIO</v>
          </cell>
        </row>
        <row r="353">
          <cell r="A353" t="str">
            <v>TP0001</v>
          </cell>
          <cell r="B353" t="str">
            <v>Autorizacion Del Relleno</v>
          </cell>
          <cell r="C353" t="str">
            <v>TON.</v>
          </cell>
          <cell r="D353">
            <v>6000</v>
          </cell>
        </row>
        <row r="354">
          <cell r="A354" t="str">
            <v>TP0002</v>
          </cell>
          <cell r="B354" t="str">
            <v>Autorizacion Del Relleno</v>
          </cell>
          <cell r="C354" t="str">
            <v>m3</v>
          </cell>
          <cell r="D354">
            <v>8400</v>
          </cell>
        </row>
        <row r="355">
          <cell r="A355" t="str">
            <v>TP0003</v>
          </cell>
          <cell r="B355" t="str">
            <v>Retiro  De  Material</v>
          </cell>
          <cell r="C355" t="str">
            <v>m3</v>
          </cell>
          <cell r="D355">
            <v>55248.01</v>
          </cell>
        </row>
        <row r="356">
          <cell r="A356" t="str">
            <v>TP0004</v>
          </cell>
          <cell r="B356" t="str">
            <v xml:space="preserve">Trasporte  Urbano poblaciones aledañas en  Camabaja </v>
          </cell>
          <cell r="C356" t="str">
            <v>Vj</v>
          </cell>
          <cell r="D356">
            <v>1785000</v>
          </cell>
        </row>
        <row r="357">
          <cell r="A357" t="str">
            <v>TP0005</v>
          </cell>
          <cell r="B357" t="str">
            <v xml:space="preserve">Trasporte de material en volqueta </v>
          </cell>
          <cell r="C357" t="str">
            <v>m3*km</v>
          </cell>
          <cell r="D357">
            <v>833</v>
          </cell>
        </row>
        <row r="358">
          <cell r="A358" t="str">
            <v>TP0006</v>
          </cell>
          <cell r="B358" t="str">
            <v>Trasporte De Mezcla Densa Enc Aliente Mdc 19</v>
          </cell>
          <cell r="D358">
            <v>1400</v>
          </cell>
        </row>
        <row r="359">
          <cell r="A359" t="str">
            <v>TP0007</v>
          </cell>
          <cell r="B359" t="str">
            <v xml:space="preserve">Trasporte local en Camabaja </v>
          </cell>
          <cell r="C359" t="str">
            <v xml:space="preserve">Vj </v>
          </cell>
          <cell r="D359">
            <v>1190000</v>
          </cell>
        </row>
        <row r="360">
          <cell r="A360" t="str">
            <v>TP0008</v>
          </cell>
          <cell r="B360" t="str">
            <v>Triturado De 3/4" A 1 1/2"</v>
          </cell>
          <cell r="D360">
            <v>1000</v>
          </cell>
        </row>
        <row r="361">
          <cell r="A361" t="str">
            <v>TP0009</v>
          </cell>
          <cell r="B361" t="str">
            <v xml:space="preserve">Transporte de adoquin </v>
          </cell>
          <cell r="C361" t="str">
            <v>m2</v>
          </cell>
          <cell r="D361">
            <v>4500</v>
          </cell>
        </row>
        <row r="362">
          <cell r="A362" t="str">
            <v>TP0010</v>
          </cell>
          <cell r="B362" t="str">
            <v>Transporte de material en vehiculo</v>
          </cell>
          <cell r="C362" t="str">
            <v>und</v>
          </cell>
          <cell r="D362">
            <v>30000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5AFE5F-BC91-4057-8A50-8E570271DAFD}">
  <sheetPr>
    <pageSetUpPr fitToPage="1"/>
  </sheetPr>
  <dimension ref="B1:P106"/>
  <sheetViews>
    <sheetView showGridLines="0" tabSelected="1" view="pageBreakPreview" topLeftCell="A85" zoomScale="80" zoomScaleNormal="80" zoomScaleSheetLayoutView="80" workbookViewId="0">
      <selection activeCell="G91" sqref="G91:K91"/>
    </sheetView>
  </sheetViews>
  <sheetFormatPr baseColWidth="10" defaultColWidth="10.85546875" defaultRowHeight="15" x14ac:dyDescent="0.25"/>
  <cols>
    <col min="1" max="1" width="5.5703125" style="817" customWidth="1"/>
    <col min="2" max="2" width="6.5703125" style="817" customWidth="1"/>
    <col min="3" max="3" width="13.7109375" style="409" customWidth="1"/>
    <col min="4" max="4" width="0" style="410" hidden="1" customWidth="1"/>
    <col min="5" max="5" width="15.5703125" style="410" hidden="1" customWidth="1"/>
    <col min="6" max="6" width="18.140625" style="410" hidden="1" customWidth="1"/>
    <col min="7" max="7" width="85.140625" style="410" customWidth="1"/>
    <col min="8" max="8" width="8.42578125" style="411" customWidth="1"/>
    <col min="9" max="9" width="16.28515625" style="412" customWidth="1"/>
    <col min="10" max="10" width="27" style="410" customWidth="1"/>
    <col min="11" max="11" width="25.140625" style="410" customWidth="1"/>
    <col min="12" max="12" width="6.140625" style="413" customWidth="1"/>
    <col min="13" max="13" width="6.7109375" style="817" bestFit="1" customWidth="1"/>
    <col min="14" max="14" width="12.28515625" style="808" bestFit="1" customWidth="1"/>
    <col min="15" max="15" width="10.85546875" style="817"/>
    <col min="16" max="16" width="12.28515625" style="808" bestFit="1" customWidth="1"/>
    <col min="17" max="16384" width="10.85546875" style="817"/>
  </cols>
  <sheetData>
    <row r="1" spans="2:16" x14ac:dyDescent="0.25">
      <c r="B1" s="57"/>
      <c r="C1" s="368"/>
      <c r="D1" s="369"/>
      <c r="E1" s="369"/>
      <c r="F1" s="369"/>
      <c r="G1" s="369"/>
      <c r="H1" s="370"/>
      <c r="I1" s="371"/>
      <c r="J1" s="369"/>
      <c r="K1" s="369"/>
      <c r="L1" s="372"/>
    </row>
    <row r="2" spans="2:16" ht="15.75" thickBot="1" x14ac:dyDescent="0.3">
      <c r="B2" s="46"/>
      <c r="C2" s="373"/>
      <c r="D2" s="374"/>
      <c r="E2" s="374"/>
      <c r="F2" s="374"/>
      <c r="G2" s="374"/>
      <c r="H2" s="360"/>
      <c r="I2" s="375"/>
      <c r="J2" s="374"/>
      <c r="K2" s="374"/>
      <c r="L2" s="361"/>
    </row>
    <row r="3" spans="2:16" ht="28.5" customHeight="1" x14ac:dyDescent="0.25">
      <c r="B3" s="46"/>
      <c r="C3" s="835" t="s">
        <v>358</v>
      </c>
      <c r="D3" s="836"/>
      <c r="E3" s="836"/>
      <c r="F3" s="836"/>
      <c r="G3" s="836"/>
      <c r="H3" s="836"/>
      <c r="I3" s="837"/>
      <c r="J3" s="306" t="s">
        <v>80</v>
      </c>
      <c r="K3" s="307" t="s">
        <v>81</v>
      </c>
      <c r="L3" s="361"/>
    </row>
    <row r="4" spans="2:16" ht="24.75" customHeight="1" x14ac:dyDescent="0.25">
      <c r="B4" s="46"/>
      <c r="C4" s="838"/>
      <c r="D4" s="839"/>
      <c r="E4" s="839"/>
      <c r="F4" s="839"/>
      <c r="G4" s="839"/>
      <c r="H4" s="839"/>
      <c r="I4" s="840"/>
      <c r="J4" s="308" t="s">
        <v>82</v>
      </c>
      <c r="K4" s="309">
        <v>1</v>
      </c>
      <c r="L4" s="361"/>
    </row>
    <row r="5" spans="2:16" ht="25.5" customHeight="1" thickBot="1" x14ac:dyDescent="0.3">
      <c r="B5" s="46"/>
      <c r="C5" s="841"/>
      <c r="D5" s="842"/>
      <c r="E5" s="842"/>
      <c r="F5" s="842"/>
      <c r="G5" s="842"/>
      <c r="H5" s="842"/>
      <c r="I5" s="843"/>
      <c r="J5" s="310" t="s">
        <v>83</v>
      </c>
      <c r="K5" s="311"/>
      <c r="L5" s="361"/>
    </row>
    <row r="6" spans="2:16" ht="15.75" thickBot="1" x14ac:dyDescent="0.3">
      <c r="B6" s="46"/>
      <c r="C6" s="373"/>
      <c r="D6" s="374"/>
      <c r="E6" s="374"/>
      <c r="F6" s="374"/>
      <c r="G6" s="374"/>
      <c r="H6" s="360"/>
      <c r="I6" s="375"/>
      <c r="J6" s="374"/>
      <c r="K6" s="374"/>
      <c r="L6" s="361"/>
    </row>
    <row r="7" spans="2:16" s="292" customFormat="1" ht="23.45" customHeight="1" thickBot="1" x14ac:dyDescent="0.3">
      <c r="B7" s="286"/>
      <c r="C7" s="859" t="s">
        <v>84</v>
      </c>
      <c r="D7" s="860"/>
      <c r="E7" s="861"/>
      <c r="F7" s="861"/>
      <c r="G7" s="860" t="s">
        <v>293</v>
      </c>
      <c r="H7" s="861"/>
      <c r="I7" s="861"/>
      <c r="J7" s="861"/>
      <c r="K7" s="866"/>
      <c r="L7" s="361"/>
      <c r="N7" s="809"/>
      <c r="P7" s="809"/>
    </row>
    <row r="8" spans="2:16" ht="15.75" thickBot="1" x14ac:dyDescent="0.3">
      <c r="B8" s="46"/>
      <c r="C8" s="373"/>
      <c r="D8" s="374"/>
      <c r="E8" s="374"/>
      <c r="F8" s="374"/>
      <c r="G8" s="374"/>
      <c r="H8" s="360"/>
      <c r="I8" s="375"/>
      <c r="J8" s="374"/>
      <c r="K8" s="374"/>
      <c r="L8" s="361"/>
    </row>
    <row r="9" spans="2:16" ht="25.5" customHeight="1" thickBot="1" x14ac:dyDescent="0.3">
      <c r="B9" s="46"/>
      <c r="C9" s="862" t="s">
        <v>85</v>
      </c>
      <c r="D9" s="867" t="s">
        <v>86</v>
      </c>
      <c r="E9" s="868" t="s">
        <v>87</v>
      </c>
      <c r="F9" s="869"/>
      <c r="G9" s="870" t="s">
        <v>79</v>
      </c>
      <c r="H9" s="864" t="s">
        <v>88</v>
      </c>
      <c r="I9" s="864" t="s">
        <v>89</v>
      </c>
      <c r="J9" s="871" t="s">
        <v>90</v>
      </c>
      <c r="K9" s="873" t="s">
        <v>91</v>
      </c>
      <c r="L9" s="361"/>
    </row>
    <row r="10" spans="2:16" ht="16.5" thickBot="1" x14ac:dyDescent="0.3">
      <c r="B10" s="46"/>
      <c r="C10" s="863"/>
      <c r="D10" s="865"/>
      <c r="E10" s="813" t="s">
        <v>92</v>
      </c>
      <c r="F10" s="313" t="s">
        <v>93</v>
      </c>
      <c r="G10" s="865"/>
      <c r="H10" s="865"/>
      <c r="I10" s="865"/>
      <c r="J10" s="872"/>
      <c r="K10" s="874"/>
      <c r="L10" s="361"/>
    </row>
    <row r="11" spans="2:16" ht="15.75" x14ac:dyDescent="0.25">
      <c r="B11" s="46"/>
      <c r="C11" s="376">
        <v>1</v>
      </c>
      <c r="D11" s="377"/>
      <c r="E11" s="377"/>
      <c r="F11" s="377"/>
      <c r="G11" s="314" t="s">
        <v>129</v>
      </c>
      <c r="H11" s="377"/>
      <c r="I11" s="378"/>
      <c r="J11" s="377"/>
      <c r="K11" s="379"/>
      <c r="L11" s="361"/>
    </row>
    <row r="12" spans="2:16" x14ac:dyDescent="0.25">
      <c r="B12" s="46"/>
      <c r="C12" s="315">
        <v>1.1000000000000001</v>
      </c>
      <c r="D12" s="327"/>
      <c r="E12" s="327"/>
      <c r="F12" s="327"/>
      <c r="G12" s="316" t="s">
        <v>177</v>
      </c>
      <c r="H12" s="317" t="s">
        <v>1</v>
      </c>
      <c r="I12" s="318">
        <f>1.65*1.8</f>
        <v>2.9699999999999998</v>
      </c>
      <c r="J12" s="712"/>
      <c r="K12" s="319"/>
      <c r="L12" s="361"/>
      <c r="O12" s="204"/>
    </row>
    <row r="13" spans="2:16" x14ac:dyDescent="0.25">
      <c r="B13" s="46"/>
      <c r="C13" s="315">
        <v>1.2</v>
      </c>
      <c r="D13" s="327"/>
      <c r="E13" s="327"/>
      <c r="F13" s="327"/>
      <c r="G13" s="316" t="s">
        <v>294</v>
      </c>
      <c r="H13" s="317" t="s">
        <v>1</v>
      </c>
      <c r="I13" s="318">
        <f>(8.2*1.15)</f>
        <v>9.4299999999999979</v>
      </c>
      <c r="J13" s="712"/>
      <c r="K13" s="319"/>
      <c r="L13" s="361"/>
    </row>
    <row r="14" spans="2:16" x14ac:dyDescent="0.25">
      <c r="B14" s="46"/>
      <c r="C14" s="315">
        <v>1.3</v>
      </c>
      <c r="D14" s="327"/>
      <c r="E14" s="327"/>
      <c r="F14" s="327"/>
      <c r="G14" s="316" t="s">
        <v>295</v>
      </c>
      <c r="H14" s="317" t="s">
        <v>1</v>
      </c>
      <c r="I14" s="318">
        <f>(3.8*1.05)</f>
        <v>3.9899999999999998</v>
      </c>
      <c r="J14" s="712"/>
      <c r="K14" s="319"/>
      <c r="L14" s="361"/>
    </row>
    <row r="15" spans="2:16" x14ac:dyDescent="0.25">
      <c r="B15" s="46"/>
      <c r="C15" s="315">
        <v>1.4</v>
      </c>
      <c r="D15" s="327"/>
      <c r="E15" s="327"/>
      <c r="F15" s="327"/>
      <c r="G15" s="316" t="s">
        <v>296</v>
      </c>
      <c r="H15" s="317" t="s">
        <v>1</v>
      </c>
      <c r="I15" s="318">
        <v>26</v>
      </c>
      <c r="J15" s="712"/>
      <c r="K15" s="319"/>
      <c r="L15" s="361"/>
    </row>
    <row r="16" spans="2:16" x14ac:dyDescent="0.25">
      <c r="B16" s="46"/>
      <c r="C16" s="315"/>
      <c r="D16" s="327"/>
      <c r="E16" s="327"/>
      <c r="F16" s="327"/>
      <c r="G16" s="328"/>
      <c r="H16" s="814"/>
      <c r="I16" s="363"/>
      <c r="J16" s="380"/>
      <c r="K16" s="319"/>
      <c r="L16" s="361"/>
    </row>
    <row r="17" spans="2:16" ht="15.75" x14ac:dyDescent="0.25">
      <c r="B17" s="46"/>
      <c r="C17" s="315"/>
      <c r="D17" s="327"/>
      <c r="E17" s="327"/>
      <c r="F17" s="327"/>
      <c r="G17" s="844" t="s">
        <v>178</v>
      </c>
      <c r="H17" s="845"/>
      <c r="I17" s="845"/>
      <c r="J17" s="846"/>
      <c r="K17" s="364"/>
      <c r="L17" s="361"/>
    </row>
    <row r="18" spans="2:16" ht="15.75" x14ac:dyDescent="0.25">
      <c r="B18" s="46"/>
      <c r="C18" s="381">
        <v>2</v>
      </c>
      <c r="D18" s="382"/>
      <c r="E18" s="382"/>
      <c r="F18" s="382"/>
      <c r="G18" s="320" t="s">
        <v>167</v>
      </c>
      <c r="H18" s="321"/>
      <c r="I18" s="322"/>
      <c r="J18" s="323"/>
      <c r="K18" s="324"/>
      <c r="L18" s="361"/>
    </row>
    <row r="19" spans="2:16" x14ac:dyDescent="0.25">
      <c r="B19" s="46"/>
      <c r="C19" s="332" t="s">
        <v>130</v>
      </c>
      <c r="D19" s="333"/>
      <c r="E19" s="333"/>
      <c r="F19" s="333"/>
      <c r="G19" s="383" t="s">
        <v>191</v>
      </c>
      <c r="H19" s="325" t="s">
        <v>1</v>
      </c>
      <c r="I19" s="326">
        <f>I20*20%</f>
        <v>130</v>
      </c>
      <c r="J19" s="713"/>
      <c r="K19" s="319"/>
      <c r="L19" s="361"/>
    </row>
    <row r="20" spans="2:16" s="15" customFormat="1" x14ac:dyDescent="0.25">
      <c r="B20" s="139"/>
      <c r="C20" s="332" t="s">
        <v>131</v>
      </c>
      <c r="D20" s="333"/>
      <c r="E20" s="333"/>
      <c r="F20" s="333"/>
      <c r="G20" s="383" t="s">
        <v>168</v>
      </c>
      <c r="H20" s="325" t="s">
        <v>1</v>
      </c>
      <c r="I20" s="326">
        <v>650</v>
      </c>
      <c r="J20" s="713"/>
      <c r="K20" s="319"/>
      <c r="L20" s="384"/>
      <c r="N20" s="810"/>
      <c r="O20" s="203"/>
      <c r="P20" s="812"/>
    </row>
    <row r="21" spans="2:16" s="15" customFormat="1" x14ac:dyDescent="0.25">
      <c r="B21" s="139"/>
      <c r="C21" s="332"/>
      <c r="D21" s="333"/>
      <c r="E21" s="333"/>
      <c r="F21" s="333"/>
      <c r="G21" s="385"/>
      <c r="H21" s="365"/>
      <c r="I21" s="366"/>
      <c r="J21" s="367"/>
      <c r="K21" s="319"/>
      <c r="L21" s="384"/>
      <c r="N21" s="810"/>
      <c r="O21" s="203"/>
      <c r="P21" s="812"/>
    </row>
    <row r="22" spans="2:16" s="15" customFormat="1" ht="15.75" x14ac:dyDescent="0.25">
      <c r="B22" s="139"/>
      <c r="C22" s="332"/>
      <c r="D22" s="333"/>
      <c r="E22" s="333"/>
      <c r="F22" s="333"/>
      <c r="G22" s="844" t="s">
        <v>178</v>
      </c>
      <c r="H22" s="845"/>
      <c r="I22" s="845"/>
      <c r="J22" s="846"/>
      <c r="K22" s="364"/>
      <c r="L22" s="384"/>
      <c r="N22" s="810"/>
      <c r="O22" s="203"/>
      <c r="P22" s="812"/>
    </row>
    <row r="23" spans="2:16" s="15" customFormat="1" ht="15.75" x14ac:dyDescent="0.25">
      <c r="B23" s="139"/>
      <c r="C23" s="381">
        <v>3</v>
      </c>
      <c r="D23" s="382"/>
      <c r="E23" s="382"/>
      <c r="F23" s="382"/>
      <c r="G23" s="320" t="s">
        <v>164</v>
      </c>
      <c r="H23" s="321"/>
      <c r="I23" s="322"/>
      <c r="J23" s="323"/>
      <c r="K23" s="324"/>
      <c r="L23" s="384"/>
      <c r="N23" s="810"/>
      <c r="O23" s="203"/>
      <c r="P23" s="812"/>
    </row>
    <row r="24" spans="2:16" s="15" customFormat="1" ht="42" customHeight="1" x14ac:dyDescent="0.25">
      <c r="B24" s="139"/>
      <c r="C24" s="332" t="s">
        <v>162</v>
      </c>
      <c r="D24" s="333"/>
      <c r="E24" s="333"/>
      <c r="F24" s="333"/>
      <c r="G24" s="383" t="s">
        <v>280</v>
      </c>
      <c r="H24" s="325" t="s">
        <v>1</v>
      </c>
      <c r="I24" s="326">
        <v>48</v>
      </c>
      <c r="J24" s="713"/>
      <c r="K24" s="319"/>
      <c r="L24" s="384"/>
      <c r="N24" s="810"/>
      <c r="O24" s="203"/>
      <c r="P24" s="812"/>
    </row>
    <row r="25" spans="2:16" s="15" customFormat="1" x14ac:dyDescent="0.25">
      <c r="B25" s="139"/>
      <c r="C25" s="332" t="s">
        <v>163</v>
      </c>
      <c r="D25" s="333"/>
      <c r="E25" s="333"/>
      <c r="F25" s="333"/>
      <c r="G25" s="383" t="s">
        <v>179</v>
      </c>
      <c r="H25" s="325" t="s">
        <v>1</v>
      </c>
      <c r="I25" s="326">
        <f>I26*20%</f>
        <v>24</v>
      </c>
      <c r="J25" s="713"/>
      <c r="K25" s="319"/>
      <c r="L25" s="384"/>
      <c r="N25" s="810"/>
      <c r="O25" s="203"/>
      <c r="P25" s="812"/>
    </row>
    <row r="26" spans="2:16" s="15" customFormat="1" x14ac:dyDescent="0.25">
      <c r="B26" s="139"/>
      <c r="C26" s="332">
        <v>3.3</v>
      </c>
      <c r="D26" s="333"/>
      <c r="E26" s="333"/>
      <c r="F26" s="333"/>
      <c r="G26" s="327" t="s">
        <v>192</v>
      </c>
      <c r="H26" s="317" t="s">
        <v>1</v>
      </c>
      <c r="I26" s="327">
        <v>120</v>
      </c>
      <c r="J26" s="712"/>
      <c r="K26" s="319"/>
      <c r="L26" s="384"/>
      <c r="N26" s="810"/>
      <c r="O26" s="203"/>
      <c r="P26" s="812"/>
    </row>
    <row r="27" spans="2:16" s="15" customFormat="1" x14ac:dyDescent="0.25">
      <c r="B27" s="139"/>
      <c r="C27" s="332"/>
      <c r="D27" s="333"/>
      <c r="E27" s="333"/>
      <c r="F27" s="333"/>
      <c r="G27" s="414"/>
      <c r="H27" s="814"/>
      <c r="I27" s="414"/>
      <c r="J27" s="380"/>
      <c r="K27" s="319"/>
      <c r="L27" s="384"/>
      <c r="N27" s="810"/>
      <c r="O27" s="203"/>
      <c r="P27" s="812"/>
    </row>
    <row r="28" spans="2:16" s="15" customFormat="1" ht="15.75" x14ac:dyDescent="0.25">
      <c r="B28" s="139"/>
      <c r="C28" s="332"/>
      <c r="D28" s="333"/>
      <c r="E28" s="333"/>
      <c r="F28" s="333"/>
      <c r="G28" s="844" t="s">
        <v>178</v>
      </c>
      <c r="H28" s="845"/>
      <c r="I28" s="845"/>
      <c r="J28" s="846"/>
      <c r="K28" s="364"/>
      <c r="L28" s="384"/>
      <c r="N28" s="810"/>
      <c r="O28" s="203"/>
      <c r="P28" s="812"/>
    </row>
    <row r="29" spans="2:16" s="15" customFormat="1" ht="15.75" x14ac:dyDescent="0.25">
      <c r="B29" s="139"/>
      <c r="C29" s="381">
        <v>4</v>
      </c>
      <c r="D29" s="382"/>
      <c r="E29" s="382"/>
      <c r="F29" s="382"/>
      <c r="G29" s="320" t="s">
        <v>165</v>
      </c>
      <c r="H29" s="321"/>
      <c r="I29" s="322"/>
      <c r="J29" s="323"/>
      <c r="K29" s="324"/>
      <c r="L29" s="384"/>
      <c r="N29" s="810"/>
      <c r="O29" s="203"/>
      <c r="P29" s="812"/>
    </row>
    <row r="30" spans="2:16" s="15" customFormat="1" x14ac:dyDescent="0.25">
      <c r="B30" s="139"/>
      <c r="C30" s="332" t="s">
        <v>173</v>
      </c>
      <c r="D30" s="333"/>
      <c r="E30" s="333"/>
      <c r="F30" s="333"/>
      <c r="G30" s="383" t="s">
        <v>166</v>
      </c>
      <c r="H30" s="325" t="s">
        <v>1</v>
      </c>
      <c r="I30" s="326">
        <v>22.89</v>
      </c>
      <c r="J30" s="713"/>
      <c r="K30" s="386"/>
      <c r="L30" s="384"/>
      <c r="N30" s="810"/>
      <c r="O30" s="203"/>
      <c r="P30" s="812"/>
    </row>
    <row r="31" spans="2:16" s="15" customFormat="1" x14ac:dyDescent="0.25">
      <c r="B31" s="139"/>
      <c r="C31" s="332" t="s">
        <v>174</v>
      </c>
      <c r="D31" s="333"/>
      <c r="E31" s="333"/>
      <c r="F31" s="333"/>
      <c r="G31" s="383" t="s">
        <v>187</v>
      </c>
      <c r="H31" s="325" t="s">
        <v>1</v>
      </c>
      <c r="I31" s="326">
        <v>22.9</v>
      </c>
      <c r="J31" s="713"/>
      <c r="K31" s="386"/>
      <c r="L31" s="384"/>
      <c r="N31" s="810"/>
      <c r="O31" s="203"/>
      <c r="P31" s="812"/>
    </row>
    <row r="32" spans="2:16" s="15" customFormat="1" x14ac:dyDescent="0.25">
      <c r="B32" s="139"/>
      <c r="C32" s="332" t="s">
        <v>176</v>
      </c>
      <c r="D32" s="333"/>
      <c r="E32" s="333"/>
      <c r="F32" s="333"/>
      <c r="G32" s="383" t="s">
        <v>188</v>
      </c>
      <c r="H32" s="325" t="s">
        <v>1</v>
      </c>
      <c r="I32" s="326">
        <v>13.4</v>
      </c>
      <c r="J32" s="713"/>
      <c r="K32" s="386"/>
      <c r="L32" s="384"/>
      <c r="N32" s="810"/>
      <c r="O32" s="203"/>
      <c r="P32" s="812"/>
    </row>
    <row r="33" spans="2:16" s="15" customFormat="1" x14ac:dyDescent="0.25">
      <c r="B33" s="139"/>
      <c r="C33" s="332" t="s">
        <v>189</v>
      </c>
      <c r="D33" s="333"/>
      <c r="E33" s="333"/>
      <c r="F33" s="333"/>
      <c r="G33" s="383" t="s">
        <v>190</v>
      </c>
      <c r="H33" s="325" t="s">
        <v>1</v>
      </c>
      <c r="I33" s="326">
        <v>4.5</v>
      </c>
      <c r="J33" s="713"/>
      <c r="K33" s="386"/>
      <c r="L33" s="384"/>
      <c r="N33" s="810"/>
      <c r="O33" s="203"/>
      <c r="P33" s="812"/>
    </row>
    <row r="34" spans="2:16" s="15" customFormat="1" x14ac:dyDescent="0.25">
      <c r="B34" s="139"/>
      <c r="C34" s="332"/>
      <c r="D34" s="333"/>
      <c r="E34" s="333"/>
      <c r="F34" s="333"/>
      <c r="G34" s="385"/>
      <c r="H34" s="365"/>
      <c r="I34" s="366"/>
      <c r="J34" s="367"/>
      <c r="K34" s="386"/>
      <c r="L34" s="384"/>
      <c r="N34" s="810"/>
      <c r="O34" s="203"/>
      <c r="P34" s="812"/>
    </row>
    <row r="35" spans="2:16" s="15" customFormat="1" ht="15" customHeight="1" x14ac:dyDescent="0.25">
      <c r="B35" s="139"/>
      <c r="C35" s="332"/>
      <c r="D35" s="333"/>
      <c r="E35" s="333"/>
      <c r="F35" s="333"/>
      <c r="G35" s="844" t="s">
        <v>178</v>
      </c>
      <c r="H35" s="845"/>
      <c r="I35" s="845"/>
      <c r="J35" s="846"/>
      <c r="K35" s="364"/>
      <c r="L35" s="384"/>
      <c r="N35" s="810"/>
      <c r="O35" s="203"/>
      <c r="P35" s="812"/>
    </row>
    <row r="36" spans="2:16" s="15" customFormat="1" ht="19.5" customHeight="1" x14ac:dyDescent="0.25">
      <c r="B36" s="139"/>
      <c r="C36" s="381">
        <v>5</v>
      </c>
      <c r="D36" s="382"/>
      <c r="E36" s="382"/>
      <c r="F36" s="382"/>
      <c r="G36" s="320" t="s">
        <v>169</v>
      </c>
      <c r="H36" s="321"/>
      <c r="I36" s="322"/>
      <c r="J36" s="323"/>
      <c r="K36" s="387"/>
      <c r="L36" s="384"/>
      <c r="N36" s="810"/>
      <c r="O36" s="203"/>
      <c r="P36" s="812"/>
    </row>
    <row r="37" spans="2:16" s="15" customFormat="1" x14ac:dyDescent="0.25">
      <c r="B37" s="139"/>
      <c r="C37" s="332">
        <v>5.2</v>
      </c>
      <c r="D37" s="333"/>
      <c r="E37" s="333"/>
      <c r="F37" s="333"/>
      <c r="G37" s="383" t="s">
        <v>170</v>
      </c>
      <c r="H37" s="325" t="s">
        <v>1</v>
      </c>
      <c r="I37" s="326">
        <v>36</v>
      </c>
      <c r="J37" s="713"/>
      <c r="K37" s="386"/>
      <c r="L37" s="384"/>
      <c r="N37" s="810"/>
      <c r="O37" s="203"/>
      <c r="P37" s="812"/>
    </row>
    <row r="38" spans="2:16" s="15" customFormat="1" x14ac:dyDescent="0.25">
      <c r="B38" s="139"/>
      <c r="C38" s="332">
        <v>5.3</v>
      </c>
      <c r="D38" s="333"/>
      <c r="E38" s="333"/>
      <c r="F38" s="333"/>
      <c r="G38" s="383" t="s">
        <v>175</v>
      </c>
      <c r="H38" s="325" t="s">
        <v>1</v>
      </c>
      <c r="I38" s="326">
        <v>10</v>
      </c>
      <c r="J38" s="713"/>
      <c r="K38" s="386"/>
      <c r="L38" s="384"/>
      <c r="N38" s="810"/>
      <c r="O38" s="203"/>
      <c r="P38" s="812"/>
    </row>
    <row r="39" spans="2:16" s="15" customFormat="1" ht="30" x14ac:dyDescent="0.25">
      <c r="B39" s="139"/>
      <c r="C39" s="332">
        <v>5.4</v>
      </c>
      <c r="D39" s="333"/>
      <c r="E39" s="333"/>
      <c r="F39" s="333"/>
      <c r="G39" s="383" t="s">
        <v>287</v>
      </c>
      <c r="H39" s="325" t="s">
        <v>1</v>
      </c>
      <c r="I39" s="326">
        <v>181</v>
      </c>
      <c r="J39" s="713"/>
      <c r="K39" s="386"/>
      <c r="L39" s="384"/>
      <c r="N39" s="810"/>
      <c r="O39" s="203"/>
      <c r="P39" s="812"/>
    </row>
    <row r="40" spans="2:16" s="15" customFormat="1" x14ac:dyDescent="0.25">
      <c r="B40" s="139"/>
      <c r="C40" s="332"/>
      <c r="D40" s="333"/>
      <c r="E40" s="333"/>
      <c r="F40" s="333"/>
      <c r="G40" s="385"/>
      <c r="H40" s="365"/>
      <c r="I40" s="366"/>
      <c r="J40" s="367"/>
      <c r="K40" s="386"/>
      <c r="L40" s="384"/>
      <c r="N40" s="810"/>
      <c r="O40" s="203"/>
      <c r="P40" s="812"/>
    </row>
    <row r="41" spans="2:16" s="15" customFormat="1" ht="15.75" x14ac:dyDescent="0.25">
      <c r="B41" s="139"/>
      <c r="C41" s="332"/>
      <c r="D41" s="333"/>
      <c r="E41" s="333"/>
      <c r="F41" s="333"/>
      <c r="G41" s="844" t="s">
        <v>178</v>
      </c>
      <c r="H41" s="845"/>
      <c r="I41" s="845"/>
      <c r="J41" s="846"/>
      <c r="K41" s="364"/>
      <c r="L41" s="384"/>
      <c r="N41" s="810"/>
      <c r="O41" s="203"/>
      <c r="P41" s="812"/>
    </row>
    <row r="42" spans="2:16" ht="15.75" x14ac:dyDescent="0.25">
      <c r="B42" s="46"/>
      <c r="C42" s="381">
        <v>6</v>
      </c>
      <c r="D42" s="382"/>
      <c r="E42" s="382"/>
      <c r="F42" s="382"/>
      <c r="G42" s="320" t="s">
        <v>171</v>
      </c>
      <c r="H42" s="321"/>
      <c r="I42" s="322"/>
      <c r="J42" s="323"/>
      <c r="K42" s="387"/>
      <c r="L42" s="361"/>
    </row>
    <row r="43" spans="2:16" x14ac:dyDescent="0.25">
      <c r="B43" s="46"/>
      <c r="C43" s="332" t="s">
        <v>357</v>
      </c>
      <c r="D43" s="333"/>
      <c r="E43" s="333"/>
      <c r="F43" s="333"/>
      <c r="G43" s="383" t="s">
        <v>281</v>
      </c>
      <c r="H43" s="325" t="s">
        <v>1</v>
      </c>
      <c r="I43" s="326">
        <v>3</v>
      </c>
      <c r="J43" s="713"/>
      <c r="K43" s="386"/>
      <c r="L43" s="361"/>
    </row>
    <row r="44" spans="2:16" x14ac:dyDescent="0.25">
      <c r="B44" s="46"/>
      <c r="C44" s="332"/>
      <c r="D44" s="333"/>
      <c r="E44" s="333"/>
      <c r="F44" s="333"/>
      <c r="G44" s="415"/>
      <c r="H44" s="416"/>
      <c r="I44" s="385"/>
      <c r="J44" s="417"/>
      <c r="K44" s="386"/>
      <c r="L44" s="361"/>
    </row>
    <row r="45" spans="2:16" ht="15.75" x14ac:dyDescent="0.25">
      <c r="B45" s="46"/>
      <c r="C45" s="332"/>
      <c r="D45" s="333"/>
      <c r="E45" s="333"/>
      <c r="F45" s="333"/>
      <c r="G45" s="844" t="s">
        <v>178</v>
      </c>
      <c r="H45" s="845"/>
      <c r="I45" s="845"/>
      <c r="J45" s="846"/>
      <c r="K45" s="364"/>
      <c r="L45" s="361"/>
    </row>
    <row r="46" spans="2:16" ht="15.75" x14ac:dyDescent="0.25">
      <c r="B46" s="46"/>
      <c r="C46" s="381">
        <v>7</v>
      </c>
      <c r="D46" s="388"/>
      <c r="E46" s="388"/>
      <c r="F46" s="388"/>
      <c r="G46" s="329" t="s">
        <v>274</v>
      </c>
      <c r="H46" s="329"/>
      <c r="I46" s="329"/>
      <c r="J46" s="329"/>
      <c r="K46" s="389"/>
      <c r="L46" s="361"/>
    </row>
    <row r="47" spans="2:16" ht="15.75" x14ac:dyDescent="0.25">
      <c r="B47" s="46"/>
      <c r="C47" s="418">
        <v>7.1</v>
      </c>
      <c r="D47" s="390"/>
      <c r="E47" s="390"/>
      <c r="F47" s="390"/>
      <c r="G47" s="330" t="s">
        <v>303</v>
      </c>
      <c r="H47" s="317" t="s">
        <v>1</v>
      </c>
      <c r="I47" s="317">
        <v>35</v>
      </c>
      <c r="J47" s="713"/>
      <c r="K47" s="386"/>
      <c r="L47" s="391"/>
      <c r="M47" s="304"/>
      <c r="N47" s="811"/>
    </row>
    <row r="48" spans="2:16" ht="15.75" x14ac:dyDescent="0.25">
      <c r="B48" s="46"/>
      <c r="C48" s="418">
        <v>7.2</v>
      </c>
      <c r="D48" s="390"/>
      <c r="E48" s="390"/>
      <c r="F48" s="390"/>
      <c r="G48" s="330" t="s">
        <v>195</v>
      </c>
      <c r="H48" s="317" t="s">
        <v>1</v>
      </c>
      <c r="I48" s="317">
        <v>35</v>
      </c>
      <c r="J48" s="713"/>
      <c r="K48" s="386"/>
      <c r="L48" s="391"/>
      <c r="M48" s="304"/>
      <c r="N48" s="811"/>
    </row>
    <row r="49" spans="2:14" x14ac:dyDescent="0.25">
      <c r="B49" s="46"/>
      <c r="C49" s="418">
        <v>7.3</v>
      </c>
      <c r="D49" s="333"/>
      <c r="E49" s="333"/>
      <c r="F49" s="333"/>
      <c r="G49" s="330" t="s">
        <v>288</v>
      </c>
      <c r="H49" s="317" t="s">
        <v>124</v>
      </c>
      <c r="I49" s="317">
        <f>15+14</f>
        <v>29</v>
      </c>
      <c r="J49" s="713"/>
      <c r="K49" s="386"/>
      <c r="L49" s="391"/>
      <c r="M49" s="716"/>
      <c r="N49" s="811"/>
    </row>
    <row r="50" spans="2:14" x14ac:dyDescent="0.25">
      <c r="B50" s="46"/>
      <c r="C50" s="418">
        <v>7.4</v>
      </c>
      <c r="D50" s="333"/>
      <c r="E50" s="333"/>
      <c r="F50" s="333"/>
      <c r="G50" s="327" t="s">
        <v>289</v>
      </c>
      <c r="H50" s="317" t="s">
        <v>1</v>
      </c>
      <c r="I50" s="317">
        <v>35</v>
      </c>
      <c r="J50" s="331"/>
      <c r="K50" s="386"/>
      <c r="L50" s="391"/>
      <c r="M50" s="304"/>
      <c r="N50" s="811"/>
    </row>
    <row r="51" spans="2:14" x14ac:dyDescent="0.25">
      <c r="B51" s="46"/>
      <c r="C51" s="418">
        <v>7.5</v>
      </c>
      <c r="D51" s="333"/>
      <c r="E51" s="333"/>
      <c r="F51" s="333"/>
      <c r="G51" s="330" t="s">
        <v>290</v>
      </c>
      <c r="H51" s="317" t="s">
        <v>2</v>
      </c>
      <c r="I51" s="334">
        <v>35</v>
      </c>
      <c r="J51" s="331"/>
      <c r="K51" s="386"/>
      <c r="L51" s="361"/>
    </row>
    <row r="52" spans="2:14" x14ac:dyDescent="0.25">
      <c r="B52" s="46"/>
      <c r="C52" s="418">
        <v>7.6</v>
      </c>
      <c r="D52" s="333"/>
      <c r="E52" s="333"/>
      <c r="F52" s="333"/>
      <c r="G52" s="330" t="s">
        <v>316</v>
      </c>
      <c r="H52" s="317" t="s">
        <v>1</v>
      </c>
      <c r="I52" s="335">
        <v>25</v>
      </c>
      <c r="J52" s="331"/>
      <c r="K52" s="386"/>
      <c r="L52" s="361"/>
    </row>
    <row r="53" spans="2:14" x14ac:dyDescent="0.25">
      <c r="B53" s="46"/>
      <c r="C53" s="418">
        <v>7.7</v>
      </c>
      <c r="D53" s="333"/>
      <c r="E53" s="333"/>
      <c r="F53" s="333"/>
      <c r="G53" s="330" t="s">
        <v>317</v>
      </c>
      <c r="H53" s="317" t="s">
        <v>1</v>
      </c>
      <c r="I53" s="335">
        <f>I52*2</f>
        <v>50</v>
      </c>
      <c r="J53" s="331"/>
      <c r="K53" s="386"/>
      <c r="L53" s="361"/>
    </row>
    <row r="54" spans="2:14" x14ac:dyDescent="0.25">
      <c r="B54" s="46"/>
      <c r="C54" s="418">
        <v>7.8</v>
      </c>
      <c r="D54" s="333"/>
      <c r="E54" s="333"/>
      <c r="F54" s="333"/>
      <c r="G54" s="330" t="s">
        <v>310</v>
      </c>
      <c r="H54" s="317" t="s">
        <v>2</v>
      </c>
      <c r="I54" s="335">
        <v>35</v>
      </c>
      <c r="J54" s="331"/>
      <c r="K54" s="386"/>
      <c r="L54" s="361"/>
    </row>
    <row r="55" spans="2:14" ht="30" x14ac:dyDescent="0.25">
      <c r="B55" s="46"/>
      <c r="C55" s="418">
        <v>7.9</v>
      </c>
      <c r="D55" s="333"/>
      <c r="E55" s="333"/>
      <c r="F55" s="333"/>
      <c r="G55" s="710" t="s">
        <v>283</v>
      </c>
      <c r="H55" s="317" t="s">
        <v>1</v>
      </c>
      <c r="I55" s="335">
        <v>49</v>
      </c>
      <c r="J55" s="331"/>
      <c r="K55" s="386"/>
      <c r="L55" s="361"/>
    </row>
    <row r="56" spans="2:14" x14ac:dyDescent="0.25">
      <c r="B56" s="46"/>
      <c r="C56" s="419">
        <v>7.1</v>
      </c>
      <c r="D56" s="333"/>
      <c r="E56" s="333"/>
      <c r="F56" s="333"/>
      <c r="G56" s="330" t="s">
        <v>282</v>
      </c>
      <c r="H56" s="317" t="s">
        <v>88</v>
      </c>
      <c r="I56" s="335">
        <v>14</v>
      </c>
      <c r="J56" s="331"/>
      <c r="K56" s="386"/>
      <c r="L56" s="361"/>
    </row>
    <row r="57" spans="2:14" ht="30" x14ac:dyDescent="0.25">
      <c r="B57" s="46"/>
      <c r="C57" s="419">
        <v>7.11</v>
      </c>
      <c r="D57" s="333"/>
      <c r="E57" s="333"/>
      <c r="F57" s="333"/>
      <c r="G57" s="710" t="s">
        <v>311</v>
      </c>
      <c r="H57" s="317" t="s">
        <v>1</v>
      </c>
      <c r="I57" s="335">
        <v>104</v>
      </c>
      <c r="J57" s="331"/>
      <c r="K57" s="386"/>
      <c r="L57" s="361"/>
    </row>
    <row r="58" spans="2:14" x14ac:dyDescent="0.25">
      <c r="B58" s="46"/>
      <c r="C58" s="419">
        <v>7.12</v>
      </c>
      <c r="D58" s="333"/>
      <c r="E58" s="333"/>
      <c r="F58" s="333"/>
      <c r="G58" s="330" t="s">
        <v>312</v>
      </c>
      <c r="H58" s="317" t="s">
        <v>124</v>
      </c>
      <c r="I58" s="335">
        <v>3.1360000000000006</v>
      </c>
      <c r="J58" s="331"/>
      <c r="K58" s="386"/>
      <c r="L58" s="361"/>
    </row>
    <row r="59" spans="2:14" x14ac:dyDescent="0.25">
      <c r="B59" s="46"/>
      <c r="C59" s="419">
        <v>7.13</v>
      </c>
      <c r="D59" s="333"/>
      <c r="E59" s="333"/>
      <c r="F59" s="333"/>
      <c r="G59" s="330" t="s">
        <v>314</v>
      </c>
      <c r="H59" s="317" t="s">
        <v>128</v>
      </c>
      <c r="I59" s="335">
        <v>75</v>
      </c>
      <c r="J59" s="331"/>
      <c r="K59" s="386"/>
      <c r="L59" s="361"/>
    </row>
    <row r="60" spans="2:14" x14ac:dyDescent="0.25">
      <c r="B60" s="46"/>
      <c r="C60" s="419">
        <v>7.14</v>
      </c>
      <c r="D60" s="333"/>
      <c r="E60" s="333"/>
      <c r="F60" s="333"/>
      <c r="G60" s="330" t="s">
        <v>313</v>
      </c>
      <c r="H60" s="317" t="s">
        <v>88</v>
      </c>
      <c r="I60" s="335">
        <v>14</v>
      </c>
      <c r="J60" s="331"/>
      <c r="K60" s="386"/>
      <c r="L60" s="361"/>
    </row>
    <row r="61" spans="2:14" x14ac:dyDescent="0.25">
      <c r="B61" s="46"/>
      <c r="C61" s="419">
        <v>7.15</v>
      </c>
      <c r="D61" s="333"/>
      <c r="E61" s="333"/>
      <c r="F61" s="333"/>
      <c r="G61" s="330" t="s">
        <v>315</v>
      </c>
      <c r="H61" s="317" t="s">
        <v>88</v>
      </c>
      <c r="I61" s="335">
        <v>1</v>
      </c>
      <c r="J61" s="331"/>
      <c r="K61" s="386"/>
      <c r="L61" s="361"/>
    </row>
    <row r="62" spans="2:14" x14ac:dyDescent="0.25">
      <c r="B62" s="46"/>
      <c r="C62" s="332"/>
      <c r="D62" s="333"/>
      <c r="E62" s="333"/>
      <c r="F62" s="333"/>
      <c r="G62" s="330"/>
      <c r="H62" s="317"/>
      <c r="I62" s="335"/>
      <c r="J62" s="331"/>
      <c r="K62" s="386"/>
      <c r="L62" s="361"/>
    </row>
    <row r="63" spans="2:14" ht="15.75" x14ac:dyDescent="0.25">
      <c r="B63" s="46"/>
      <c r="C63" s="332"/>
      <c r="D63" s="333"/>
      <c r="E63" s="333"/>
      <c r="F63" s="333"/>
      <c r="G63" s="844" t="s">
        <v>178</v>
      </c>
      <c r="H63" s="845"/>
      <c r="I63" s="845"/>
      <c r="J63" s="846"/>
      <c r="K63" s="364"/>
      <c r="L63" s="361"/>
    </row>
    <row r="64" spans="2:14" ht="15.75" x14ac:dyDescent="0.25">
      <c r="B64" s="46"/>
      <c r="C64" s="381">
        <v>8</v>
      </c>
      <c r="D64" s="382"/>
      <c r="E64" s="382"/>
      <c r="F64" s="382"/>
      <c r="G64" s="329" t="s">
        <v>284</v>
      </c>
      <c r="H64" s="336"/>
      <c r="I64" s="336"/>
      <c r="J64" s="336"/>
      <c r="K64" s="387"/>
      <c r="L64" s="361"/>
    </row>
    <row r="65" spans="2:12" x14ac:dyDescent="0.25">
      <c r="B65" s="46"/>
      <c r="C65" s="332">
        <v>8.1</v>
      </c>
      <c r="D65" s="333"/>
      <c r="E65" s="333"/>
      <c r="F65" s="333"/>
      <c r="G65" s="710" t="s">
        <v>285</v>
      </c>
      <c r="H65" s="317" t="s">
        <v>237</v>
      </c>
      <c r="I65" s="317">
        <v>1</v>
      </c>
      <c r="J65" s="331"/>
      <c r="K65" s="386"/>
      <c r="L65" s="361"/>
    </row>
    <row r="66" spans="2:12" x14ac:dyDescent="0.25">
      <c r="B66" s="46"/>
      <c r="C66" s="332"/>
      <c r="D66" s="333"/>
      <c r="E66" s="333"/>
      <c r="F66" s="333"/>
      <c r="G66" s="420"/>
      <c r="H66" s="814"/>
      <c r="I66" s="814"/>
      <c r="J66" s="421"/>
      <c r="K66" s="386"/>
      <c r="L66" s="361"/>
    </row>
    <row r="67" spans="2:12" ht="15.75" x14ac:dyDescent="0.25">
      <c r="B67" s="46"/>
      <c r="C67" s="332"/>
      <c r="D67" s="333"/>
      <c r="E67" s="333"/>
      <c r="F67" s="333"/>
      <c r="G67" s="853" t="s">
        <v>178</v>
      </c>
      <c r="H67" s="854"/>
      <c r="I67" s="854"/>
      <c r="J67" s="855"/>
      <c r="K67" s="364"/>
      <c r="L67" s="361"/>
    </row>
    <row r="68" spans="2:12" ht="15.75" thickBot="1" x14ac:dyDescent="0.3">
      <c r="B68" s="46"/>
      <c r="C68" s="392"/>
      <c r="D68" s="393"/>
      <c r="E68" s="393"/>
      <c r="F68" s="393"/>
      <c r="G68" s="394"/>
      <c r="H68" s="337"/>
      <c r="I68" s="393"/>
      <c r="J68" s="337"/>
      <c r="K68" s="395"/>
      <c r="L68" s="361"/>
    </row>
    <row r="69" spans="2:12" ht="16.5" thickBot="1" x14ac:dyDescent="0.3">
      <c r="B69" s="46"/>
      <c r="C69" s="396"/>
      <c r="D69" s="338"/>
      <c r="E69" s="338"/>
      <c r="F69" s="338"/>
      <c r="G69" s="338"/>
      <c r="H69" s="338"/>
      <c r="I69" s="397"/>
      <c r="J69" s="338"/>
      <c r="K69" s="398"/>
      <c r="L69" s="361"/>
    </row>
    <row r="70" spans="2:12" ht="16.5" thickBot="1" x14ac:dyDescent="0.3">
      <c r="B70" s="46"/>
      <c r="C70" s="847" t="s">
        <v>233</v>
      </c>
      <c r="D70" s="848"/>
      <c r="E70" s="848"/>
      <c r="F70" s="848"/>
      <c r="G70" s="848"/>
      <c r="H70" s="848"/>
      <c r="I70" s="848"/>
      <c r="J70" s="849"/>
      <c r="K70" s="422"/>
      <c r="L70" s="361"/>
    </row>
    <row r="71" spans="2:12" ht="15.75" thickBot="1" x14ac:dyDescent="0.3">
      <c r="B71" s="46"/>
      <c r="C71" s="348"/>
      <c r="D71" s="348"/>
      <c r="E71" s="815"/>
      <c r="F71" s="815"/>
      <c r="G71" s="339"/>
      <c r="H71" s="340"/>
      <c r="I71" s="341"/>
      <c r="J71" s="342"/>
      <c r="K71" s="341"/>
      <c r="L71" s="361"/>
    </row>
    <row r="72" spans="2:12" ht="16.5" thickBot="1" x14ac:dyDescent="0.3">
      <c r="B72" s="46"/>
      <c r="C72" s="850" t="s">
        <v>46</v>
      </c>
      <c r="D72" s="851"/>
      <c r="E72" s="851"/>
      <c r="F72" s="851"/>
      <c r="G72" s="851"/>
      <c r="H72" s="851"/>
      <c r="I72" s="852"/>
      <c r="J72" s="343"/>
      <c r="K72" s="344"/>
      <c r="L72" s="361"/>
    </row>
    <row r="73" spans="2:12" ht="16.5" thickBot="1" x14ac:dyDescent="0.3">
      <c r="B73" s="46"/>
      <c r="C73" s="850" t="s">
        <v>132</v>
      </c>
      <c r="D73" s="851"/>
      <c r="E73" s="851"/>
      <c r="F73" s="851"/>
      <c r="G73" s="851" t="s">
        <v>94</v>
      </c>
      <c r="H73" s="851"/>
      <c r="I73" s="852"/>
      <c r="J73" s="343"/>
      <c r="K73" s="344"/>
      <c r="L73" s="361"/>
    </row>
    <row r="74" spans="2:12" ht="16.5" thickBot="1" x14ac:dyDescent="0.3">
      <c r="B74" s="46"/>
      <c r="C74" s="850" t="s">
        <v>47</v>
      </c>
      <c r="D74" s="851"/>
      <c r="E74" s="851"/>
      <c r="F74" s="851"/>
      <c r="G74" s="851" t="s">
        <v>94</v>
      </c>
      <c r="H74" s="851"/>
      <c r="I74" s="852"/>
      <c r="J74" s="343"/>
      <c r="K74" s="344"/>
      <c r="L74" s="361"/>
    </row>
    <row r="75" spans="2:12" ht="16.5" thickBot="1" x14ac:dyDescent="0.3">
      <c r="B75" s="46"/>
      <c r="C75" s="850" t="s">
        <v>143</v>
      </c>
      <c r="D75" s="851"/>
      <c r="E75" s="851"/>
      <c r="F75" s="851"/>
      <c r="G75" s="851" t="s">
        <v>142</v>
      </c>
      <c r="H75" s="851"/>
      <c r="I75" s="852"/>
      <c r="J75" s="343">
        <v>0.19</v>
      </c>
      <c r="K75" s="344"/>
      <c r="L75" s="361"/>
    </row>
    <row r="76" spans="2:12" ht="15.75" x14ac:dyDescent="0.25">
      <c r="B76" s="46"/>
      <c r="C76" s="345"/>
      <c r="D76" s="345"/>
      <c r="E76" s="345"/>
      <c r="F76" s="345"/>
      <c r="G76" s="345"/>
      <c r="H76" s="345"/>
      <c r="I76" s="345"/>
      <c r="J76" s="346"/>
      <c r="K76" s="347"/>
      <c r="L76" s="361"/>
    </row>
    <row r="77" spans="2:12" ht="16.5" thickBot="1" x14ac:dyDescent="0.3">
      <c r="B77" s="46"/>
      <c r="C77" s="348"/>
      <c r="D77" s="348"/>
      <c r="E77" s="348"/>
      <c r="F77" s="348"/>
      <c r="G77" s="349"/>
      <c r="H77" s="340"/>
      <c r="I77" s="341"/>
      <c r="J77" s="815"/>
      <c r="K77" s="347"/>
      <c r="L77" s="361"/>
    </row>
    <row r="78" spans="2:12" ht="16.5" thickBot="1" x14ac:dyDescent="0.3">
      <c r="B78" s="46"/>
      <c r="C78" s="857" t="s">
        <v>95</v>
      </c>
      <c r="D78" s="858"/>
      <c r="E78" s="858"/>
      <c r="F78" s="858"/>
      <c r="G78" s="858"/>
      <c r="H78" s="858"/>
      <c r="I78" s="858"/>
      <c r="J78" s="858"/>
      <c r="K78" s="423"/>
      <c r="L78" s="361"/>
    </row>
    <row r="79" spans="2:12" ht="15.75" x14ac:dyDescent="0.25">
      <c r="B79" s="46"/>
      <c r="C79" s="816"/>
      <c r="D79" s="816"/>
      <c r="E79" s="816"/>
      <c r="F79" s="816"/>
      <c r="G79" s="400"/>
      <c r="H79" s="400"/>
      <c r="I79" s="401"/>
      <c r="J79" s="402"/>
      <c r="K79" s="351"/>
      <c r="L79" s="361"/>
    </row>
    <row r="80" spans="2:12" ht="16.5" thickBot="1" x14ac:dyDescent="0.3">
      <c r="B80" s="46"/>
      <c r="C80" s="352"/>
      <c r="D80" s="823"/>
      <c r="E80" s="823"/>
      <c r="F80" s="823"/>
      <c r="G80" s="823"/>
      <c r="H80" s="823"/>
      <c r="I80" s="823"/>
      <c r="J80" s="823"/>
      <c r="K80" s="823"/>
      <c r="L80" s="361"/>
    </row>
    <row r="81" spans="2:12" ht="16.149999999999999" customHeight="1" thickBot="1" x14ac:dyDescent="0.3">
      <c r="B81" s="46"/>
      <c r="C81" s="826" t="s">
        <v>234</v>
      </c>
      <c r="D81" s="827"/>
      <c r="E81" s="827"/>
      <c r="F81" s="827"/>
      <c r="G81" s="828"/>
      <c r="H81" s="824" t="s">
        <v>44</v>
      </c>
      <c r="I81" s="825"/>
      <c r="J81" s="825"/>
      <c r="K81" s="353" t="s">
        <v>96</v>
      </c>
      <c r="L81" s="361"/>
    </row>
    <row r="82" spans="2:12" ht="44.45" customHeight="1" x14ac:dyDescent="0.25">
      <c r="B82" s="46"/>
      <c r="C82" s="829"/>
      <c r="D82" s="830"/>
      <c r="E82" s="830"/>
      <c r="F82" s="830"/>
      <c r="G82" s="831"/>
      <c r="H82" s="818" t="s">
        <v>97</v>
      </c>
      <c r="I82" s="819"/>
      <c r="J82" s="354" t="s">
        <v>98</v>
      </c>
      <c r="K82" s="355"/>
      <c r="L82" s="361"/>
    </row>
    <row r="83" spans="2:12" ht="44.45" customHeight="1" x14ac:dyDescent="0.25">
      <c r="B83" s="46"/>
      <c r="C83" s="829"/>
      <c r="D83" s="830"/>
      <c r="E83" s="830"/>
      <c r="F83" s="830"/>
      <c r="G83" s="831"/>
      <c r="H83" s="820" t="s">
        <v>99</v>
      </c>
      <c r="I83" s="819"/>
      <c r="J83" s="354" t="s">
        <v>100</v>
      </c>
      <c r="K83" s="355"/>
      <c r="L83" s="361"/>
    </row>
    <row r="84" spans="2:12" ht="44.45" customHeight="1" thickBot="1" x14ac:dyDescent="0.3">
      <c r="B84" s="46"/>
      <c r="C84" s="832"/>
      <c r="D84" s="833"/>
      <c r="E84" s="833"/>
      <c r="F84" s="833"/>
      <c r="G84" s="834"/>
      <c r="H84" s="821" t="s">
        <v>101</v>
      </c>
      <c r="I84" s="822"/>
      <c r="J84" s="354" t="s">
        <v>102</v>
      </c>
      <c r="K84" s="355"/>
      <c r="L84" s="361"/>
    </row>
    <row r="85" spans="2:12" ht="42.95" customHeight="1" thickBot="1" x14ac:dyDescent="0.3">
      <c r="B85" s="46"/>
      <c r="C85" s="356"/>
      <c r="D85" s="357"/>
      <c r="E85" s="357"/>
      <c r="F85" s="357"/>
      <c r="G85" s="357"/>
      <c r="H85" s="875" t="s">
        <v>103</v>
      </c>
      <c r="I85" s="876"/>
      <c r="J85" s="358" t="s">
        <v>104</v>
      </c>
      <c r="K85" s="359">
        <v>0.3</v>
      </c>
      <c r="L85" s="361"/>
    </row>
    <row r="86" spans="2:12" ht="15.75" x14ac:dyDescent="0.25">
      <c r="B86" s="46"/>
      <c r="C86" s="403"/>
      <c r="D86" s="360"/>
      <c r="E86" s="360"/>
      <c r="F86" s="360"/>
      <c r="G86" s="360"/>
      <c r="H86" s="360"/>
      <c r="I86" s="404"/>
      <c r="J86" s="360"/>
      <c r="K86" s="405"/>
      <c r="L86" s="361"/>
    </row>
    <row r="87" spans="2:12" ht="15.75" x14ac:dyDescent="0.25">
      <c r="B87" s="46"/>
      <c r="C87" s="403"/>
      <c r="D87" s="360"/>
      <c r="E87" s="360"/>
      <c r="F87" s="360"/>
      <c r="G87" s="360"/>
      <c r="H87" s="360"/>
      <c r="I87" s="404"/>
      <c r="J87" s="360"/>
      <c r="K87" s="405"/>
      <c r="L87" s="361"/>
    </row>
    <row r="88" spans="2:12" ht="15.75" x14ac:dyDescent="0.25">
      <c r="B88" s="46"/>
      <c r="C88" s="403"/>
      <c r="D88" s="360"/>
      <c r="E88" s="360"/>
      <c r="F88" s="360"/>
      <c r="G88" s="360"/>
      <c r="H88" s="360"/>
      <c r="I88" s="404"/>
      <c r="J88" s="360"/>
      <c r="K88" s="405"/>
      <c r="L88" s="361"/>
    </row>
    <row r="89" spans="2:12" x14ac:dyDescent="0.25">
      <c r="B89" s="46"/>
      <c r="C89" s="373"/>
      <c r="D89" s="374"/>
      <c r="E89" s="374"/>
      <c r="F89" s="374"/>
      <c r="G89" s="374"/>
      <c r="H89" s="360"/>
      <c r="I89" s="375"/>
      <c r="J89" s="374"/>
      <c r="K89" s="374"/>
      <c r="L89" s="361"/>
    </row>
    <row r="90" spans="2:12" x14ac:dyDescent="0.25">
      <c r="B90" s="46"/>
      <c r="C90" s="373"/>
      <c r="D90" s="374"/>
      <c r="E90" s="374"/>
      <c r="F90" s="374"/>
      <c r="G90" s="374"/>
      <c r="H90" s="360"/>
      <c r="I90" s="375"/>
      <c r="J90" s="374"/>
      <c r="K90" s="374"/>
      <c r="L90" s="361"/>
    </row>
    <row r="91" spans="2:12" x14ac:dyDescent="0.25">
      <c r="B91" s="46"/>
      <c r="C91" s="373"/>
      <c r="D91" s="374"/>
      <c r="E91" s="374"/>
      <c r="F91" s="374"/>
      <c r="G91" s="856"/>
      <c r="H91" s="856"/>
      <c r="I91" s="856"/>
      <c r="J91" s="856"/>
      <c r="K91" s="856"/>
      <c r="L91" s="361"/>
    </row>
    <row r="92" spans="2:12" x14ac:dyDescent="0.25">
      <c r="B92" s="46"/>
      <c r="C92" s="373"/>
      <c r="D92" s="374"/>
      <c r="E92" s="374"/>
      <c r="F92" s="374"/>
      <c r="G92" s="374"/>
      <c r="H92" s="360"/>
      <c r="I92" s="375"/>
      <c r="J92" s="374"/>
      <c r="K92" s="374"/>
      <c r="L92" s="361"/>
    </row>
    <row r="93" spans="2:12" x14ac:dyDescent="0.25">
      <c r="B93" s="46"/>
      <c r="C93" s="373"/>
      <c r="D93" s="374"/>
      <c r="E93" s="374"/>
      <c r="F93" s="374"/>
      <c r="G93" s="374"/>
      <c r="H93" s="360"/>
      <c r="I93" s="375"/>
      <c r="J93" s="374"/>
      <c r="K93" s="374"/>
      <c r="L93" s="361"/>
    </row>
    <row r="94" spans="2:12" x14ac:dyDescent="0.25">
      <c r="B94" s="46"/>
      <c r="C94" s="816"/>
      <c r="D94" s="400"/>
      <c r="E94" s="400"/>
      <c r="F94" s="816"/>
      <c r="G94" s="400"/>
      <c r="H94" s="400"/>
      <c r="I94" s="400"/>
      <c r="J94" s="400"/>
      <c r="K94" s="400"/>
      <c r="L94" s="361"/>
    </row>
    <row r="95" spans="2:12" x14ac:dyDescent="0.25">
      <c r="B95" s="46"/>
      <c r="C95" s="816"/>
      <c r="D95" s="400"/>
      <c r="E95" s="400"/>
      <c r="F95" s="816"/>
      <c r="G95" s="400"/>
      <c r="H95" s="400"/>
      <c r="I95" s="400"/>
      <c r="J95" s="400"/>
      <c r="K95" s="400"/>
      <c r="L95" s="361"/>
    </row>
    <row r="96" spans="2:12" x14ac:dyDescent="0.25">
      <c r="B96" s="46"/>
      <c r="C96" s="816"/>
      <c r="D96" s="400"/>
      <c r="E96" s="400"/>
      <c r="F96" s="816"/>
      <c r="G96" s="400"/>
      <c r="H96" s="400"/>
      <c r="I96" s="400"/>
      <c r="J96" s="400"/>
      <c r="K96" s="400"/>
      <c r="L96" s="361"/>
    </row>
    <row r="97" spans="2:12" x14ac:dyDescent="0.25">
      <c r="B97" s="46"/>
      <c r="C97" s="816"/>
      <c r="D97" s="400"/>
      <c r="E97" s="400"/>
      <c r="F97" s="816"/>
      <c r="G97" s="400"/>
      <c r="H97" s="400"/>
      <c r="I97" s="400"/>
      <c r="J97" s="400"/>
      <c r="K97" s="400"/>
      <c r="L97" s="361"/>
    </row>
    <row r="98" spans="2:12" x14ac:dyDescent="0.25">
      <c r="B98" s="46"/>
      <c r="C98" s="816"/>
      <c r="D98" s="400"/>
      <c r="E98" s="400"/>
      <c r="F98" s="816"/>
      <c r="G98" s="400"/>
      <c r="H98" s="400"/>
      <c r="I98" s="400"/>
      <c r="J98" s="400"/>
      <c r="K98" s="400"/>
      <c r="L98" s="361"/>
    </row>
    <row r="99" spans="2:12" x14ac:dyDescent="0.25">
      <c r="B99" s="46"/>
      <c r="C99" s="816"/>
      <c r="D99" s="400"/>
      <c r="E99" s="400"/>
      <c r="F99" s="816"/>
      <c r="G99" s="400"/>
      <c r="H99" s="400"/>
      <c r="I99" s="400"/>
      <c r="J99" s="400"/>
      <c r="K99" s="400"/>
      <c r="L99" s="361"/>
    </row>
    <row r="100" spans="2:12" x14ac:dyDescent="0.25">
      <c r="B100" s="46"/>
      <c r="C100" s="816"/>
      <c r="D100" s="400"/>
      <c r="E100" s="400"/>
      <c r="F100" s="816"/>
      <c r="G100" s="400"/>
      <c r="H100" s="400"/>
      <c r="I100" s="400"/>
      <c r="J100" s="400"/>
      <c r="K100" s="400"/>
      <c r="L100" s="361"/>
    </row>
    <row r="101" spans="2:12" x14ac:dyDescent="0.25">
      <c r="B101" s="46"/>
      <c r="C101" s="816"/>
      <c r="D101" s="400"/>
      <c r="E101" s="400"/>
      <c r="F101" s="816"/>
      <c r="G101" s="400"/>
      <c r="H101" s="400"/>
      <c r="I101" s="400"/>
      <c r="J101" s="400"/>
      <c r="K101" s="400"/>
      <c r="L101" s="361"/>
    </row>
    <row r="102" spans="2:12" x14ac:dyDescent="0.25">
      <c r="B102" s="46"/>
      <c r="C102" s="816"/>
      <c r="D102" s="400"/>
      <c r="E102" s="400"/>
      <c r="F102" s="816"/>
      <c r="G102" s="400"/>
      <c r="H102" s="400"/>
      <c r="I102" s="400"/>
      <c r="J102" s="400"/>
      <c r="K102" s="400"/>
      <c r="L102" s="361"/>
    </row>
    <row r="103" spans="2:12" x14ac:dyDescent="0.25">
      <c r="B103" s="46"/>
      <c r="C103" s="816"/>
      <c r="D103" s="400"/>
      <c r="E103" s="400"/>
      <c r="F103" s="816"/>
      <c r="G103" s="400"/>
      <c r="H103" s="400"/>
      <c r="I103" s="400"/>
      <c r="J103" s="400"/>
      <c r="K103" s="400"/>
      <c r="L103" s="361"/>
    </row>
    <row r="104" spans="2:12" x14ac:dyDescent="0.25">
      <c r="B104" s="46"/>
      <c r="C104" s="816"/>
      <c r="D104" s="400"/>
      <c r="E104" s="400"/>
      <c r="F104" s="816"/>
      <c r="G104" s="400"/>
      <c r="H104" s="400"/>
      <c r="I104" s="400"/>
      <c r="J104" s="400"/>
      <c r="K104" s="400"/>
      <c r="L104" s="361"/>
    </row>
    <row r="105" spans="2:12" x14ac:dyDescent="0.25">
      <c r="B105" s="46"/>
      <c r="C105" s="816"/>
      <c r="D105" s="400"/>
      <c r="E105" s="400"/>
      <c r="F105" s="816"/>
      <c r="G105" s="400"/>
      <c r="H105" s="400"/>
      <c r="I105" s="400"/>
      <c r="J105" s="400"/>
      <c r="K105" s="400"/>
      <c r="L105" s="361"/>
    </row>
    <row r="106" spans="2:12" ht="15.75" thickBot="1" x14ac:dyDescent="0.3">
      <c r="B106" s="54"/>
      <c r="C106" s="406"/>
      <c r="D106" s="407"/>
      <c r="E106" s="407"/>
      <c r="F106" s="406"/>
      <c r="G106" s="407"/>
      <c r="H106" s="407"/>
      <c r="I106" s="407"/>
      <c r="J106" s="407"/>
      <c r="K106" s="407"/>
      <c r="L106" s="408"/>
    </row>
  </sheetData>
  <mergeCells count="33">
    <mergeCell ref="H85:I85"/>
    <mergeCell ref="G91:K91"/>
    <mergeCell ref="C74:I74"/>
    <mergeCell ref="C75:I75"/>
    <mergeCell ref="C78:J78"/>
    <mergeCell ref="D80:K80"/>
    <mergeCell ref="C81:G84"/>
    <mergeCell ref="H81:J81"/>
    <mergeCell ref="H82:I82"/>
    <mergeCell ref="H83:I83"/>
    <mergeCell ref="H84:I84"/>
    <mergeCell ref="G45:J45"/>
    <mergeCell ref="G63:J63"/>
    <mergeCell ref="G67:J67"/>
    <mergeCell ref="C70:J70"/>
    <mergeCell ref="C72:I72"/>
    <mergeCell ref="C73:I73"/>
    <mergeCell ref="K9:K10"/>
    <mergeCell ref="G17:J17"/>
    <mergeCell ref="G22:J22"/>
    <mergeCell ref="G28:J28"/>
    <mergeCell ref="G35:J35"/>
    <mergeCell ref="G41:J41"/>
    <mergeCell ref="C3:I5"/>
    <mergeCell ref="C7:F7"/>
    <mergeCell ref="G7:K7"/>
    <mergeCell ref="C9:C10"/>
    <mergeCell ref="D9:D10"/>
    <mergeCell ref="E9:F9"/>
    <mergeCell ref="G9:G10"/>
    <mergeCell ref="H9:H10"/>
    <mergeCell ref="I9:I10"/>
    <mergeCell ref="J9:J10"/>
  </mergeCells>
  <pageMargins left="0.7" right="0.7" top="0.75" bottom="0.75" header="0.3" footer="0.3"/>
  <pageSetup scale="4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P106"/>
  <sheetViews>
    <sheetView showGridLines="0" view="pageBreakPreview" zoomScale="80" zoomScaleNormal="80" zoomScaleSheetLayoutView="80" workbookViewId="0">
      <selection activeCell="Q57" sqref="Q57"/>
    </sheetView>
  </sheetViews>
  <sheetFormatPr baseColWidth="10" defaultColWidth="10.85546875" defaultRowHeight="15" x14ac:dyDescent="0.25"/>
  <cols>
    <col min="1" max="1" width="5.5703125" customWidth="1"/>
    <col min="2" max="2" width="6.5703125" customWidth="1"/>
    <col min="3" max="3" width="13.7109375" style="409" customWidth="1"/>
    <col min="4" max="4" width="0" style="410" hidden="1" customWidth="1"/>
    <col min="5" max="5" width="15.5703125" style="410" hidden="1" customWidth="1"/>
    <col min="6" max="6" width="18.140625" style="410" hidden="1" customWidth="1"/>
    <col min="7" max="7" width="85.140625" style="410" customWidth="1"/>
    <col min="8" max="8" width="8.42578125" style="411" customWidth="1"/>
    <col min="9" max="9" width="16.28515625" style="412" customWidth="1"/>
    <col min="10" max="10" width="27" style="410" customWidth="1"/>
    <col min="11" max="11" width="25.140625" style="410" customWidth="1"/>
    <col min="12" max="12" width="6.140625" style="413" customWidth="1"/>
    <col min="13" max="13" width="6.7109375" bestFit="1" customWidth="1"/>
    <col min="14" max="14" width="12.28515625" style="808" bestFit="1" customWidth="1"/>
    <col min="16" max="16" width="12.28515625" style="808" bestFit="1" customWidth="1"/>
  </cols>
  <sheetData>
    <row r="1" spans="2:16" x14ac:dyDescent="0.25">
      <c r="B1" s="57"/>
      <c r="C1" s="368"/>
      <c r="D1" s="369"/>
      <c r="E1" s="369"/>
      <c r="F1" s="369"/>
      <c r="G1" s="369"/>
      <c r="H1" s="370"/>
      <c r="I1" s="371"/>
      <c r="J1" s="369"/>
      <c r="K1" s="369"/>
      <c r="L1" s="372"/>
    </row>
    <row r="2" spans="2:16" ht="15.75" thickBot="1" x14ac:dyDescent="0.3">
      <c r="B2" s="46"/>
      <c r="C2" s="373"/>
      <c r="D2" s="374"/>
      <c r="E2" s="374"/>
      <c r="F2" s="374"/>
      <c r="G2" s="374"/>
      <c r="H2" s="360"/>
      <c r="I2" s="375"/>
      <c r="J2" s="374"/>
      <c r="K2" s="374"/>
      <c r="L2" s="361"/>
    </row>
    <row r="3" spans="2:16" ht="28.5" customHeight="1" x14ac:dyDescent="0.25">
      <c r="B3" s="46"/>
      <c r="C3" s="835" t="s">
        <v>232</v>
      </c>
      <c r="D3" s="836"/>
      <c r="E3" s="836"/>
      <c r="F3" s="836"/>
      <c r="G3" s="836"/>
      <c r="H3" s="836"/>
      <c r="I3" s="837"/>
      <c r="J3" s="306" t="s">
        <v>80</v>
      </c>
      <c r="K3" s="307" t="s">
        <v>81</v>
      </c>
      <c r="L3" s="361"/>
    </row>
    <row r="4" spans="2:16" ht="24.75" customHeight="1" x14ac:dyDescent="0.25">
      <c r="B4" s="46"/>
      <c r="C4" s="838"/>
      <c r="D4" s="839"/>
      <c r="E4" s="839"/>
      <c r="F4" s="839"/>
      <c r="G4" s="839"/>
      <c r="H4" s="839"/>
      <c r="I4" s="840"/>
      <c r="J4" s="308" t="s">
        <v>82</v>
      </c>
      <c r="K4" s="309">
        <v>1</v>
      </c>
      <c r="L4" s="361"/>
    </row>
    <row r="5" spans="2:16" ht="25.5" customHeight="1" thickBot="1" x14ac:dyDescent="0.3">
      <c r="B5" s="46"/>
      <c r="C5" s="841"/>
      <c r="D5" s="842"/>
      <c r="E5" s="842"/>
      <c r="F5" s="842"/>
      <c r="G5" s="842"/>
      <c r="H5" s="842"/>
      <c r="I5" s="843"/>
      <c r="J5" s="310" t="s">
        <v>83</v>
      </c>
      <c r="K5" s="311"/>
      <c r="L5" s="361"/>
    </row>
    <row r="6" spans="2:16" ht="15.75" thickBot="1" x14ac:dyDescent="0.3">
      <c r="B6" s="46"/>
      <c r="C6" s="373"/>
      <c r="D6" s="374"/>
      <c r="E6" s="374"/>
      <c r="F6" s="374"/>
      <c r="G6" s="374"/>
      <c r="H6" s="360"/>
      <c r="I6" s="375"/>
      <c r="J6" s="374"/>
      <c r="K6" s="374"/>
      <c r="L6" s="361"/>
    </row>
    <row r="7" spans="2:16" s="292" customFormat="1" ht="23.45" customHeight="1" thickBot="1" x14ac:dyDescent="0.3">
      <c r="B7" s="286"/>
      <c r="C7" s="859" t="s">
        <v>84</v>
      </c>
      <c r="D7" s="860"/>
      <c r="E7" s="861"/>
      <c r="F7" s="861"/>
      <c r="G7" s="860" t="s">
        <v>293</v>
      </c>
      <c r="H7" s="861"/>
      <c r="I7" s="861"/>
      <c r="J7" s="861"/>
      <c r="K7" s="866"/>
      <c r="L7" s="361"/>
      <c r="N7" s="809"/>
      <c r="P7" s="809"/>
    </row>
    <row r="8" spans="2:16" ht="15.75" thickBot="1" x14ac:dyDescent="0.3">
      <c r="B8" s="46"/>
      <c r="C8" s="373"/>
      <c r="D8" s="374"/>
      <c r="E8" s="374"/>
      <c r="F8" s="374"/>
      <c r="G8" s="374"/>
      <c r="H8" s="360"/>
      <c r="I8" s="375"/>
      <c r="J8" s="374"/>
      <c r="K8" s="374"/>
      <c r="L8" s="361"/>
    </row>
    <row r="9" spans="2:16" ht="25.5" customHeight="1" thickBot="1" x14ac:dyDescent="0.3">
      <c r="B9" s="46"/>
      <c r="C9" s="862" t="s">
        <v>85</v>
      </c>
      <c r="D9" s="867" t="s">
        <v>86</v>
      </c>
      <c r="E9" s="868" t="s">
        <v>87</v>
      </c>
      <c r="F9" s="869"/>
      <c r="G9" s="870" t="s">
        <v>79</v>
      </c>
      <c r="H9" s="864" t="s">
        <v>88</v>
      </c>
      <c r="I9" s="864" t="s">
        <v>89</v>
      </c>
      <c r="J9" s="871" t="s">
        <v>90</v>
      </c>
      <c r="K9" s="873" t="s">
        <v>91</v>
      </c>
      <c r="L9" s="361"/>
    </row>
    <row r="10" spans="2:16" ht="16.5" thickBot="1" x14ac:dyDescent="0.3">
      <c r="B10" s="46"/>
      <c r="C10" s="863"/>
      <c r="D10" s="865"/>
      <c r="E10" s="312" t="s">
        <v>92</v>
      </c>
      <c r="F10" s="313" t="s">
        <v>93</v>
      </c>
      <c r="G10" s="865"/>
      <c r="H10" s="865"/>
      <c r="I10" s="865"/>
      <c r="J10" s="872"/>
      <c r="K10" s="874"/>
      <c r="L10" s="361"/>
    </row>
    <row r="11" spans="2:16" ht="15.75" x14ac:dyDescent="0.25">
      <c r="B11" s="46"/>
      <c r="C11" s="376">
        <v>1</v>
      </c>
      <c r="D11" s="377"/>
      <c r="E11" s="377"/>
      <c r="F11" s="377"/>
      <c r="G11" s="314" t="s">
        <v>129</v>
      </c>
      <c r="H11" s="377"/>
      <c r="I11" s="378"/>
      <c r="J11" s="377"/>
      <c r="K11" s="379"/>
      <c r="L11" s="361"/>
    </row>
    <row r="12" spans="2:16" x14ac:dyDescent="0.25">
      <c r="B12" s="46"/>
      <c r="C12" s="315">
        <v>1.1000000000000001</v>
      </c>
      <c r="D12" s="327"/>
      <c r="E12" s="327"/>
      <c r="F12" s="327"/>
      <c r="G12" s="316" t="s">
        <v>177</v>
      </c>
      <c r="H12" s="317" t="s">
        <v>1</v>
      </c>
      <c r="I12" s="318">
        <f>1.65*1.8</f>
        <v>2.9699999999999998</v>
      </c>
      <c r="J12" s="712">
        <f>'APU DESMONTES'!H42</f>
        <v>10568.35294117647</v>
      </c>
      <c r="K12" s="319">
        <f t="shared" ref="K12:K43" si="0">J12*I12</f>
        <v>31388.008235294114</v>
      </c>
      <c r="L12" s="361"/>
      <c r="O12" s="204"/>
    </row>
    <row r="13" spans="2:16" x14ac:dyDescent="0.25">
      <c r="B13" s="46"/>
      <c r="C13" s="315">
        <v>1.2</v>
      </c>
      <c r="D13" s="327"/>
      <c r="E13" s="327"/>
      <c r="F13" s="327"/>
      <c r="G13" s="316" t="s">
        <v>294</v>
      </c>
      <c r="H13" s="317" t="s">
        <v>1</v>
      </c>
      <c r="I13" s="318">
        <f>(8.2*1.15)</f>
        <v>9.4299999999999979</v>
      </c>
      <c r="J13" s="712">
        <f>'APU DESMONTES'!H122</f>
        <v>22958.236108571429</v>
      </c>
      <c r="K13" s="319">
        <f t="shared" si="0"/>
        <v>216496.16650382854</v>
      </c>
      <c r="L13" s="361"/>
    </row>
    <row r="14" spans="2:16" x14ac:dyDescent="0.25">
      <c r="B14" s="46"/>
      <c r="C14" s="315">
        <v>1.3</v>
      </c>
      <c r="D14" s="327"/>
      <c r="E14" s="327"/>
      <c r="F14" s="327"/>
      <c r="G14" s="316" t="s">
        <v>295</v>
      </c>
      <c r="H14" s="317" t="s">
        <v>1</v>
      </c>
      <c r="I14" s="318">
        <f>(3.8*1.05)</f>
        <v>3.9899999999999998</v>
      </c>
      <c r="J14" s="712">
        <f>'APU DESMONTES'!H122</f>
        <v>22958.236108571429</v>
      </c>
      <c r="K14" s="319">
        <f t="shared" si="0"/>
        <v>91603.362073199998</v>
      </c>
      <c r="L14" s="361"/>
    </row>
    <row r="15" spans="2:16" x14ac:dyDescent="0.25">
      <c r="B15" s="46"/>
      <c r="C15" s="315">
        <v>1.4</v>
      </c>
      <c r="D15" s="327"/>
      <c r="E15" s="327"/>
      <c r="F15" s="327"/>
      <c r="G15" s="316" t="s">
        <v>296</v>
      </c>
      <c r="H15" s="317" t="s">
        <v>1</v>
      </c>
      <c r="I15" s="318">
        <v>26</v>
      </c>
      <c r="J15" s="712">
        <f>'APU DESMONTES'!H279</f>
        <v>16922.574680000002</v>
      </c>
      <c r="K15" s="319">
        <f t="shared" si="0"/>
        <v>439986.94168000005</v>
      </c>
      <c r="L15" s="361"/>
    </row>
    <row r="16" spans="2:16" s="298" customFormat="1" x14ac:dyDescent="0.25">
      <c r="B16" s="46"/>
      <c r="C16" s="315"/>
      <c r="D16" s="327"/>
      <c r="E16" s="327"/>
      <c r="F16" s="327"/>
      <c r="G16" s="328"/>
      <c r="H16" s="362"/>
      <c r="I16" s="363"/>
      <c r="J16" s="380"/>
      <c r="K16" s="319"/>
      <c r="L16" s="361"/>
      <c r="N16" s="808"/>
      <c r="P16" s="808"/>
    </row>
    <row r="17" spans="2:16" ht="15.75" x14ac:dyDescent="0.25">
      <c r="B17" s="46"/>
      <c r="C17" s="315"/>
      <c r="D17" s="327"/>
      <c r="E17" s="327"/>
      <c r="F17" s="327"/>
      <c r="G17" s="844" t="s">
        <v>178</v>
      </c>
      <c r="H17" s="845"/>
      <c r="I17" s="845"/>
      <c r="J17" s="846"/>
      <c r="K17" s="364">
        <f>SUM(K12:K15)</f>
        <v>779474.47849232273</v>
      </c>
      <c r="L17" s="361"/>
    </row>
    <row r="18" spans="2:16" ht="15.75" x14ac:dyDescent="0.25">
      <c r="B18" s="46"/>
      <c r="C18" s="381">
        <v>2</v>
      </c>
      <c r="D18" s="382"/>
      <c r="E18" s="382"/>
      <c r="F18" s="382"/>
      <c r="G18" s="320" t="s">
        <v>167</v>
      </c>
      <c r="H18" s="321"/>
      <c r="I18" s="322"/>
      <c r="J18" s="323"/>
      <c r="K18" s="324"/>
      <c r="L18" s="361"/>
    </row>
    <row r="19" spans="2:16" x14ac:dyDescent="0.25">
      <c r="B19" s="46"/>
      <c r="C19" s="332" t="s">
        <v>130</v>
      </c>
      <c r="D19" s="333"/>
      <c r="E19" s="333"/>
      <c r="F19" s="333"/>
      <c r="G19" s="383" t="s">
        <v>191</v>
      </c>
      <c r="H19" s="325" t="s">
        <v>1</v>
      </c>
      <c r="I19" s="326">
        <f>I20*20%</f>
        <v>130</v>
      </c>
      <c r="J19" s="713">
        <f>'A.P.U PINTURA Y CIELO RASO'!I239</f>
        <v>8773.4187500000007</v>
      </c>
      <c r="K19" s="319">
        <f t="shared" si="0"/>
        <v>1140544.4375</v>
      </c>
      <c r="L19" s="361"/>
    </row>
    <row r="20" spans="2:16" s="15" customFormat="1" x14ac:dyDescent="0.25">
      <c r="B20" s="139"/>
      <c r="C20" s="332" t="s">
        <v>131</v>
      </c>
      <c r="D20" s="333"/>
      <c r="E20" s="333"/>
      <c r="F20" s="333"/>
      <c r="G20" s="383" t="s">
        <v>168</v>
      </c>
      <c r="H20" s="325" t="s">
        <v>1</v>
      </c>
      <c r="I20" s="326">
        <v>650</v>
      </c>
      <c r="J20" s="713">
        <f>'A.P.U PINTURA Y CIELO RASO'!I434</f>
        <v>10503.321</v>
      </c>
      <c r="K20" s="319">
        <f t="shared" si="0"/>
        <v>6827158.6500000004</v>
      </c>
      <c r="L20" s="384"/>
      <c r="N20" s="810"/>
      <c r="O20" s="203"/>
      <c r="P20" s="812"/>
    </row>
    <row r="21" spans="2:16" s="15" customFormat="1" x14ac:dyDescent="0.25">
      <c r="B21" s="139"/>
      <c r="C21" s="332"/>
      <c r="D21" s="333"/>
      <c r="E21" s="333"/>
      <c r="F21" s="333"/>
      <c r="G21" s="385"/>
      <c r="H21" s="365"/>
      <c r="I21" s="366"/>
      <c r="J21" s="367"/>
      <c r="K21" s="319"/>
      <c r="L21" s="384"/>
      <c r="N21" s="810"/>
      <c r="O21" s="203"/>
      <c r="P21" s="812"/>
    </row>
    <row r="22" spans="2:16" s="15" customFormat="1" ht="15.75" x14ac:dyDescent="0.25">
      <c r="B22" s="139"/>
      <c r="C22" s="332"/>
      <c r="D22" s="333"/>
      <c r="E22" s="333"/>
      <c r="F22" s="333"/>
      <c r="G22" s="844" t="s">
        <v>178</v>
      </c>
      <c r="H22" s="845"/>
      <c r="I22" s="845"/>
      <c r="J22" s="846"/>
      <c r="K22" s="364">
        <f>SUM(K19:K20)</f>
        <v>7967703.0875000004</v>
      </c>
      <c r="L22" s="384"/>
      <c r="N22" s="810"/>
      <c r="O22" s="203"/>
      <c r="P22" s="812"/>
    </row>
    <row r="23" spans="2:16" s="15" customFormat="1" ht="15.75" x14ac:dyDescent="0.25">
      <c r="B23" s="139"/>
      <c r="C23" s="381">
        <v>3</v>
      </c>
      <c r="D23" s="382"/>
      <c r="E23" s="382"/>
      <c r="F23" s="382"/>
      <c r="G23" s="320" t="s">
        <v>164</v>
      </c>
      <c r="H23" s="321"/>
      <c r="I23" s="322"/>
      <c r="J23" s="323"/>
      <c r="K23" s="324"/>
      <c r="L23" s="384"/>
      <c r="N23" s="810"/>
      <c r="O23" s="203"/>
      <c r="P23" s="812"/>
    </row>
    <row r="24" spans="2:16" s="15" customFormat="1" ht="42" customHeight="1" x14ac:dyDescent="0.25">
      <c r="B24" s="139"/>
      <c r="C24" s="332" t="s">
        <v>162</v>
      </c>
      <c r="D24" s="333"/>
      <c r="E24" s="333"/>
      <c r="F24" s="333"/>
      <c r="G24" s="383" t="s">
        <v>280</v>
      </c>
      <c r="H24" s="325" t="s">
        <v>1</v>
      </c>
      <c r="I24" s="326">
        <v>48</v>
      </c>
      <c r="J24" s="713">
        <f>'A.P.U PINTURA Y CIELO RASO'!I40</f>
        <v>41281.791400000002</v>
      </c>
      <c r="K24" s="319">
        <f t="shared" si="0"/>
        <v>1981525.9872000001</v>
      </c>
      <c r="L24" s="384"/>
      <c r="N24" s="810"/>
      <c r="O24" s="203"/>
      <c r="P24" s="812"/>
    </row>
    <row r="25" spans="2:16" s="15" customFormat="1" x14ac:dyDescent="0.25">
      <c r="B25" s="139"/>
      <c r="C25" s="332" t="s">
        <v>163</v>
      </c>
      <c r="D25" s="333"/>
      <c r="E25" s="333"/>
      <c r="F25" s="333"/>
      <c r="G25" s="383" t="s">
        <v>179</v>
      </c>
      <c r="H25" s="325" t="s">
        <v>1</v>
      </c>
      <c r="I25" s="326">
        <f>I26*20%</f>
        <v>24</v>
      </c>
      <c r="J25" s="713">
        <f>'A.P.U PINTURA Y CIELO RASO'!I239</f>
        <v>8773.4187500000007</v>
      </c>
      <c r="K25" s="319">
        <f t="shared" si="0"/>
        <v>210562.05000000002</v>
      </c>
      <c r="L25" s="384"/>
      <c r="N25" s="810"/>
      <c r="O25" s="203"/>
      <c r="P25" s="812"/>
    </row>
    <row r="26" spans="2:16" s="15" customFormat="1" x14ac:dyDescent="0.25">
      <c r="B26" s="139"/>
      <c r="C26" s="332">
        <v>3.3</v>
      </c>
      <c r="D26" s="333"/>
      <c r="E26" s="333"/>
      <c r="F26" s="333"/>
      <c r="G26" s="327" t="s">
        <v>192</v>
      </c>
      <c r="H26" s="317" t="s">
        <v>1</v>
      </c>
      <c r="I26" s="327">
        <v>120</v>
      </c>
      <c r="J26" s="712">
        <f>'A.P.U PINTURA Y CIELO RASO'!I434</f>
        <v>10503.321</v>
      </c>
      <c r="K26" s="319">
        <f t="shared" si="0"/>
        <v>1260398.52</v>
      </c>
      <c r="L26" s="384"/>
      <c r="N26" s="810"/>
      <c r="O26" s="203"/>
      <c r="P26" s="812"/>
    </row>
    <row r="27" spans="2:16" s="15" customFormat="1" x14ac:dyDescent="0.25">
      <c r="B27" s="139"/>
      <c r="C27" s="332"/>
      <c r="D27" s="333"/>
      <c r="E27" s="333"/>
      <c r="F27" s="333"/>
      <c r="G27" s="414"/>
      <c r="H27" s="362"/>
      <c r="I27" s="414"/>
      <c r="J27" s="380"/>
      <c r="K27" s="319"/>
      <c r="L27" s="384"/>
      <c r="N27" s="810"/>
      <c r="O27" s="203"/>
      <c r="P27" s="812"/>
    </row>
    <row r="28" spans="2:16" s="15" customFormat="1" ht="15.75" x14ac:dyDescent="0.25">
      <c r="B28" s="139"/>
      <c r="C28" s="332"/>
      <c r="D28" s="333"/>
      <c r="E28" s="333"/>
      <c r="F28" s="333"/>
      <c r="G28" s="844" t="s">
        <v>178</v>
      </c>
      <c r="H28" s="845"/>
      <c r="I28" s="845"/>
      <c r="J28" s="846"/>
      <c r="K28" s="364">
        <f>SUM(K24:K26)</f>
        <v>3452486.5572000002</v>
      </c>
      <c r="L28" s="384"/>
      <c r="N28" s="810"/>
      <c r="O28" s="203"/>
      <c r="P28" s="812"/>
    </row>
    <row r="29" spans="2:16" s="15" customFormat="1" ht="15.75" x14ac:dyDescent="0.25">
      <c r="B29" s="139"/>
      <c r="C29" s="381">
        <v>4</v>
      </c>
      <c r="D29" s="382"/>
      <c r="E29" s="382"/>
      <c r="F29" s="382"/>
      <c r="G29" s="320" t="s">
        <v>165</v>
      </c>
      <c r="H29" s="321"/>
      <c r="I29" s="322"/>
      <c r="J29" s="323"/>
      <c r="K29" s="324"/>
      <c r="L29" s="384"/>
      <c r="N29" s="810"/>
      <c r="O29" s="203"/>
      <c r="P29" s="812"/>
    </row>
    <row r="30" spans="2:16" s="15" customFormat="1" x14ac:dyDescent="0.25">
      <c r="B30" s="139"/>
      <c r="C30" s="332" t="s">
        <v>173</v>
      </c>
      <c r="D30" s="333"/>
      <c r="E30" s="333"/>
      <c r="F30" s="333"/>
      <c r="G30" s="383" t="s">
        <v>166</v>
      </c>
      <c r="H30" s="325" t="s">
        <v>1</v>
      </c>
      <c r="I30" s="326">
        <v>22.89</v>
      </c>
      <c r="J30" s="713">
        <f>'A.P.U PINTURA Y CIELO RASO'!I768</f>
        <v>13322.094999999999</v>
      </c>
      <c r="K30" s="386">
        <f t="shared" si="0"/>
        <v>304942.75455000001</v>
      </c>
      <c r="L30" s="384"/>
      <c r="N30" s="810"/>
      <c r="O30" s="203"/>
      <c r="P30" s="812"/>
    </row>
    <row r="31" spans="2:16" s="15" customFormat="1" x14ac:dyDescent="0.25">
      <c r="B31" s="139"/>
      <c r="C31" s="332" t="s">
        <v>174</v>
      </c>
      <c r="D31" s="333"/>
      <c r="E31" s="333"/>
      <c r="F31" s="333"/>
      <c r="G31" s="383" t="s">
        <v>187</v>
      </c>
      <c r="H31" s="325" t="s">
        <v>1</v>
      </c>
      <c r="I31" s="326">
        <v>22.9</v>
      </c>
      <c r="J31" s="713">
        <f>'A.P.U PINTURA Y CIELO RASO'!I848</f>
        <v>20744.605</v>
      </c>
      <c r="K31" s="386">
        <f t="shared" si="0"/>
        <v>475051.45449999993</v>
      </c>
      <c r="L31" s="384"/>
      <c r="N31" s="810"/>
      <c r="O31" s="203"/>
      <c r="P31" s="812"/>
    </row>
    <row r="32" spans="2:16" s="15" customFormat="1" x14ac:dyDescent="0.25">
      <c r="B32" s="139"/>
      <c r="C32" s="332" t="s">
        <v>176</v>
      </c>
      <c r="D32" s="333"/>
      <c r="E32" s="333"/>
      <c r="F32" s="333"/>
      <c r="G32" s="383" t="s">
        <v>188</v>
      </c>
      <c r="H32" s="325" t="s">
        <v>1</v>
      </c>
      <c r="I32" s="326">
        <v>13.4</v>
      </c>
      <c r="J32" s="713">
        <f>+'A.P.U PINTURA Y CIELO RASO'!I927</f>
        <v>20744.605</v>
      </c>
      <c r="K32" s="386">
        <f t="shared" si="0"/>
        <v>277977.70699999999</v>
      </c>
      <c r="L32" s="384"/>
      <c r="N32" s="810"/>
      <c r="O32" s="203"/>
      <c r="P32" s="812"/>
    </row>
    <row r="33" spans="2:16" s="15" customFormat="1" x14ac:dyDescent="0.25">
      <c r="B33" s="139"/>
      <c r="C33" s="332" t="s">
        <v>189</v>
      </c>
      <c r="D33" s="333"/>
      <c r="E33" s="333"/>
      <c r="F33" s="333"/>
      <c r="G33" s="383" t="s">
        <v>190</v>
      </c>
      <c r="H33" s="325" t="s">
        <v>1</v>
      </c>
      <c r="I33" s="326">
        <v>4.5</v>
      </c>
      <c r="J33" s="713">
        <f>+'A.P.U PINTURA Y CIELO RASO'!I1005</f>
        <v>20744.605</v>
      </c>
      <c r="K33" s="386">
        <f t="shared" si="0"/>
        <v>93350.722500000003</v>
      </c>
      <c r="L33" s="384"/>
      <c r="N33" s="810"/>
      <c r="O33" s="203"/>
      <c r="P33" s="812"/>
    </row>
    <row r="34" spans="2:16" s="15" customFormat="1" x14ac:dyDescent="0.25">
      <c r="B34" s="139"/>
      <c r="C34" s="332"/>
      <c r="D34" s="333"/>
      <c r="E34" s="333"/>
      <c r="F34" s="333"/>
      <c r="G34" s="385"/>
      <c r="H34" s="365"/>
      <c r="I34" s="366"/>
      <c r="J34" s="367"/>
      <c r="K34" s="386"/>
      <c r="L34" s="384"/>
      <c r="N34" s="810"/>
      <c r="O34" s="203"/>
      <c r="P34" s="812"/>
    </row>
    <row r="35" spans="2:16" s="15" customFormat="1" ht="15" customHeight="1" x14ac:dyDescent="0.25">
      <c r="B35" s="139"/>
      <c r="C35" s="332"/>
      <c r="D35" s="333"/>
      <c r="E35" s="333"/>
      <c r="F35" s="333"/>
      <c r="G35" s="844" t="s">
        <v>178</v>
      </c>
      <c r="H35" s="845"/>
      <c r="I35" s="845"/>
      <c r="J35" s="846"/>
      <c r="K35" s="364">
        <f>SUM(K30:K33)</f>
        <v>1151322.6385499998</v>
      </c>
      <c r="L35" s="384"/>
      <c r="N35" s="810"/>
      <c r="O35" s="203"/>
      <c r="P35" s="812"/>
    </row>
    <row r="36" spans="2:16" s="15" customFormat="1" ht="19.5" customHeight="1" x14ac:dyDescent="0.25">
      <c r="B36" s="139"/>
      <c r="C36" s="381">
        <v>5</v>
      </c>
      <c r="D36" s="382"/>
      <c r="E36" s="382"/>
      <c r="F36" s="382"/>
      <c r="G36" s="320" t="s">
        <v>169</v>
      </c>
      <c r="H36" s="321"/>
      <c r="I36" s="322"/>
      <c r="J36" s="323"/>
      <c r="K36" s="387"/>
      <c r="L36" s="384"/>
      <c r="N36" s="810"/>
      <c r="O36" s="203"/>
      <c r="P36" s="812"/>
    </row>
    <row r="37" spans="2:16" s="15" customFormat="1" x14ac:dyDescent="0.25">
      <c r="B37" s="139"/>
      <c r="C37" s="332">
        <v>5.2</v>
      </c>
      <c r="D37" s="333"/>
      <c r="E37" s="333"/>
      <c r="F37" s="333"/>
      <c r="G37" s="383" t="s">
        <v>170</v>
      </c>
      <c r="H37" s="325" t="s">
        <v>1</v>
      </c>
      <c r="I37" s="326">
        <v>36</v>
      </c>
      <c r="J37" s="713">
        <f>'A.P.U PINTURA Y CIELO RASO'!I1074</f>
        <v>12696.649047619048</v>
      </c>
      <c r="K37" s="386">
        <f t="shared" si="0"/>
        <v>457079.36571428576</v>
      </c>
      <c r="L37" s="384"/>
      <c r="N37" s="810"/>
      <c r="O37" s="203"/>
      <c r="P37" s="812"/>
    </row>
    <row r="38" spans="2:16" s="15" customFormat="1" x14ac:dyDescent="0.25">
      <c r="B38" s="139"/>
      <c r="C38" s="332">
        <v>5.3</v>
      </c>
      <c r="D38" s="333"/>
      <c r="E38" s="333"/>
      <c r="F38" s="333"/>
      <c r="G38" s="383" t="s">
        <v>175</v>
      </c>
      <c r="H38" s="325" t="s">
        <v>1</v>
      </c>
      <c r="I38" s="326">
        <v>10</v>
      </c>
      <c r="J38" s="713">
        <f>'A.P.U PINTURA Y CIELO RASO'!I381</f>
        <v>14165.220476190476</v>
      </c>
      <c r="K38" s="386">
        <f t="shared" si="0"/>
        <v>141652.20476190475</v>
      </c>
      <c r="L38" s="384"/>
      <c r="N38" s="810"/>
      <c r="O38" s="203"/>
      <c r="P38" s="812"/>
    </row>
    <row r="39" spans="2:16" s="15" customFormat="1" ht="30" x14ac:dyDescent="0.25">
      <c r="B39" s="139"/>
      <c r="C39" s="332">
        <v>5.4</v>
      </c>
      <c r="D39" s="333"/>
      <c r="E39" s="333"/>
      <c r="F39" s="333"/>
      <c r="G39" s="383" t="s">
        <v>287</v>
      </c>
      <c r="H39" s="325" t="s">
        <v>1</v>
      </c>
      <c r="I39" s="326">
        <v>181</v>
      </c>
      <c r="J39" s="713">
        <f>'A.P.U PINTURA Y CIELO RASO'!I172</f>
        <v>16251.99242857143</v>
      </c>
      <c r="K39" s="386">
        <f t="shared" si="0"/>
        <v>2941610.629571429</v>
      </c>
      <c r="L39" s="384"/>
      <c r="N39" s="810"/>
      <c r="O39" s="203"/>
      <c r="P39" s="812"/>
    </row>
    <row r="40" spans="2:16" s="15" customFormat="1" x14ac:dyDescent="0.25">
      <c r="B40" s="139"/>
      <c r="C40" s="332"/>
      <c r="D40" s="333"/>
      <c r="E40" s="333"/>
      <c r="F40" s="333"/>
      <c r="G40" s="385"/>
      <c r="H40" s="365"/>
      <c r="I40" s="366"/>
      <c r="J40" s="367"/>
      <c r="K40" s="386"/>
      <c r="L40" s="384"/>
      <c r="N40" s="810"/>
      <c r="O40" s="203"/>
      <c r="P40" s="812"/>
    </row>
    <row r="41" spans="2:16" s="15" customFormat="1" ht="15.75" x14ac:dyDescent="0.25">
      <c r="B41" s="139"/>
      <c r="C41" s="332"/>
      <c r="D41" s="333"/>
      <c r="E41" s="333"/>
      <c r="F41" s="333"/>
      <c r="G41" s="844" t="s">
        <v>178</v>
      </c>
      <c r="H41" s="845"/>
      <c r="I41" s="845"/>
      <c r="J41" s="846"/>
      <c r="K41" s="364">
        <f>SUM(K37:K39)</f>
        <v>3540342.2000476196</v>
      </c>
      <c r="L41" s="384"/>
      <c r="N41" s="810"/>
      <c r="O41" s="203"/>
      <c r="P41" s="812"/>
    </row>
    <row r="42" spans="2:16" ht="15.75" x14ac:dyDescent="0.25">
      <c r="B42" s="46"/>
      <c r="C42" s="381">
        <v>6</v>
      </c>
      <c r="D42" s="382"/>
      <c r="E42" s="382"/>
      <c r="F42" s="382"/>
      <c r="G42" s="320" t="s">
        <v>171</v>
      </c>
      <c r="H42" s="321"/>
      <c r="I42" s="322"/>
      <c r="J42" s="323"/>
      <c r="K42" s="387"/>
      <c r="L42" s="361"/>
    </row>
    <row r="43" spans="2:16" x14ac:dyDescent="0.25">
      <c r="B43" s="46"/>
      <c r="C43" s="332" t="s">
        <v>357</v>
      </c>
      <c r="D43" s="333"/>
      <c r="E43" s="333"/>
      <c r="F43" s="333"/>
      <c r="G43" s="383" t="s">
        <v>281</v>
      </c>
      <c r="H43" s="325" t="s">
        <v>1</v>
      </c>
      <c r="I43" s="326">
        <v>3</v>
      </c>
      <c r="J43" s="713">
        <f>'A.P.U PISOS'!I174</f>
        <v>230639.97699999998</v>
      </c>
      <c r="K43" s="386">
        <f t="shared" si="0"/>
        <v>691919.93099999998</v>
      </c>
      <c r="L43" s="361"/>
    </row>
    <row r="44" spans="2:16" s="298" customFormat="1" x14ac:dyDescent="0.25">
      <c r="B44" s="46"/>
      <c r="C44" s="332"/>
      <c r="D44" s="333"/>
      <c r="E44" s="333"/>
      <c r="F44" s="333"/>
      <c r="G44" s="415"/>
      <c r="H44" s="416"/>
      <c r="I44" s="385"/>
      <c r="J44" s="417"/>
      <c r="K44" s="386"/>
      <c r="L44" s="361"/>
      <c r="N44" s="808"/>
      <c r="P44" s="808"/>
    </row>
    <row r="45" spans="2:16" ht="15.75" x14ac:dyDescent="0.25">
      <c r="B45" s="46"/>
      <c r="C45" s="332"/>
      <c r="D45" s="333"/>
      <c r="E45" s="333"/>
      <c r="F45" s="333"/>
      <c r="G45" s="844" t="s">
        <v>178</v>
      </c>
      <c r="H45" s="845"/>
      <c r="I45" s="845"/>
      <c r="J45" s="846"/>
      <c r="K45" s="364">
        <f>K43</f>
        <v>691919.93099999998</v>
      </c>
      <c r="L45" s="361"/>
    </row>
    <row r="46" spans="2:16" ht="15.75" x14ac:dyDescent="0.25">
      <c r="B46" s="46"/>
      <c r="C46" s="381">
        <v>7</v>
      </c>
      <c r="D46" s="388"/>
      <c r="E46" s="388"/>
      <c r="F46" s="388"/>
      <c r="G46" s="329" t="s">
        <v>274</v>
      </c>
      <c r="H46" s="329"/>
      <c r="I46" s="329"/>
      <c r="J46" s="329"/>
      <c r="K46" s="389"/>
      <c r="L46" s="361"/>
    </row>
    <row r="47" spans="2:16" s="300" customFormat="1" ht="15.75" x14ac:dyDescent="0.25">
      <c r="B47" s="46"/>
      <c r="C47" s="418">
        <v>7.1</v>
      </c>
      <c r="D47" s="390"/>
      <c r="E47" s="390"/>
      <c r="F47" s="390"/>
      <c r="G47" s="330" t="s">
        <v>303</v>
      </c>
      <c r="H47" s="317" t="s">
        <v>1</v>
      </c>
      <c r="I47" s="317">
        <v>35</v>
      </c>
      <c r="J47" s="713">
        <f>'APU OBRAS CIVILES'!H1031</f>
        <v>8597.7140000000018</v>
      </c>
      <c r="K47" s="386">
        <f>J47*I47</f>
        <v>300919.99000000005</v>
      </c>
      <c r="L47" s="391"/>
      <c r="M47" s="304"/>
      <c r="N47" s="811"/>
      <c r="P47" s="808"/>
    </row>
    <row r="48" spans="2:16" ht="15.75" x14ac:dyDescent="0.25">
      <c r="B48" s="46"/>
      <c r="C48" s="418">
        <v>7.2</v>
      </c>
      <c r="D48" s="390"/>
      <c r="E48" s="390"/>
      <c r="F48" s="390"/>
      <c r="G48" s="330" t="s">
        <v>195</v>
      </c>
      <c r="H48" s="317" t="s">
        <v>1</v>
      </c>
      <c r="I48" s="317">
        <v>35</v>
      </c>
      <c r="J48" s="713">
        <f>+'APU OBRAS CIVILES'!H42</f>
        <v>6419.1057142857135</v>
      </c>
      <c r="K48" s="386">
        <f>J48*I48</f>
        <v>224668.69999999998</v>
      </c>
      <c r="L48" s="391"/>
      <c r="M48" s="304"/>
      <c r="N48" s="811"/>
    </row>
    <row r="49" spans="2:16" x14ac:dyDescent="0.25">
      <c r="B49" s="46"/>
      <c r="C49" s="418">
        <v>7.3</v>
      </c>
      <c r="D49" s="333"/>
      <c r="E49" s="333"/>
      <c r="F49" s="333"/>
      <c r="G49" s="330" t="s">
        <v>288</v>
      </c>
      <c r="H49" s="317" t="s">
        <v>124</v>
      </c>
      <c r="I49" s="317">
        <f>15+14</f>
        <v>29</v>
      </c>
      <c r="J49" s="713">
        <f>'APU OBRAS CIVILES'!H204</f>
        <v>29606.512500000001</v>
      </c>
      <c r="K49" s="386">
        <f t="shared" ref="K49:K61" si="1">J49*I49</f>
        <v>858588.86250000005</v>
      </c>
      <c r="L49" s="391"/>
      <c r="M49" s="716"/>
      <c r="N49" s="811"/>
    </row>
    <row r="50" spans="2:16" x14ac:dyDescent="0.25">
      <c r="B50" s="46"/>
      <c r="C50" s="418">
        <v>7.4</v>
      </c>
      <c r="D50" s="333"/>
      <c r="E50" s="333"/>
      <c r="F50" s="333"/>
      <c r="G50" s="327" t="s">
        <v>289</v>
      </c>
      <c r="H50" s="317" t="s">
        <v>1</v>
      </c>
      <c r="I50" s="317">
        <v>35</v>
      </c>
      <c r="J50" s="331">
        <f>+'APU OBRAS CIVILES'!H285</f>
        <v>29827.662666666667</v>
      </c>
      <c r="K50" s="386">
        <f t="shared" si="1"/>
        <v>1043968.1933333334</v>
      </c>
      <c r="L50" s="391"/>
      <c r="M50" s="304"/>
      <c r="N50" s="811"/>
    </row>
    <row r="51" spans="2:16" x14ac:dyDescent="0.25">
      <c r="B51" s="46"/>
      <c r="C51" s="418">
        <v>7.5</v>
      </c>
      <c r="D51" s="333"/>
      <c r="E51" s="333"/>
      <c r="F51" s="333"/>
      <c r="G51" s="330" t="s">
        <v>290</v>
      </c>
      <c r="H51" s="317" t="s">
        <v>2</v>
      </c>
      <c r="I51" s="334">
        <v>35</v>
      </c>
      <c r="J51" s="331">
        <f>'APU OBRAS CIVILES'!H367</f>
        <v>76888.257745544179</v>
      </c>
      <c r="K51" s="386">
        <f t="shared" si="1"/>
        <v>2691089.0210940461</v>
      </c>
      <c r="L51" s="361"/>
    </row>
    <row r="52" spans="2:16" x14ac:dyDescent="0.25">
      <c r="B52" s="46"/>
      <c r="C52" s="418">
        <v>7.6</v>
      </c>
      <c r="D52" s="333"/>
      <c r="E52" s="333"/>
      <c r="F52" s="333"/>
      <c r="G52" s="330" t="s">
        <v>316</v>
      </c>
      <c r="H52" s="317" t="s">
        <v>1</v>
      </c>
      <c r="I52" s="335">
        <v>25</v>
      </c>
      <c r="J52" s="331">
        <f>+'APU OBRAS CIVILES'!H448</f>
        <v>38487.516923076924</v>
      </c>
      <c r="K52" s="386">
        <f t="shared" si="1"/>
        <v>962187.92307692312</v>
      </c>
      <c r="L52" s="361"/>
    </row>
    <row r="53" spans="2:16" s="300" customFormat="1" x14ac:dyDescent="0.25">
      <c r="B53" s="46"/>
      <c r="C53" s="418">
        <v>7.7</v>
      </c>
      <c r="D53" s="333"/>
      <c r="E53" s="333"/>
      <c r="F53" s="333"/>
      <c r="G53" s="330" t="s">
        <v>317</v>
      </c>
      <c r="H53" s="317" t="s">
        <v>1</v>
      </c>
      <c r="I53" s="335">
        <f>I52*2</f>
        <v>50</v>
      </c>
      <c r="J53" s="331">
        <f>'APU OBRAS CIVILES'!H951</f>
        <v>21335.665000000001</v>
      </c>
      <c r="K53" s="386">
        <f t="shared" si="1"/>
        <v>1066783.25</v>
      </c>
      <c r="L53" s="361"/>
      <c r="N53" s="808"/>
      <c r="P53" s="808"/>
    </row>
    <row r="54" spans="2:16" x14ac:dyDescent="0.25">
      <c r="B54" s="46"/>
      <c r="C54" s="418">
        <v>7.8</v>
      </c>
      <c r="D54" s="333"/>
      <c r="E54" s="333"/>
      <c r="F54" s="333"/>
      <c r="G54" s="330" t="s">
        <v>310</v>
      </c>
      <c r="H54" s="317" t="s">
        <v>2</v>
      </c>
      <c r="I54" s="335">
        <v>35</v>
      </c>
      <c r="J54" s="331">
        <f>'APU OBRAS CIVILES'!H530</f>
        <v>76888.257745544179</v>
      </c>
      <c r="K54" s="386">
        <f t="shared" si="1"/>
        <v>2691089.0210940461</v>
      </c>
      <c r="L54" s="361"/>
    </row>
    <row r="55" spans="2:16" ht="30" x14ac:dyDescent="0.25">
      <c r="B55" s="46"/>
      <c r="C55" s="418">
        <v>7.9</v>
      </c>
      <c r="D55" s="333"/>
      <c r="E55" s="333"/>
      <c r="F55" s="333"/>
      <c r="G55" s="710" t="s">
        <v>283</v>
      </c>
      <c r="H55" s="317" t="s">
        <v>1</v>
      </c>
      <c r="I55" s="335">
        <v>49</v>
      </c>
      <c r="J55" s="331">
        <f>'APU OBRAS CIVILES'!H613</f>
        <v>147036.00333333333</v>
      </c>
      <c r="K55" s="386">
        <f t="shared" si="1"/>
        <v>7204764.1633333331</v>
      </c>
      <c r="L55" s="361"/>
    </row>
    <row r="56" spans="2:16" x14ac:dyDescent="0.25">
      <c r="B56" s="46"/>
      <c r="C56" s="419">
        <v>7.1</v>
      </c>
      <c r="D56" s="333"/>
      <c r="E56" s="333"/>
      <c r="F56" s="333"/>
      <c r="G56" s="330" t="s">
        <v>282</v>
      </c>
      <c r="H56" s="317" t="s">
        <v>88</v>
      </c>
      <c r="I56" s="335">
        <v>14</v>
      </c>
      <c r="J56" s="331">
        <f>'APU OBRAS CIVILES'!H789</f>
        <v>103460.42</v>
      </c>
      <c r="K56" s="386">
        <f t="shared" si="1"/>
        <v>1448445.88</v>
      </c>
      <c r="L56" s="361"/>
    </row>
    <row r="57" spans="2:16" s="300" customFormat="1" ht="30" x14ac:dyDescent="0.25">
      <c r="B57" s="46"/>
      <c r="C57" s="419">
        <v>7.11</v>
      </c>
      <c r="D57" s="333"/>
      <c r="E57" s="333"/>
      <c r="F57" s="333"/>
      <c r="G57" s="710" t="s">
        <v>311</v>
      </c>
      <c r="H57" s="317" t="s">
        <v>1</v>
      </c>
      <c r="I57" s="335">
        <v>104</v>
      </c>
      <c r="J57" s="331">
        <f>+'APU OBRAS CIVILES'!H708</f>
        <v>131301.88250000001</v>
      </c>
      <c r="K57" s="386">
        <f t="shared" si="1"/>
        <v>13655395.780000001</v>
      </c>
      <c r="L57" s="361"/>
      <c r="N57" s="808"/>
      <c r="P57" s="808"/>
    </row>
    <row r="58" spans="2:16" s="300" customFormat="1" x14ac:dyDescent="0.25">
      <c r="B58" s="46"/>
      <c r="C58" s="419">
        <v>7.12</v>
      </c>
      <c r="D58" s="333"/>
      <c r="E58" s="333"/>
      <c r="F58" s="333"/>
      <c r="G58" s="330" t="s">
        <v>312</v>
      </c>
      <c r="H58" s="317" t="s">
        <v>124</v>
      </c>
      <c r="I58" s="335">
        <v>3.1360000000000006</v>
      </c>
      <c r="J58" s="331">
        <f>'APU OBRAS CIVILES'!H1112</f>
        <v>467291.5516666667</v>
      </c>
      <c r="K58" s="386">
        <f t="shared" si="1"/>
        <v>1465426.3060266671</v>
      </c>
      <c r="L58" s="361"/>
      <c r="N58" s="808"/>
      <c r="P58" s="808"/>
    </row>
    <row r="59" spans="2:16" s="300" customFormat="1" x14ac:dyDescent="0.25">
      <c r="B59" s="46"/>
      <c r="C59" s="419">
        <v>7.13</v>
      </c>
      <c r="D59" s="333"/>
      <c r="E59" s="333"/>
      <c r="F59" s="333"/>
      <c r="G59" s="330" t="s">
        <v>314</v>
      </c>
      <c r="H59" s="317" t="s">
        <v>128</v>
      </c>
      <c r="I59" s="335">
        <v>75</v>
      </c>
      <c r="J59" s="331">
        <f>'APU OBRAS CIVILES'!H1192</f>
        <v>5194.0056199999999</v>
      </c>
      <c r="K59" s="386">
        <f t="shared" si="1"/>
        <v>389550.4215</v>
      </c>
      <c r="L59" s="361"/>
      <c r="N59" s="808"/>
      <c r="P59" s="808"/>
    </row>
    <row r="60" spans="2:16" x14ac:dyDescent="0.25">
      <c r="B60" s="46"/>
      <c r="C60" s="419">
        <v>7.14</v>
      </c>
      <c r="D60" s="333"/>
      <c r="E60" s="333"/>
      <c r="F60" s="333"/>
      <c r="G60" s="330" t="s">
        <v>313</v>
      </c>
      <c r="H60" s="317" t="s">
        <v>88</v>
      </c>
      <c r="I60" s="335">
        <v>14</v>
      </c>
      <c r="J60" s="331">
        <f>'APU OBRAS CIVILES'!H871</f>
        <v>141431.44705882351</v>
      </c>
      <c r="K60" s="386">
        <f t="shared" si="1"/>
        <v>1980040.2588235291</v>
      </c>
      <c r="L60" s="361"/>
    </row>
    <row r="61" spans="2:16" s="300" customFormat="1" x14ac:dyDescent="0.25">
      <c r="B61" s="46"/>
      <c r="C61" s="419">
        <v>7.15</v>
      </c>
      <c r="D61" s="333"/>
      <c r="E61" s="333"/>
      <c r="F61" s="333"/>
      <c r="G61" s="330" t="s">
        <v>315</v>
      </c>
      <c r="H61" s="317" t="s">
        <v>88</v>
      </c>
      <c r="I61" s="335">
        <v>1</v>
      </c>
      <c r="J61" s="331">
        <f>'APU OBRAS CIVILES'!O1280</f>
        <v>1702235</v>
      </c>
      <c r="K61" s="386">
        <f t="shared" si="1"/>
        <v>1702235</v>
      </c>
      <c r="L61" s="361"/>
      <c r="N61" s="808"/>
      <c r="P61" s="808"/>
    </row>
    <row r="62" spans="2:16" x14ac:dyDescent="0.25">
      <c r="B62" s="46"/>
      <c r="C62" s="332"/>
      <c r="D62" s="333"/>
      <c r="E62" s="333"/>
      <c r="F62" s="333"/>
      <c r="G62" s="330"/>
      <c r="H62" s="317"/>
      <c r="I62" s="335"/>
      <c r="J62" s="331"/>
      <c r="K62" s="386"/>
      <c r="L62" s="361"/>
    </row>
    <row r="63" spans="2:16" ht="15.75" x14ac:dyDescent="0.25">
      <c r="B63" s="46"/>
      <c r="C63" s="332"/>
      <c r="D63" s="333"/>
      <c r="E63" s="333"/>
      <c r="F63" s="333"/>
      <c r="G63" s="844" t="s">
        <v>178</v>
      </c>
      <c r="H63" s="845"/>
      <c r="I63" s="845"/>
      <c r="J63" s="846"/>
      <c r="K63" s="364">
        <f>SUM(K48:K62)</f>
        <v>37384232.78078188</v>
      </c>
      <c r="L63" s="361"/>
    </row>
    <row r="64" spans="2:16" s="300" customFormat="1" ht="15.75" x14ac:dyDescent="0.25">
      <c r="B64" s="46"/>
      <c r="C64" s="381">
        <v>8</v>
      </c>
      <c r="D64" s="382"/>
      <c r="E64" s="382"/>
      <c r="F64" s="382"/>
      <c r="G64" s="329" t="s">
        <v>284</v>
      </c>
      <c r="H64" s="336"/>
      <c r="I64" s="336"/>
      <c r="J64" s="336"/>
      <c r="K64" s="387"/>
      <c r="L64" s="361"/>
      <c r="N64" s="808"/>
      <c r="P64" s="808"/>
    </row>
    <row r="65" spans="2:16" s="300" customFormat="1" x14ac:dyDescent="0.25">
      <c r="B65" s="46"/>
      <c r="C65" s="332">
        <v>8.1</v>
      </c>
      <c r="D65" s="333"/>
      <c r="E65" s="333"/>
      <c r="F65" s="333"/>
      <c r="G65" s="710" t="s">
        <v>285</v>
      </c>
      <c r="H65" s="317" t="s">
        <v>237</v>
      </c>
      <c r="I65" s="317">
        <v>1</v>
      </c>
      <c r="J65" s="331">
        <v>500000</v>
      </c>
      <c r="K65" s="386">
        <f>J65*I65</f>
        <v>500000</v>
      </c>
      <c r="L65" s="361"/>
      <c r="N65" s="808"/>
      <c r="P65" s="808"/>
    </row>
    <row r="66" spans="2:16" s="300" customFormat="1" x14ac:dyDescent="0.25">
      <c r="B66" s="46"/>
      <c r="C66" s="332"/>
      <c r="D66" s="333"/>
      <c r="E66" s="333"/>
      <c r="F66" s="333"/>
      <c r="G66" s="420"/>
      <c r="H66" s="708"/>
      <c r="I66" s="708"/>
      <c r="J66" s="421"/>
      <c r="K66" s="386"/>
      <c r="L66" s="361"/>
      <c r="N66" s="808"/>
      <c r="P66" s="808"/>
    </row>
    <row r="67" spans="2:16" s="300" customFormat="1" ht="15.75" x14ac:dyDescent="0.25">
      <c r="B67" s="46"/>
      <c r="C67" s="332"/>
      <c r="D67" s="333"/>
      <c r="E67" s="333"/>
      <c r="F67" s="333"/>
      <c r="G67" s="853" t="s">
        <v>178</v>
      </c>
      <c r="H67" s="854"/>
      <c r="I67" s="854"/>
      <c r="J67" s="855"/>
      <c r="K67" s="364">
        <f>SUM(K65:K66)</f>
        <v>500000</v>
      </c>
      <c r="L67" s="361"/>
      <c r="N67" s="808"/>
      <c r="P67" s="808"/>
    </row>
    <row r="68" spans="2:16" ht="15.75" thickBot="1" x14ac:dyDescent="0.3">
      <c r="B68" s="46"/>
      <c r="C68" s="392"/>
      <c r="D68" s="393"/>
      <c r="E68" s="393"/>
      <c r="F68" s="393"/>
      <c r="G68" s="394"/>
      <c r="H68" s="337"/>
      <c r="I68" s="393"/>
      <c r="J68" s="337"/>
      <c r="K68" s="395"/>
      <c r="L68" s="361"/>
    </row>
    <row r="69" spans="2:16" ht="16.5" thickBot="1" x14ac:dyDescent="0.3">
      <c r="B69" s="46"/>
      <c r="C69" s="396"/>
      <c r="D69" s="338"/>
      <c r="E69" s="338"/>
      <c r="F69" s="338"/>
      <c r="G69" s="338"/>
      <c r="H69" s="338"/>
      <c r="I69" s="397"/>
      <c r="J69" s="338"/>
      <c r="K69" s="398"/>
      <c r="L69" s="361"/>
    </row>
    <row r="70" spans="2:16" ht="16.5" thickBot="1" x14ac:dyDescent="0.3">
      <c r="B70" s="46"/>
      <c r="C70" s="847" t="s">
        <v>233</v>
      </c>
      <c r="D70" s="848"/>
      <c r="E70" s="848"/>
      <c r="F70" s="848"/>
      <c r="G70" s="848"/>
      <c r="H70" s="848"/>
      <c r="I70" s="848"/>
      <c r="J70" s="849"/>
      <c r="K70" s="422">
        <f>ROUND(K63+K45+K41+K35+K28+K22+K17+K67,0)</f>
        <v>55467482</v>
      </c>
      <c r="L70" s="361"/>
    </row>
    <row r="71" spans="2:16" ht="15.75" thickBot="1" x14ac:dyDescent="0.3">
      <c r="B71" s="46"/>
      <c r="C71" s="348"/>
      <c r="D71" s="348"/>
      <c r="E71" s="350"/>
      <c r="F71" s="350"/>
      <c r="G71" s="339"/>
      <c r="H71" s="340"/>
      <c r="I71" s="341"/>
      <c r="J71" s="342"/>
      <c r="K71" s="341"/>
      <c r="L71" s="361"/>
    </row>
    <row r="72" spans="2:16" ht="16.5" thickBot="1" x14ac:dyDescent="0.3">
      <c r="B72" s="46"/>
      <c r="C72" s="850" t="s">
        <v>46</v>
      </c>
      <c r="D72" s="851"/>
      <c r="E72" s="851"/>
      <c r="F72" s="851"/>
      <c r="G72" s="851"/>
      <c r="H72" s="851"/>
      <c r="I72" s="852"/>
      <c r="J72" s="343">
        <v>0.22</v>
      </c>
      <c r="K72" s="344">
        <f>ROUND(K70*22%,0)</f>
        <v>12202846</v>
      </c>
      <c r="L72" s="361"/>
    </row>
    <row r="73" spans="2:16" ht="16.5" thickBot="1" x14ac:dyDescent="0.3">
      <c r="B73" s="46"/>
      <c r="C73" s="850" t="s">
        <v>132</v>
      </c>
      <c r="D73" s="851"/>
      <c r="E73" s="851"/>
      <c r="F73" s="851"/>
      <c r="G73" s="851" t="s">
        <v>94</v>
      </c>
      <c r="H73" s="851"/>
      <c r="I73" s="852"/>
      <c r="J73" s="343">
        <v>0.03</v>
      </c>
      <c r="K73" s="344">
        <f>ROUND(K70*3%,0)</f>
        <v>1664024</v>
      </c>
      <c r="L73" s="361"/>
    </row>
    <row r="74" spans="2:16" ht="16.5" thickBot="1" x14ac:dyDescent="0.3">
      <c r="B74" s="46"/>
      <c r="C74" s="850" t="s">
        <v>47</v>
      </c>
      <c r="D74" s="851"/>
      <c r="E74" s="851"/>
      <c r="F74" s="851"/>
      <c r="G74" s="851" t="s">
        <v>94</v>
      </c>
      <c r="H74" s="851"/>
      <c r="I74" s="852"/>
      <c r="J74" s="343">
        <v>0.05</v>
      </c>
      <c r="K74" s="344">
        <f>K70*5%</f>
        <v>2773374.1</v>
      </c>
      <c r="L74" s="361"/>
    </row>
    <row r="75" spans="2:16" ht="16.5" thickBot="1" x14ac:dyDescent="0.3">
      <c r="B75" s="46"/>
      <c r="C75" s="850" t="s">
        <v>143</v>
      </c>
      <c r="D75" s="851"/>
      <c r="E75" s="851"/>
      <c r="F75" s="851"/>
      <c r="G75" s="851" t="s">
        <v>142</v>
      </c>
      <c r="H75" s="851"/>
      <c r="I75" s="852"/>
      <c r="J75" s="343">
        <v>0.19</v>
      </c>
      <c r="K75" s="344">
        <f>K74*19%</f>
        <v>526941.07900000003</v>
      </c>
      <c r="L75" s="361"/>
    </row>
    <row r="76" spans="2:16" ht="15.75" x14ac:dyDescent="0.25">
      <c r="B76" s="46"/>
      <c r="C76" s="345"/>
      <c r="D76" s="345"/>
      <c r="E76" s="345"/>
      <c r="F76" s="345"/>
      <c r="G76" s="345"/>
      <c r="H76" s="345"/>
      <c r="I76" s="345"/>
      <c r="J76" s="346"/>
      <c r="K76" s="347"/>
      <c r="L76" s="361"/>
    </row>
    <row r="77" spans="2:16" ht="16.5" thickBot="1" x14ac:dyDescent="0.3">
      <c r="B77" s="46"/>
      <c r="C77" s="348"/>
      <c r="D77" s="348"/>
      <c r="E77" s="348"/>
      <c r="F77" s="348"/>
      <c r="G77" s="349"/>
      <c r="H77" s="340"/>
      <c r="I77" s="341"/>
      <c r="J77" s="350"/>
      <c r="K77" s="347"/>
      <c r="L77" s="361"/>
    </row>
    <row r="78" spans="2:16" ht="16.5" thickBot="1" x14ac:dyDescent="0.3">
      <c r="B78" s="46"/>
      <c r="C78" s="857" t="s">
        <v>95</v>
      </c>
      <c r="D78" s="858"/>
      <c r="E78" s="858"/>
      <c r="F78" s="858"/>
      <c r="G78" s="858"/>
      <c r="H78" s="858"/>
      <c r="I78" s="858"/>
      <c r="J78" s="858"/>
      <c r="K78" s="423">
        <f>+ROUND(SUM(K68:K77),0)</f>
        <v>72634667</v>
      </c>
      <c r="L78" s="361"/>
    </row>
    <row r="79" spans="2:16" ht="15.75" x14ac:dyDescent="0.25">
      <c r="B79" s="46"/>
      <c r="C79" s="399"/>
      <c r="D79" s="399"/>
      <c r="E79" s="399"/>
      <c r="F79" s="399"/>
      <c r="G79" s="400"/>
      <c r="H79" s="400"/>
      <c r="I79" s="401"/>
      <c r="J79" s="402"/>
      <c r="K79" s="351"/>
      <c r="L79" s="361"/>
    </row>
    <row r="80" spans="2:16" ht="16.5" thickBot="1" x14ac:dyDescent="0.3">
      <c r="B80" s="46"/>
      <c r="C80" s="352"/>
      <c r="D80" s="823"/>
      <c r="E80" s="823"/>
      <c r="F80" s="823"/>
      <c r="G80" s="823"/>
      <c r="H80" s="823"/>
      <c r="I80" s="823"/>
      <c r="J80" s="823"/>
      <c r="K80" s="823"/>
      <c r="L80" s="361"/>
    </row>
    <row r="81" spans="2:12" ht="16.149999999999999" customHeight="1" thickBot="1" x14ac:dyDescent="0.3">
      <c r="B81" s="46"/>
      <c r="C81" s="826" t="s">
        <v>234</v>
      </c>
      <c r="D81" s="827"/>
      <c r="E81" s="827"/>
      <c r="F81" s="827"/>
      <c r="G81" s="828"/>
      <c r="H81" s="824" t="s">
        <v>44</v>
      </c>
      <c r="I81" s="825"/>
      <c r="J81" s="825"/>
      <c r="K81" s="353" t="s">
        <v>96</v>
      </c>
      <c r="L81" s="361"/>
    </row>
    <row r="82" spans="2:12" ht="44.45" customHeight="1" x14ac:dyDescent="0.25">
      <c r="B82" s="46"/>
      <c r="C82" s="829"/>
      <c r="D82" s="830"/>
      <c r="E82" s="830"/>
      <c r="F82" s="830"/>
      <c r="G82" s="831"/>
      <c r="H82" s="818" t="s">
        <v>97</v>
      </c>
      <c r="I82" s="819"/>
      <c r="J82" s="354" t="s">
        <v>98</v>
      </c>
      <c r="K82" s="355">
        <v>0.22</v>
      </c>
      <c r="L82" s="361"/>
    </row>
    <row r="83" spans="2:12" ht="44.45" customHeight="1" x14ac:dyDescent="0.25">
      <c r="B83" s="46"/>
      <c r="C83" s="829"/>
      <c r="D83" s="830"/>
      <c r="E83" s="830"/>
      <c r="F83" s="830"/>
      <c r="G83" s="831"/>
      <c r="H83" s="820" t="s">
        <v>99</v>
      </c>
      <c r="I83" s="819"/>
      <c r="J83" s="354" t="s">
        <v>100</v>
      </c>
      <c r="K83" s="355">
        <v>0.03</v>
      </c>
      <c r="L83" s="361"/>
    </row>
    <row r="84" spans="2:12" ht="44.45" customHeight="1" thickBot="1" x14ac:dyDescent="0.3">
      <c r="B84" s="46"/>
      <c r="C84" s="832"/>
      <c r="D84" s="833"/>
      <c r="E84" s="833"/>
      <c r="F84" s="833"/>
      <c r="G84" s="834"/>
      <c r="H84" s="821" t="s">
        <v>101</v>
      </c>
      <c r="I84" s="822"/>
      <c r="J84" s="354" t="s">
        <v>102</v>
      </c>
      <c r="K84" s="355">
        <v>0.05</v>
      </c>
      <c r="L84" s="361"/>
    </row>
    <row r="85" spans="2:12" ht="42.95" customHeight="1" thickBot="1" x14ac:dyDescent="0.3">
      <c r="B85" s="46"/>
      <c r="C85" s="356"/>
      <c r="D85" s="357"/>
      <c r="E85" s="357"/>
      <c r="F85" s="357"/>
      <c r="G85" s="357"/>
      <c r="H85" s="875" t="s">
        <v>103</v>
      </c>
      <c r="I85" s="876"/>
      <c r="J85" s="358" t="s">
        <v>104</v>
      </c>
      <c r="K85" s="359">
        <v>0.3</v>
      </c>
      <c r="L85" s="361"/>
    </row>
    <row r="86" spans="2:12" ht="15.75" x14ac:dyDescent="0.25">
      <c r="B86" s="46"/>
      <c r="C86" s="403"/>
      <c r="D86" s="360"/>
      <c r="E86" s="360"/>
      <c r="F86" s="360"/>
      <c r="G86" s="360"/>
      <c r="H86" s="360"/>
      <c r="I86" s="404"/>
      <c r="J86" s="360"/>
      <c r="K86" s="405"/>
      <c r="L86" s="361"/>
    </row>
    <row r="87" spans="2:12" ht="15.75" x14ac:dyDescent="0.25">
      <c r="B87" s="46"/>
      <c r="C87" s="403"/>
      <c r="D87" s="360"/>
      <c r="E87" s="360"/>
      <c r="F87" s="360"/>
      <c r="G87" s="360"/>
      <c r="H87" s="360"/>
      <c r="I87" s="404"/>
      <c r="J87" s="360"/>
      <c r="K87" s="405"/>
      <c r="L87" s="361"/>
    </row>
    <row r="88" spans="2:12" ht="15.75" x14ac:dyDescent="0.25">
      <c r="B88" s="46"/>
      <c r="C88" s="403"/>
      <c r="D88" s="360"/>
      <c r="E88" s="360"/>
      <c r="F88" s="360"/>
      <c r="G88" s="360"/>
      <c r="H88" s="360"/>
      <c r="I88" s="404"/>
      <c r="J88" s="360"/>
      <c r="K88" s="405"/>
      <c r="L88" s="361"/>
    </row>
    <row r="89" spans="2:12" x14ac:dyDescent="0.25">
      <c r="B89" s="46"/>
      <c r="C89" s="373"/>
      <c r="D89" s="374"/>
      <c r="E89" s="374"/>
      <c r="F89" s="374"/>
      <c r="G89" s="374"/>
      <c r="H89" s="360"/>
      <c r="I89" s="375"/>
      <c r="J89" s="374"/>
      <c r="K89" s="374"/>
      <c r="L89" s="361"/>
    </row>
    <row r="90" spans="2:12" x14ac:dyDescent="0.25">
      <c r="B90" s="46"/>
      <c r="C90" s="373"/>
      <c r="D90" s="374"/>
      <c r="E90" s="374"/>
      <c r="F90" s="374"/>
      <c r="G90" s="374"/>
      <c r="H90" s="360"/>
      <c r="I90" s="375"/>
      <c r="J90" s="374"/>
      <c r="K90" s="374"/>
      <c r="L90" s="361"/>
    </row>
    <row r="91" spans="2:12" x14ac:dyDescent="0.25">
      <c r="B91" s="46"/>
      <c r="C91" s="373"/>
      <c r="D91" s="374"/>
      <c r="E91" s="374"/>
      <c r="F91" s="374"/>
      <c r="G91" s="856" t="s">
        <v>356</v>
      </c>
      <c r="H91" s="856"/>
      <c r="I91" s="856"/>
      <c r="J91" s="856"/>
      <c r="K91" s="856"/>
      <c r="L91" s="361"/>
    </row>
    <row r="92" spans="2:12" x14ac:dyDescent="0.25">
      <c r="B92" s="46"/>
      <c r="C92" s="373"/>
      <c r="D92" s="374"/>
      <c r="E92" s="374"/>
      <c r="F92" s="374"/>
      <c r="G92" s="374"/>
      <c r="H92" s="360"/>
      <c r="I92" s="375"/>
      <c r="J92" s="374"/>
      <c r="K92" s="374"/>
      <c r="L92" s="361"/>
    </row>
    <row r="93" spans="2:12" x14ac:dyDescent="0.25">
      <c r="B93" s="46"/>
      <c r="C93" s="373"/>
      <c r="D93" s="374"/>
      <c r="E93" s="374"/>
      <c r="F93" s="374"/>
      <c r="G93" s="374"/>
      <c r="H93" s="360"/>
      <c r="I93" s="375"/>
      <c r="J93" s="374"/>
      <c r="K93" s="374"/>
      <c r="L93" s="361"/>
    </row>
    <row r="94" spans="2:12" x14ac:dyDescent="0.25">
      <c r="B94" s="46"/>
      <c r="C94" s="399"/>
      <c r="D94" s="400"/>
      <c r="E94" s="400"/>
      <c r="F94" s="399"/>
      <c r="G94" s="400"/>
      <c r="H94" s="400"/>
      <c r="I94" s="400"/>
      <c r="J94" s="400"/>
      <c r="K94" s="400"/>
      <c r="L94" s="361"/>
    </row>
    <row r="95" spans="2:12" x14ac:dyDescent="0.25">
      <c r="B95" s="46"/>
      <c r="C95" s="399"/>
      <c r="D95" s="400"/>
      <c r="E95" s="400"/>
      <c r="F95" s="399"/>
      <c r="G95" s="400"/>
      <c r="H95" s="400"/>
      <c r="I95" s="400"/>
      <c r="J95" s="400"/>
      <c r="K95" s="400"/>
      <c r="L95" s="361"/>
    </row>
    <row r="96" spans="2:12" x14ac:dyDescent="0.25">
      <c r="B96" s="46"/>
      <c r="C96" s="399"/>
      <c r="D96" s="400"/>
      <c r="E96" s="400"/>
      <c r="F96" s="399"/>
      <c r="G96" s="400"/>
      <c r="H96" s="400"/>
      <c r="I96" s="400"/>
      <c r="J96" s="400"/>
      <c r="K96" s="400"/>
      <c r="L96" s="361"/>
    </row>
    <row r="97" spans="2:12" x14ac:dyDescent="0.25">
      <c r="B97" s="46"/>
      <c r="C97" s="399"/>
      <c r="D97" s="400"/>
      <c r="E97" s="400"/>
      <c r="F97" s="399"/>
      <c r="G97" s="400"/>
      <c r="H97" s="400"/>
      <c r="I97" s="400"/>
      <c r="J97" s="400"/>
      <c r="K97" s="400"/>
      <c r="L97" s="361"/>
    </row>
    <row r="98" spans="2:12" x14ac:dyDescent="0.25">
      <c r="B98" s="46"/>
      <c r="C98" s="399"/>
      <c r="D98" s="400"/>
      <c r="E98" s="400"/>
      <c r="F98" s="399"/>
      <c r="G98" s="400"/>
      <c r="H98" s="400"/>
      <c r="I98" s="400"/>
      <c r="J98" s="400"/>
      <c r="K98" s="400"/>
      <c r="L98" s="361"/>
    </row>
    <row r="99" spans="2:12" x14ac:dyDescent="0.25">
      <c r="B99" s="46"/>
      <c r="C99" s="399"/>
      <c r="D99" s="400"/>
      <c r="E99" s="400"/>
      <c r="F99" s="399"/>
      <c r="G99" s="400"/>
      <c r="H99" s="400"/>
      <c r="I99" s="400"/>
      <c r="J99" s="400"/>
      <c r="K99" s="400"/>
      <c r="L99" s="361"/>
    </row>
    <row r="100" spans="2:12" x14ac:dyDescent="0.25">
      <c r="B100" s="46"/>
      <c r="C100" s="399"/>
      <c r="D100" s="400"/>
      <c r="E100" s="400"/>
      <c r="F100" s="399"/>
      <c r="G100" s="400"/>
      <c r="H100" s="400"/>
      <c r="I100" s="400"/>
      <c r="J100" s="400"/>
      <c r="K100" s="400"/>
      <c r="L100" s="361"/>
    </row>
    <row r="101" spans="2:12" x14ac:dyDescent="0.25">
      <c r="B101" s="46"/>
      <c r="C101" s="399"/>
      <c r="D101" s="400"/>
      <c r="E101" s="400"/>
      <c r="F101" s="399"/>
      <c r="G101" s="400"/>
      <c r="H101" s="400"/>
      <c r="I101" s="400"/>
      <c r="J101" s="400"/>
      <c r="K101" s="400"/>
      <c r="L101" s="361"/>
    </row>
    <row r="102" spans="2:12" x14ac:dyDescent="0.25">
      <c r="B102" s="46"/>
      <c r="C102" s="399"/>
      <c r="D102" s="400"/>
      <c r="E102" s="400"/>
      <c r="F102" s="399"/>
      <c r="G102" s="400"/>
      <c r="H102" s="400"/>
      <c r="I102" s="400"/>
      <c r="J102" s="400"/>
      <c r="K102" s="400"/>
      <c r="L102" s="361"/>
    </row>
    <row r="103" spans="2:12" x14ac:dyDescent="0.25">
      <c r="B103" s="46"/>
      <c r="C103" s="399"/>
      <c r="D103" s="400"/>
      <c r="E103" s="400"/>
      <c r="F103" s="399"/>
      <c r="G103" s="400"/>
      <c r="H103" s="400"/>
      <c r="I103" s="400"/>
      <c r="J103" s="400"/>
      <c r="K103" s="400"/>
      <c r="L103" s="361"/>
    </row>
    <row r="104" spans="2:12" x14ac:dyDescent="0.25">
      <c r="B104" s="46"/>
      <c r="C104" s="399"/>
      <c r="D104" s="400"/>
      <c r="E104" s="400"/>
      <c r="F104" s="399"/>
      <c r="G104" s="400"/>
      <c r="H104" s="400"/>
      <c r="I104" s="400"/>
      <c r="J104" s="400"/>
      <c r="K104" s="400"/>
      <c r="L104" s="361"/>
    </row>
    <row r="105" spans="2:12" x14ac:dyDescent="0.25">
      <c r="B105" s="46"/>
      <c r="C105" s="399"/>
      <c r="D105" s="400"/>
      <c r="E105" s="400"/>
      <c r="F105" s="399"/>
      <c r="G105" s="400"/>
      <c r="H105" s="400"/>
      <c r="I105" s="400"/>
      <c r="J105" s="400"/>
      <c r="K105" s="400"/>
      <c r="L105" s="361"/>
    </row>
    <row r="106" spans="2:12" ht="15.75" thickBot="1" x14ac:dyDescent="0.3">
      <c r="B106" s="54"/>
      <c r="C106" s="406"/>
      <c r="D106" s="407"/>
      <c r="E106" s="407"/>
      <c r="F106" s="406"/>
      <c r="G106" s="407"/>
      <c r="H106" s="407"/>
      <c r="I106" s="407"/>
      <c r="J106" s="407"/>
      <c r="K106" s="407"/>
      <c r="L106" s="408"/>
    </row>
  </sheetData>
  <mergeCells count="33">
    <mergeCell ref="G91:K91"/>
    <mergeCell ref="C78:J78"/>
    <mergeCell ref="C7:F7"/>
    <mergeCell ref="C9:C10"/>
    <mergeCell ref="H9:H10"/>
    <mergeCell ref="G7:K7"/>
    <mergeCell ref="D9:D10"/>
    <mergeCell ref="E9:F9"/>
    <mergeCell ref="G9:G10"/>
    <mergeCell ref="I9:I10"/>
    <mergeCell ref="J9:J10"/>
    <mergeCell ref="K9:K10"/>
    <mergeCell ref="G63:J63"/>
    <mergeCell ref="C74:I74"/>
    <mergeCell ref="C75:I75"/>
    <mergeCell ref="H85:I85"/>
    <mergeCell ref="C3:I5"/>
    <mergeCell ref="G28:J28"/>
    <mergeCell ref="C70:J70"/>
    <mergeCell ref="C72:I72"/>
    <mergeCell ref="C73:I73"/>
    <mergeCell ref="G67:J67"/>
    <mergeCell ref="G45:J45"/>
    <mergeCell ref="G17:J17"/>
    <mergeCell ref="G22:J22"/>
    <mergeCell ref="G35:J35"/>
    <mergeCell ref="G41:J41"/>
    <mergeCell ref="H82:I82"/>
    <mergeCell ref="H83:I83"/>
    <mergeCell ref="H84:I84"/>
    <mergeCell ref="D80:K80"/>
    <mergeCell ref="H81:J81"/>
    <mergeCell ref="C81:G84"/>
  </mergeCells>
  <phoneticPr fontId="16" type="noConversion"/>
  <pageMargins left="0.7" right="0.7" top="0.75" bottom="0.75" header="0.3" footer="0.3"/>
  <pageSetup scale="4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42"/>
  <sheetViews>
    <sheetView topLeftCell="A188" zoomScaleNormal="100" zoomScaleSheetLayoutView="100" workbookViewId="0">
      <selection activeCell="C165" sqref="C165"/>
    </sheetView>
  </sheetViews>
  <sheetFormatPr baseColWidth="10" defaultRowHeight="15" x14ac:dyDescent="0.25"/>
  <cols>
    <col min="1" max="1" width="14.85546875" customWidth="1"/>
    <col min="2" max="2" width="16.7109375" customWidth="1"/>
    <col min="4" max="4" width="21.140625" customWidth="1"/>
    <col min="5" max="5" width="15.42578125" customWidth="1"/>
    <col min="6" max="6" width="14" customWidth="1"/>
    <col min="7" max="7" width="15.140625" customWidth="1"/>
    <col min="8" max="8" width="26.42578125" customWidth="1"/>
    <col min="9" max="9" width="17" customWidth="1"/>
    <col min="10" max="10" width="2.42578125" customWidth="1"/>
  </cols>
  <sheetData>
    <row r="1" spans="1:10" ht="16.5" thickBot="1" x14ac:dyDescent="0.3">
      <c r="A1" s="57"/>
      <c r="B1" s="58"/>
      <c r="C1" s="59"/>
      <c r="D1" s="23"/>
      <c r="E1" s="23"/>
      <c r="F1" s="29"/>
      <c r="G1" s="59"/>
      <c r="H1" s="60"/>
      <c r="I1" s="61"/>
      <c r="J1" s="47"/>
    </row>
    <row r="2" spans="1:10" ht="15.75" x14ac:dyDescent="0.25">
      <c r="A2" s="46"/>
      <c r="B2" s="17"/>
      <c r="C2" s="18"/>
      <c r="D2" s="891" t="s">
        <v>115</v>
      </c>
      <c r="E2" s="892"/>
      <c r="F2" s="893"/>
      <c r="G2" s="31" t="s">
        <v>116</v>
      </c>
      <c r="H2" s="25" t="s">
        <v>105</v>
      </c>
      <c r="I2" s="48"/>
      <c r="J2" s="47"/>
    </row>
    <row r="3" spans="1:10" ht="15.75" x14ac:dyDescent="0.25">
      <c r="A3" s="46"/>
      <c r="B3" s="19"/>
      <c r="C3" s="20"/>
      <c r="D3" s="894"/>
      <c r="E3" s="895"/>
      <c r="F3" s="896"/>
      <c r="G3" s="32" t="s">
        <v>117</v>
      </c>
      <c r="H3" s="26"/>
      <c r="I3" s="48"/>
      <c r="J3" s="47"/>
    </row>
    <row r="4" spans="1:10" ht="15.75" x14ac:dyDescent="0.25">
      <c r="A4" s="46"/>
      <c r="B4" s="19"/>
      <c r="C4" s="20"/>
      <c r="D4" s="894"/>
      <c r="E4" s="895"/>
      <c r="F4" s="896"/>
      <c r="G4" s="32" t="s">
        <v>118</v>
      </c>
      <c r="H4" s="33">
        <v>44236</v>
      </c>
      <c r="I4" s="48"/>
      <c r="J4" s="47"/>
    </row>
    <row r="5" spans="1:10" ht="16.5" thickBot="1" x14ac:dyDescent="0.3">
      <c r="A5" s="46"/>
      <c r="B5" s="21"/>
      <c r="C5" s="22"/>
      <c r="D5" s="897"/>
      <c r="E5" s="898"/>
      <c r="F5" s="899"/>
      <c r="G5" s="27"/>
      <c r="H5" s="28"/>
      <c r="I5" s="48"/>
      <c r="J5" s="47"/>
    </row>
    <row r="6" spans="1:10" ht="16.5" thickBot="1" x14ac:dyDescent="0.3">
      <c r="A6" s="46"/>
      <c r="B6" s="19"/>
      <c r="C6" s="2"/>
      <c r="D6" s="3"/>
      <c r="E6" s="3"/>
      <c r="F6" s="230"/>
      <c r="G6" s="2"/>
      <c r="H6" s="26"/>
      <c r="I6" s="48"/>
      <c r="J6" s="47"/>
    </row>
    <row r="7" spans="1:10" ht="16.5" thickBot="1" x14ac:dyDescent="0.3">
      <c r="A7" s="46"/>
      <c r="B7" s="38" t="s">
        <v>106</v>
      </c>
      <c r="C7" s="34" t="str">
        <f>+PRESUPUESTO!G12</f>
        <v>Picada Rampa de acceso</v>
      </c>
      <c r="D7" s="35"/>
      <c r="E7" s="35"/>
      <c r="F7" s="36"/>
      <c r="G7" s="34"/>
      <c r="H7" s="37" t="s">
        <v>120</v>
      </c>
      <c r="I7" s="48"/>
      <c r="J7" s="47"/>
    </row>
    <row r="8" spans="1:10" ht="15.75" x14ac:dyDescent="0.25">
      <c r="A8" s="46"/>
      <c r="B8" s="19"/>
      <c r="C8" s="2"/>
      <c r="D8" s="3"/>
      <c r="E8" s="3"/>
      <c r="F8" s="230"/>
      <c r="G8" s="2"/>
      <c r="H8" s="26"/>
      <c r="I8" s="48"/>
      <c r="J8" s="47"/>
    </row>
    <row r="9" spans="1:10" ht="16.5" thickBot="1" x14ac:dyDescent="0.3">
      <c r="A9" s="46"/>
      <c r="B9" s="40" t="s">
        <v>4</v>
      </c>
      <c r="C9" s="2"/>
      <c r="D9" s="3"/>
      <c r="E9" s="3"/>
      <c r="F9" s="230"/>
      <c r="G9" s="2"/>
      <c r="H9" s="26"/>
      <c r="I9" s="48"/>
      <c r="J9" s="47"/>
    </row>
    <row r="10" spans="1:10" ht="15.75" x14ac:dyDescent="0.25">
      <c r="A10" s="46"/>
      <c r="B10" s="151" t="s">
        <v>5</v>
      </c>
      <c r="C10" s="152"/>
      <c r="D10" s="153" t="s">
        <v>6</v>
      </c>
      <c r="E10" s="153" t="s">
        <v>7</v>
      </c>
      <c r="F10" s="153" t="s">
        <v>8</v>
      </c>
      <c r="G10" s="154" t="s">
        <v>9</v>
      </c>
      <c r="H10" s="155"/>
      <c r="I10" s="48"/>
      <c r="J10" s="47"/>
    </row>
    <row r="11" spans="1:10" ht="15.75" x14ac:dyDescent="0.25">
      <c r="A11" s="46"/>
      <c r="B11" s="260" t="s">
        <v>10</v>
      </c>
      <c r="C11" s="231"/>
      <c r="D11" s="232" t="s">
        <v>11</v>
      </c>
      <c r="E11" s="233">
        <v>0.05</v>
      </c>
      <c r="F11" s="234">
        <v>50000</v>
      </c>
      <c r="G11" s="235">
        <f>F11*E11</f>
        <v>2500</v>
      </c>
      <c r="H11" s="236"/>
      <c r="I11" s="48"/>
      <c r="J11" s="47"/>
    </row>
    <row r="12" spans="1:10" ht="15.75" x14ac:dyDescent="0.25">
      <c r="A12" s="46"/>
      <c r="B12" s="887"/>
      <c r="C12" s="888"/>
      <c r="D12" s="232"/>
      <c r="E12" s="233"/>
      <c r="F12" s="234"/>
      <c r="G12" s="235"/>
      <c r="H12" s="236"/>
      <c r="I12" s="48"/>
      <c r="J12" s="47"/>
    </row>
    <row r="13" spans="1:10" ht="15.75" x14ac:dyDescent="0.25">
      <c r="A13" s="46"/>
      <c r="B13" s="900"/>
      <c r="C13" s="901"/>
      <c r="D13" s="237"/>
      <c r="E13" s="233"/>
      <c r="F13" s="234"/>
      <c r="G13" s="235"/>
      <c r="H13" s="236"/>
      <c r="I13" s="48"/>
      <c r="J13" s="47"/>
    </row>
    <row r="14" spans="1:10" ht="16.5" thickBot="1" x14ac:dyDescent="0.3">
      <c r="A14" s="46"/>
      <c r="B14" s="21"/>
      <c r="C14" s="238"/>
      <c r="D14" s="239"/>
      <c r="E14" s="240"/>
      <c r="F14" s="241"/>
      <c r="G14" s="235"/>
      <c r="H14" s="242"/>
      <c r="I14" s="48"/>
      <c r="J14" s="47"/>
    </row>
    <row r="15" spans="1:10" ht="16.5" thickBot="1" x14ac:dyDescent="0.3">
      <c r="A15" s="46"/>
      <c r="B15" s="19"/>
      <c r="C15" s="2"/>
      <c r="D15" s="3"/>
      <c r="E15" s="3"/>
      <c r="F15" s="230"/>
      <c r="G15" s="4" t="s">
        <v>16</v>
      </c>
      <c r="H15" s="5">
        <f>G11+G12+G13+G14</f>
        <v>2500</v>
      </c>
      <c r="I15" s="48"/>
      <c r="J15" s="47"/>
    </row>
    <row r="16" spans="1:10" ht="15.75" x14ac:dyDescent="0.25">
      <c r="A16" s="46"/>
      <c r="B16" s="19"/>
      <c r="C16" s="2"/>
      <c r="D16" s="3"/>
      <c r="E16" s="3"/>
      <c r="F16" s="230"/>
      <c r="G16" s="2"/>
      <c r="H16" s="26"/>
      <c r="I16" s="48"/>
      <c r="J16" s="47"/>
    </row>
    <row r="17" spans="1:10" ht="16.5" thickBot="1" x14ac:dyDescent="0.3">
      <c r="A17" s="46"/>
      <c r="B17" s="40" t="s">
        <v>17</v>
      </c>
      <c r="C17" s="2"/>
      <c r="D17" s="3"/>
      <c r="E17" s="3"/>
      <c r="F17" s="230"/>
      <c r="G17" s="2"/>
      <c r="H17" s="26"/>
      <c r="I17" s="48"/>
      <c r="J17" s="47"/>
    </row>
    <row r="18" spans="1:10" ht="15.75" x14ac:dyDescent="0.25">
      <c r="A18" s="46"/>
      <c r="B18" s="151" t="s">
        <v>5</v>
      </c>
      <c r="C18" s="152"/>
      <c r="D18" s="153" t="s">
        <v>6</v>
      </c>
      <c r="E18" s="153" t="s">
        <v>7</v>
      </c>
      <c r="F18" s="156" t="s">
        <v>9</v>
      </c>
      <c r="G18" s="154" t="s">
        <v>18</v>
      </c>
      <c r="H18" s="155"/>
      <c r="I18" s="48"/>
      <c r="J18" s="47"/>
    </row>
    <row r="19" spans="1:10" ht="15.75" x14ac:dyDescent="0.25">
      <c r="A19" s="46"/>
      <c r="B19" s="885"/>
      <c r="C19" s="886"/>
      <c r="D19" s="237"/>
      <c r="E19" s="243"/>
      <c r="F19" s="244"/>
      <c r="G19" s="245">
        <f>F19*E19</f>
        <v>0</v>
      </c>
      <c r="H19" s="236"/>
      <c r="I19" s="48"/>
      <c r="J19" s="47"/>
    </row>
    <row r="20" spans="1:10" ht="15.75" x14ac:dyDescent="0.25">
      <c r="A20" s="46"/>
      <c r="B20" s="887"/>
      <c r="C20" s="888"/>
      <c r="D20" s="237"/>
      <c r="E20" s="243"/>
      <c r="F20" s="244"/>
      <c r="G20" s="245">
        <f t="shared" ref="G20:G25" si="0">F20*E20</f>
        <v>0</v>
      </c>
      <c r="H20" s="236"/>
      <c r="I20" s="48"/>
      <c r="J20" s="47"/>
    </row>
    <row r="21" spans="1:10" ht="15.75" x14ac:dyDescent="0.25">
      <c r="A21" s="46"/>
      <c r="B21" s="889"/>
      <c r="C21" s="890"/>
      <c r="D21" s="237"/>
      <c r="E21" s="243"/>
      <c r="F21" s="78"/>
      <c r="G21" s="245">
        <f t="shared" si="0"/>
        <v>0</v>
      </c>
      <c r="H21" s="236"/>
      <c r="I21" s="48"/>
      <c r="J21" s="47"/>
    </row>
    <row r="22" spans="1:10" ht="15.75" x14ac:dyDescent="0.25">
      <c r="A22" s="46"/>
      <c r="B22" s="883"/>
      <c r="C22" s="884"/>
      <c r="D22" s="237"/>
      <c r="E22" s="243"/>
      <c r="F22" s="78"/>
      <c r="G22" s="245">
        <f t="shared" si="0"/>
        <v>0</v>
      </c>
      <c r="H22" s="236"/>
      <c r="I22" s="48"/>
      <c r="J22" s="47"/>
    </row>
    <row r="23" spans="1:10" ht="15.75" x14ac:dyDescent="0.25">
      <c r="A23" s="46"/>
      <c r="B23" s="883"/>
      <c r="C23" s="884"/>
      <c r="D23" s="237"/>
      <c r="E23" s="243"/>
      <c r="F23" s="78"/>
      <c r="G23" s="245">
        <f t="shared" si="0"/>
        <v>0</v>
      </c>
      <c r="H23" s="236"/>
      <c r="I23" s="48"/>
      <c r="J23" s="47"/>
    </row>
    <row r="24" spans="1:10" ht="15.75" x14ac:dyDescent="0.25">
      <c r="A24" s="46"/>
      <c r="B24" s="881"/>
      <c r="C24" s="882"/>
      <c r="D24" s="237"/>
      <c r="E24" s="243"/>
      <c r="F24" s="78"/>
      <c r="G24" s="245">
        <f t="shared" si="0"/>
        <v>0</v>
      </c>
      <c r="H24" s="236"/>
      <c r="I24" s="48"/>
      <c r="J24" s="47"/>
    </row>
    <row r="25" spans="1:10" ht="16.5" thickBot="1" x14ac:dyDescent="0.3">
      <c r="A25" s="46"/>
      <c r="B25" s="883"/>
      <c r="C25" s="884"/>
      <c r="D25" s="237"/>
      <c r="E25" s="243"/>
      <c r="F25" s="78"/>
      <c r="G25" s="245">
        <f t="shared" si="0"/>
        <v>0</v>
      </c>
      <c r="H25" s="236"/>
      <c r="I25" s="48"/>
      <c r="J25" s="47"/>
    </row>
    <row r="26" spans="1:10" ht="16.5" thickBot="1" x14ac:dyDescent="0.3">
      <c r="A26" s="46"/>
      <c r="B26" s="19"/>
      <c r="C26" s="2"/>
      <c r="D26" s="3"/>
      <c r="E26" s="3"/>
      <c r="F26" s="230"/>
      <c r="G26" s="246" t="s">
        <v>16</v>
      </c>
      <c r="H26" s="5">
        <f>G19+G20+G21+G22+G23+G24+G25</f>
        <v>0</v>
      </c>
      <c r="I26" s="48"/>
      <c r="J26" s="47"/>
    </row>
    <row r="27" spans="1:10" ht="15.75" x14ac:dyDescent="0.25">
      <c r="A27" s="46"/>
      <c r="B27" s="19"/>
      <c r="C27" s="2"/>
      <c r="D27" s="3"/>
      <c r="E27" s="3"/>
      <c r="F27" s="230"/>
      <c r="G27" s="2"/>
      <c r="H27" s="26"/>
      <c r="I27" s="48"/>
      <c r="J27" s="47"/>
    </row>
    <row r="28" spans="1:10" ht="15.75" x14ac:dyDescent="0.25">
      <c r="A28" s="46"/>
      <c r="B28" s="19"/>
      <c r="C28" s="2"/>
      <c r="D28" s="3"/>
      <c r="E28" s="3"/>
      <c r="F28" s="230"/>
      <c r="G28" s="2"/>
      <c r="H28" s="26"/>
      <c r="I28" s="48"/>
      <c r="J28" s="47"/>
    </row>
    <row r="29" spans="1:10" ht="16.5" thickBot="1" x14ac:dyDescent="0.3">
      <c r="A29" s="46"/>
      <c r="B29" s="40" t="s">
        <v>133</v>
      </c>
      <c r="C29" s="2"/>
      <c r="D29" s="3"/>
      <c r="E29" s="3"/>
      <c r="F29" s="230"/>
      <c r="G29" s="2"/>
      <c r="H29" s="26"/>
      <c r="I29" s="48"/>
      <c r="J29" s="47"/>
    </row>
    <row r="30" spans="1:10" x14ac:dyDescent="0.25">
      <c r="A30" s="46"/>
      <c r="B30" s="151" t="s">
        <v>5</v>
      </c>
      <c r="C30" s="152"/>
      <c r="D30" s="153" t="s">
        <v>136</v>
      </c>
      <c r="E30" s="153" t="s">
        <v>137</v>
      </c>
      <c r="F30" s="156" t="s">
        <v>138</v>
      </c>
      <c r="G30" s="154" t="s">
        <v>139</v>
      </c>
      <c r="H30" s="154" t="s">
        <v>9</v>
      </c>
      <c r="I30" s="48"/>
      <c r="J30" s="47"/>
    </row>
    <row r="31" spans="1:10" ht="15.75" x14ac:dyDescent="0.25">
      <c r="A31" s="46"/>
      <c r="B31" s="885" t="s">
        <v>140</v>
      </c>
      <c r="C31" s="886"/>
      <c r="D31" s="237">
        <v>0.02</v>
      </c>
      <c r="E31" s="243">
        <v>3.4</v>
      </c>
      <c r="F31" s="280">
        <f>+E31*D31</f>
        <v>6.8000000000000005E-2</v>
      </c>
      <c r="G31" s="245">
        <v>25000</v>
      </c>
      <c r="H31" s="281">
        <f>+G31*F31</f>
        <v>1700.0000000000002</v>
      </c>
      <c r="I31" s="48"/>
      <c r="J31" s="47"/>
    </row>
    <row r="32" spans="1:10" ht="15.75" x14ac:dyDescent="0.25">
      <c r="A32" s="46"/>
      <c r="B32" s="887"/>
      <c r="C32" s="888"/>
      <c r="D32" s="237"/>
      <c r="E32" s="243"/>
      <c r="F32" s="244"/>
      <c r="G32" s="245">
        <f>F32*E32</f>
        <v>0</v>
      </c>
      <c r="H32" s="236"/>
      <c r="I32" s="48"/>
      <c r="J32" s="47"/>
    </row>
    <row r="33" spans="1:11" ht="16.5" thickBot="1" x14ac:dyDescent="0.3">
      <c r="A33" s="46"/>
      <c r="B33" s="889"/>
      <c r="C33" s="890"/>
      <c r="D33" s="237"/>
      <c r="E33" s="243"/>
      <c r="F33" s="78"/>
      <c r="G33" s="245">
        <f>F33*E33</f>
        <v>0</v>
      </c>
      <c r="H33" s="236"/>
      <c r="I33" s="48"/>
      <c r="J33" s="47"/>
    </row>
    <row r="34" spans="1:11" ht="16.5" thickBot="1" x14ac:dyDescent="0.3">
      <c r="A34" s="46"/>
      <c r="B34" s="19"/>
      <c r="C34" s="2"/>
      <c r="D34" s="3"/>
      <c r="E34" s="3"/>
      <c r="F34" s="230"/>
      <c r="G34" s="246" t="s">
        <v>16</v>
      </c>
      <c r="H34" s="5">
        <f>+SUM(H31:H33)</f>
        <v>1700.0000000000002</v>
      </c>
      <c r="I34" s="48"/>
      <c r="J34" s="47"/>
    </row>
    <row r="35" spans="1:11" ht="15.75" x14ac:dyDescent="0.25">
      <c r="A35" s="46"/>
      <c r="B35" s="19"/>
      <c r="C35" s="2"/>
      <c r="D35" s="3"/>
      <c r="E35" s="3"/>
      <c r="F35" s="230"/>
      <c r="G35" s="2"/>
      <c r="H35" s="26"/>
      <c r="I35" s="48"/>
      <c r="J35" s="47"/>
    </row>
    <row r="36" spans="1:11" ht="16.5" thickBot="1" x14ac:dyDescent="0.3">
      <c r="A36" s="46"/>
      <c r="B36" s="40" t="s">
        <v>134</v>
      </c>
      <c r="C36" s="2"/>
      <c r="D36" s="3"/>
      <c r="E36" s="3"/>
      <c r="F36" s="230"/>
      <c r="G36" s="2"/>
      <c r="H36" s="26"/>
      <c r="I36" s="48"/>
      <c r="J36" s="47"/>
    </row>
    <row r="37" spans="1:11" ht="15.75" x14ac:dyDescent="0.25">
      <c r="A37" s="46"/>
      <c r="B37" s="157" t="s">
        <v>34</v>
      </c>
      <c r="C37" s="158" t="s">
        <v>35</v>
      </c>
      <c r="D37" s="159" t="s">
        <v>36</v>
      </c>
      <c r="E37" s="159" t="s">
        <v>37</v>
      </c>
      <c r="F37" s="160" t="s">
        <v>38</v>
      </c>
      <c r="G37" s="161" t="s">
        <v>39</v>
      </c>
      <c r="H37" s="155"/>
      <c r="I37" s="48"/>
      <c r="J37" s="47"/>
    </row>
    <row r="38" spans="1:11" ht="15.75" x14ac:dyDescent="0.25">
      <c r="A38" s="46"/>
      <c r="B38" s="299" t="s">
        <v>262</v>
      </c>
      <c r="C38" s="247">
        <f>33333*2</f>
        <v>66666</v>
      </c>
      <c r="D38" s="83">
        <v>0.85</v>
      </c>
      <c r="E38" s="248">
        <f>C38+(C38*D38)</f>
        <v>123332.1</v>
      </c>
      <c r="F38" s="86">
        <v>19.366404647983597</v>
      </c>
      <c r="G38" s="249">
        <f>+E38/F38</f>
        <v>6368.3529411764703</v>
      </c>
      <c r="H38" s="236"/>
      <c r="I38" s="48"/>
      <c r="J38" s="47"/>
    </row>
    <row r="39" spans="1:11" ht="16.5" thickBot="1" x14ac:dyDescent="0.3">
      <c r="A39" s="46"/>
      <c r="B39" s="250"/>
      <c r="C39" s="251"/>
      <c r="D39" s="252"/>
      <c r="E39" s="252"/>
      <c r="F39" s="253"/>
      <c r="G39" s="251"/>
      <c r="H39" s="242"/>
      <c r="I39" s="48"/>
      <c r="J39" s="47"/>
    </row>
    <row r="40" spans="1:11" ht="16.5" thickBot="1" x14ac:dyDescent="0.3">
      <c r="A40" s="46"/>
      <c r="B40" s="19"/>
      <c r="C40" s="2"/>
      <c r="D40" s="3"/>
      <c r="E40" s="3"/>
      <c r="F40" s="230"/>
      <c r="G40" s="246" t="s">
        <v>16</v>
      </c>
      <c r="H40" s="5">
        <f>G38</f>
        <v>6368.3529411764703</v>
      </c>
      <c r="I40" s="48"/>
      <c r="J40" s="47"/>
    </row>
    <row r="41" spans="1:11" ht="16.5" thickBot="1" x14ac:dyDescent="0.3">
      <c r="A41" s="46"/>
      <c r="B41" s="19"/>
      <c r="C41" s="2"/>
      <c r="D41" s="3"/>
      <c r="E41" s="3"/>
      <c r="F41" s="230"/>
      <c r="G41" s="2"/>
      <c r="H41" s="42"/>
      <c r="I41" s="48"/>
      <c r="J41" s="47"/>
    </row>
    <row r="42" spans="1:11" ht="16.5" thickBot="1" x14ac:dyDescent="0.3">
      <c r="A42" s="46"/>
      <c r="B42" s="19"/>
      <c r="C42" s="2"/>
      <c r="D42" s="3"/>
      <c r="E42" s="3"/>
      <c r="F42" s="254" t="s">
        <v>42</v>
      </c>
      <c r="G42" s="255"/>
      <c r="H42" s="6">
        <f>H40+H26+H15+H34</f>
        <v>10568.35294117647</v>
      </c>
      <c r="I42" s="48"/>
      <c r="J42" s="47"/>
      <c r="K42" s="522" t="s">
        <v>275</v>
      </c>
    </row>
    <row r="43" spans="1:11" ht="15.75" x14ac:dyDescent="0.25">
      <c r="A43" s="46"/>
      <c r="B43" s="19"/>
      <c r="C43" s="2"/>
      <c r="D43" s="3"/>
      <c r="E43" s="3"/>
      <c r="F43" s="230"/>
      <c r="G43" s="2"/>
      <c r="H43" s="26"/>
      <c r="I43" s="531"/>
      <c r="J43" s="47"/>
    </row>
    <row r="44" spans="1:11" ht="16.5" thickBot="1" x14ac:dyDescent="0.3">
      <c r="A44" s="46"/>
      <c r="B44" s="40" t="s">
        <v>135</v>
      </c>
      <c r="C44" s="2"/>
      <c r="D44" s="3"/>
      <c r="E44" s="3"/>
      <c r="F44" s="230"/>
      <c r="G44" s="2"/>
      <c r="H44" s="26"/>
      <c r="I44" s="48"/>
      <c r="J44" s="47"/>
    </row>
    <row r="45" spans="1:11" ht="16.5" thickBot="1" x14ac:dyDescent="0.3">
      <c r="A45" s="46"/>
      <c r="B45" s="162" t="s">
        <v>44</v>
      </c>
      <c r="C45" s="163"/>
      <c r="D45" s="164"/>
      <c r="E45" s="165"/>
      <c r="F45" s="166" t="s">
        <v>45</v>
      </c>
      <c r="G45" s="167"/>
      <c r="H45" s="155"/>
      <c r="I45" s="48"/>
      <c r="J45" s="47"/>
    </row>
    <row r="46" spans="1:11" ht="16.5" thickBot="1" x14ac:dyDescent="0.3">
      <c r="A46" s="46"/>
      <c r="B46" s="877" t="s">
        <v>46</v>
      </c>
      <c r="C46" s="878"/>
      <c r="D46" s="261"/>
      <c r="E46" s="261"/>
      <c r="F46" s="205">
        <v>0.22</v>
      </c>
      <c r="G46" s="262"/>
      <c r="H46" s="26">
        <f>H42*F46</f>
        <v>2325.0376470588235</v>
      </c>
      <c r="I46" s="48"/>
      <c r="J46" s="47"/>
    </row>
    <row r="47" spans="1:11" ht="15.75" x14ac:dyDescent="0.25">
      <c r="A47" s="46"/>
      <c r="B47" s="877" t="s">
        <v>132</v>
      </c>
      <c r="C47" s="878"/>
      <c r="D47" s="261"/>
      <c r="E47" s="261"/>
      <c r="F47" s="205">
        <v>0.03</v>
      </c>
      <c r="G47" s="262"/>
      <c r="H47" s="26">
        <f>H42*F47</f>
        <v>317.05058823529407</v>
      </c>
      <c r="I47" s="48"/>
      <c r="J47" s="47"/>
    </row>
    <row r="48" spans="1:11" ht="16.5" thickBot="1" x14ac:dyDescent="0.3">
      <c r="A48" s="46"/>
      <c r="B48" s="879" t="s">
        <v>47</v>
      </c>
      <c r="C48" s="880"/>
      <c r="D48" s="263"/>
      <c r="E48" s="264"/>
      <c r="F48" s="206">
        <v>0.05</v>
      </c>
      <c r="G48" s="265"/>
      <c r="H48" s="26">
        <f>H42*F48</f>
        <v>528.41764705882349</v>
      </c>
      <c r="I48" s="48"/>
      <c r="J48" s="47"/>
    </row>
    <row r="49" spans="1:10" ht="16.5" thickBot="1" x14ac:dyDescent="0.3">
      <c r="A49" s="46"/>
      <c r="B49" s="19"/>
      <c r="C49" s="2"/>
      <c r="D49" s="3"/>
      <c r="E49" s="3"/>
      <c r="F49" s="230"/>
      <c r="G49" s="266" t="s">
        <v>16</v>
      </c>
      <c r="H49" s="5">
        <f>H46+H48</f>
        <v>2853.4552941176471</v>
      </c>
      <c r="I49" s="48"/>
      <c r="J49" s="47"/>
    </row>
    <row r="50" spans="1:10" ht="16.5" thickBot="1" x14ac:dyDescent="0.3">
      <c r="A50" s="46"/>
      <c r="B50" s="19"/>
      <c r="C50" s="2"/>
      <c r="D50" s="3"/>
      <c r="E50" s="3"/>
      <c r="F50" s="230"/>
      <c r="G50" s="2"/>
      <c r="H50" s="26"/>
      <c r="I50" s="48"/>
      <c r="J50" s="47"/>
    </row>
    <row r="51" spans="1:10" ht="17.25" thickBot="1" x14ac:dyDescent="0.35">
      <c r="A51" s="46"/>
      <c r="B51" s="19"/>
      <c r="C51" s="267" t="s">
        <v>111</v>
      </c>
      <c r="D51" s="3"/>
      <c r="E51" s="3"/>
      <c r="F51" s="268" t="s">
        <v>48</v>
      </c>
      <c r="G51" s="255"/>
      <c r="H51" s="6">
        <f>H42+H49</f>
        <v>13421.808235294116</v>
      </c>
      <c r="I51" s="48"/>
      <c r="J51" s="47"/>
    </row>
    <row r="52" spans="1:10" x14ac:dyDescent="0.25">
      <c r="A52" s="46"/>
      <c r="B52" s="46"/>
      <c r="H52" s="48"/>
      <c r="I52" s="48"/>
      <c r="J52" s="47"/>
    </row>
    <row r="53" spans="1:10" ht="16.5" x14ac:dyDescent="0.3">
      <c r="A53" s="46"/>
      <c r="B53" s="46"/>
      <c r="F53" s="269" t="s">
        <v>107</v>
      </c>
      <c r="H53" s="48"/>
      <c r="I53" s="48"/>
      <c r="J53" s="47"/>
    </row>
    <row r="54" spans="1:10" ht="16.5" x14ac:dyDescent="0.3">
      <c r="A54" s="46"/>
      <c r="B54" s="46"/>
      <c r="F54" s="269" t="s">
        <v>108</v>
      </c>
      <c r="H54" s="48"/>
      <c r="I54" s="48"/>
      <c r="J54" s="47"/>
    </row>
    <row r="55" spans="1:10" ht="16.5" x14ac:dyDescent="0.3">
      <c r="A55" s="46"/>
      <c r="B55" s="46"/>
      <c r="F55" s="269" t="s">
        <v>109</v>
      </c>
      <c r="H55" s="48"/>
      <c r="I55" s="48"/>
      <c r="J55" s="47"/>
    </row>
    <row r="56" spans="1:10" ht="16.5" x14ac:dyDescent="0.3">
      <c r="A56" s="46"/>
      <c r="B56" s="46"/>
      <c r="F56" s="269" t="s">
        <v>110</v>
      </c>
      <c r="H56" s="48"/>
      <c r="I56" s="48"/>
      <c r="J56" s="47"/>
    </row>
    <row r="57" spans="1:10" x14ac:dyDescent="0.25">
      <c r="A57" s="46"/>
      <c r="B57" s="46"/>
      <c r="H57" s="48"/>
      <c r="I57" s="48"/>
      <c r="J57" s="47"/>
    </row>
    <row r="58" spans="1:10" ht="16.5" x14ac:dyDescent="0.3">
      <c r="A58" s="46"/>
      <c r="B58" s="46"/>
      <c r="C58" s="270" t="s">
        <v>112</v>
      </c>
      <c r="H58" s="48"/>
      <c r="I58" s="48"/>
      <c r="J58" s="47"/>
    </row>
    <row r="59" spans="1:10" ht="16.5" x14ac:dyDescent="0.3">
      <c r="A59" s="46"/>
      <c r="B59" s="46"/>
      <c r="C59" s="271" t="s">
        <v>113</v>
      </c>
      <c r="H59" s="48"/>
      <c r="I59" s="48"/>
      <c r="J59" s="47"/>
    </row>
    <row r="60" spans="1:10" ht="16.5" x14ac:dyDescent="0.3">
      <c r="A60" s="46"/>
      <c r="B60" s="46"/>
      <c r="C60" s="272">
        <v>1</v>
      </c>
      <c r="H60" s="48"/>
      <c r="I60" s="48"/>
      <c r="J60" s="47"/>
    </row>
    <row r="61" spans="1:10" ht="16.5" x14ac:dyDescent="0.3">
      <c r="A61" s="46"/>
      <c r="B61" s="46"/>
      <c r="C61" s="272">
        <v>2</v>
      </c>
      <c r="H61" s="48"/>
      <c r="I61" s="48"/>
      <c r="J61" s="47"/>
    </row>
    <row r="62" spans="1:10" ht="16.5" x14ac:dyDescent="0.3">
      <c r="A62" s="46"/>
      <c r="B62" s="46"/>
      <c r="C62" s="272">
        <v>3</v>
      </c>
      <c r="H62" s="48"/>
      <c r="I62" s="48"/>
      <c r="J62" s="47"/>
    </row>
    <row r="63" spans="1:10" ht="16.5" x14ac:dyDescent="0.3">
      <c r="A63" s="46"/>
      <c r="B63" s="46"/>
      <c r="C63" s="272"/>
      <c r="F63" s="269" t="s">
        <v>107</v>
      </c>
      <c r="H63" s="48"/>
      <c r="I63" s="48"/>
      <c r="J63" s="47"/>
    </row>
    <row r="64" spans="1:10" ht="16.5" x14ac:dyDescent="0.3">
      <c r="A64" s="46"/>
      <c r="B64" s="46"/>
      <c r="F64" s="269" t="s">
        <v>108</v>
      </c>
      <c r="H64" s="48"/>
      <c r="I64" s="48"/>
      <c r="J64" s="47"/>
    </row>
    <row r="65" spans="1:10" ht="16.5" x14ac:dyDescent="0.3">
      <c r="A65" s="46"/>
      <c r="B65" s="46"/>
      <c r="F65" s="269" t="s">
        <v>114</v>
      </c>
      <c r="H65" s="48"/>
      <c r="I65" s="48"/>
      <c r="J65" s="47"/>
    </row>
    <row r="66" spans="1:10" ht="16.5" x14ac:dyDescent="0.3">
      <c r="A66" s="46"/>
      <c r="B66" s="46"/>
      <c r="F66" s="269" t="s">
        <v>110</v>
      </c>
      <c r="H66" s="48"/>
      <c r="I66" s="48"/>
      <c r="J66" s="47"/>
    </row>
    <row r="67" spans="1:10" ht="17.25" thickBot="1" x14ac:dyDescent="0.35">
      <c r="A67" s="46"/>
      <c r="B67" s="54"/>
      <c r="C67" s="55"/>
      <c r="D67" s="55"/>
      <c r="E67" s="55"/>
      <c r="F67" s="16"/>
      <c r="G67" s="55"/>
      <c r="H67" s="56"/>
      <c r="I67" s="48"/>
      <c r="J67" s="47"/>
    </row>
    <row r="68" spans="1:10" ht="16.5" x14ac:dyDescent="0.3">
      <c r="A68" s="46"/>
      <c r="F68" s="269"/>
      <c r="I68" s="48"/>
      <c r="J68" s="47"/>
    </row>
    <row r="69" spans="1:10" ht="16.5" x14ac:dyDescent="0.3">
      <c r="A69" s="46"/>
      <c r="F69" s="269"/>
      <c r="I69" s="48"/>
      <c r="J69" s="47"/>
    </row>
    <row r="70" spans="1:10" ht="16.5" x14ac:dyDescent="0.3">
      <c r="A70" s="46"/>
      <c r="F70" s="269"/>
      <c r="I70" s="48"/>
      <c r="J70" s="47"/>
    </row>
    <row r="71" spans="1:10" s="298" customFormat="1" ht="16.5" x14ac:dyDescent="0.3">
      <c r="A71" s="46"/>
      <c r="F71" s="269"/>
      <c r="I71" s="48"/>
      <c r="J71" s="47"/>
    </row>
    <row r="72" spans="1:10" s="298" customFormat="1" ht="16.5" x14ac:dyDescent="0.3">
      <c r="A72" s="46"/>
      <c r="F72" s="269"/>
      <c r="I72" s="48"/>
      <c r="J72" s="47"/>
    </row>
    <row r="73" spans="1:10" s="298" customFormat="1" ht="16.5" x14ac:dyDescent="0.3">
      <c r="A73" s="46"/>
      <c r="F73" s="269"/>
      <c r="I73" s="48"/>
      <c r="J73" s="47"/>
    </row>
    <row r="74" spans="1:10" ht="16.5" x14ac:dyDescent="0.3">
      <c r="A74" s="46"/>
      <c r="F74" s="269"/>
      <c r="I74" s="48"/>
      <c r="J74" s="47"/>
    </row>
    <row r="75" spans="1:10" ht="16.5" x14ac:dyDescent="0.3">
      <c r="A75" s="46"/>
      <c r="F75" s="269"/>
      <c r="I75" s="48"/>
      <c r="J75" s="47"/>
    </row>
    <row r="76" spans="1:10" ht="16.5" x14ac:dyDescent="0.3">
      <c r="A76" s="46"/>
      <c r="F76" s="269"/>
      <c r="I76" s="48"/>
      <c r="J76" s="47"/>
    </row>
    <row r="77" spans="1:10" x14ac:dyDescent="0.25">
      <c r="A77" s="46"/>
      <c r="I77" s="48"/>
      <c r="J77" s="47"/>
    </row>
    <row r="78" spans="1:10" ht="15.75" thickBot="1" x14ac:dyDescent="0.3">
      <c r="A78" s="54"/>
      <c r="B78" s="55"/>
      <c r="C78" s="55"/>
      <c r="D78" s="55"/>
      <c r="E78" s="55"/>
      <c r="F78" s="55"/>
      <c r="G78" s="55"/>
      <c r="H78" s="55"/>
      <c r="I78" s="56"/>
      <c r="J78" s="47"/>
    </row>
    <row r="79" spans="1:10" ht="15.75" thickBot="1" x14ac:dyDescent="0.3">
      <c r="J79" s="47"/>
    </row>
    <row r="80" spans="1:10" ht="16.5" thickBot="1" x14ac:dyDescent="0.3">
      <c r="A80" s="57"/>
      <c r="B80" s="58"/>
      <c r="C80" s="59"/>
      <c r="D80" s="23"/>
      <c r="E80" s="23"/>
      <c r="F80" s="29"/>
      <c r="G80" s="59"/>
      <c r="H80" s="60"/>
      <c r="I80" s="61"/>
      <c r="J80" s="47"/>
    </row>
    <row r="81" spans="1:10" ht="15.75" x14ac:dyDescent="0.25">
      <c r="A81" s="46"/>
      <c r="B81" s="17"/>
      <c r="C81" s="18"/>
      <c r="D81" s="902" t="s">
        <v>115</v>
      </c>
      <c r="E81" s="903"/>
      <c r="F81" s="904"/>
      <c r="G81" s="31" t="s">
        <v>116</v>
      </c>
      <c r="H81" s="25" t="s">
        <v>105</v>
      </c>
      <c r="I81" s="48"/>
      <c r="J81" s="47"/>
    </row>
    <row r="82" spans="1:10" ht="15.75" x14ac:dyDescent="0.25">
      <c r="A82" s="46"/>
      <c r="B82" s="19"/>
      <c r="C82" s="20"/>
      <c r="D82" s="905"/>
      <c r="E82" s="906"/>
      <c r="F82" s="907"/>
      <c r="G82" s="32" t="s">
        <v>117</v>
      </c>
      <c r="H82" s="26"/>
      <c r="I82" s="48"/>
      <c r="J82" s="47"/>
    </row>
    <row r="83" spans="1:10" ht="15.75" x14ac:dyDescent="0.25">
      <c r="A83" s="46"/>
      <c r="B83" s="19"/>
      <c r="C83" s="20"/>
      <c r="D83" s="905"/>
      <c r="E83" s="906"/>
      <c r="F83" s="907"/>
      <c r="G83" s="32" t="s">
        <v>118</v>
      </c>
      <c r="H83" s="33">
        <v>44236</v>
      </c>
      <c r="I83" s="48"/>
      <c r="J83" s="47"/>
    </row>
    <row r="84" spans="1:10" ht="16.5" thickBot="1" x14ac:dyDescent="0.3">
      <c r="A84" s="46"/>
      <c r="B84" s="21"/>
      <c r="C84" s="22"/>
      <c r="D84" s="908"/>
      <c r="E84" s="909"/>
      <c r="F84" s="910"/>
      <c r="G84" s="27"/>
      <c r="H84" s="28"/>
      <c r="I84" s="48"/>
      <c r="J84" s="47"/>
    </row>
    <row r="85" spans="1:10" ht="16.5" thickBot="1" x14ac:dyDescent="0.3">
      <c r="A85" s="46"/>
      <c r="B85" s="19"/>
      <c r="C85" s="2"/>
      <c r="D85" s="3"/>
      <c r="E85" s="3"/>
      <c r="F85" s="230"/>
      <c r="G85" s="2"/>
      <c r="H85" s="26"/>
      <c r="I85" s="48"/>
      <c r="J85" s="47"/>
    </row>
    <row r="86" spans="1:10" ht="16.5" thickBot="1" x14ac:dyDescent="0.3">
      <c r="A86" s="46"/>
      <c r="B86" s="38" t="s">
        <v>106</v>
      </c>
      <c r="C86" s="34" t="str">
        <f>+PRESUPUESTO!G13</f>
        <v>Desmonte Carpa Posterior (incluye estructura existente)</v>
      </c>
      <c r="D86" s="35"/>
      <c r="E86" s="35"/>
      <c r="F86" s="36"/>
      <c r="G86" s="34"/>
      <c r="H86" s="131" t="s">
        <v>3</v>
      </c>
      <c r="I86" s="48"/>
      <c r="J86" s="47"/>
    </row>
    <row r="87" spans="1:10" ht="15.75" x14ac:dyDescent="0.25">
      <c r="A87" s="46"/>
      <c r="B87" s="19"/>
      <c r="C87" s="2"/>
      <c r="D87" s="3"/>
      <c r="E87" s="3"/>
      <c r="F87" s="230"/>
      <c r="G87" s="2"/>
      <c r="H87" s="26"/>
      <c r="I87" s="48"/>
      <c r="J87" s="47"/>
    </row>
    <row r="88" spans="1:10" ht="16.5" thickBot="1" x14ac:dyDescent="0.3">
      <c r="A88" s="46"/>
      <c r="B88" s="40" t="s">
        <v>4</v>
      </c>
      <c r="C88" s="2"/>
      <c r="D88" s="3"/>
      <c r="E88" s="3"/>
      <c r="F88" s="230"/>
      <c r="G88" s="2"/>
      <c r="H88" s="26"/>
      <c r="I88" s="48"/>
      <c r="J88" s="47"/>
    </row>
    <row r="89" spans="1:10" ht="15.75" x14ac:dyDescent="0.25">
      <c r="A89" s="46"/>
      <c r="B89" s="151" t="s">
        <v>5</v>
      </c>
      <c r="C89" s="152"/>
      <c r="D89" s="153" t="s">
        <v>6</v>
      </c>
      <c r="E89" s="153" t="s">
        <v>7</v>
      </c>
      <c r="F89" s="153" t="s">
        <v>8</v>
      </c>
      <c r="G89" s="154" t="s">
        <v>9</v>
      </c>
      <c r="H89" s="155"/>
      <c r="I89" s="48"/>
      <c r="J89" s="47"/>
    </row>
    <row r="90" spans="1:10" ht="15.75" x14ac:dyDescent="0.25">
      <c r="A90" s="46"/>
      <c r="B90" s="260" t="s">
        <v>10</v>
      </c>
      <c r="C90" s="231"/>
      <c r="D90" s="232" t="s">
        <v>11</v>
      </c>
      <c r="E90" s="233">
        <v>0.05</v>
      </c>
      <c r="F90" s="234">
        <v>25000</v>
      </c>
      <c r="G90" s="235">
        <f>F90*E90</f>
        <v>1250</v>
      </c>
      <c r="H90" s="236"/>
      <c r="I90" s="48"/>
      <c r="J90" s="47"/>
    </row>
    <row r="91" spans="1:10" ht="15.75" x14ac:dyDescent="0.25">
      <c r="A91" s="46"/>
      <c r="B91" s="887" t="s">
        <v>231</v>
      </c>
      <c r="C91" s="888"/>
      <c r="D91" s="232" t="s">
        <v>205</v>
      </c>
      <c r="E91" s="233">
        <v>0.35</v>
      </c>
      <c r="F91" s="234">
        <v>950</v>
      </c>
      <c r="G91" s="235">
        <f>E91*F91</f>
        <v>332.5</v>
      </c>
      <c r="H91" s="236"/>
      <c r="I91" s="48"/>
      <c r="J91" s="47"/>
    </row>
    <row r="92" spans="1:10" ht="15.75" x14ac:dyDescent="0.25">
      <c r="A92" s="46"/>
      <c r="B92" s="900"/>
      <c r="C92" s="901"/>
      <c r="D92" s="237"/>
      <c r="E92" s="233"/>
      <c r="F92" s="234"/>
      <c r="G92" s="235"/>
      <c r="H92" s="236"/>
      <c r="I92" s="48"/>
      <c r="J92" s="47"/>
    </row>
    <row r="93" spans="1:10" ht="16.5" thickBot="1" x14ac:dyDescent="0.3">
      <c r="A93" s="46"/>
      <c r="B93" s="21"/>
      <c r="C93" s="238"/>
      <c r="D93" s="239"/>
      <c r="E93" s="240"/>
      <c r="F93" s="241"/>
      <c r="G93" s="235"/>
      <c r="H93" s="242"/>
      <c r="I93" s="48"/>
      <c r="J93" s="47"/>
    </row>
    <row r="94" spans="1:10" ht="16.5" thickBot="1" x14ac:dyDescent="0.3">
      <c r="A94" s="46"/>
      <c r="B94" s="19"/>
      <c r="C94" s="2"/>
      <c r="D94" s="3"/>
      <c r="E94" s="3"/>
      <c r="F94" s="230"/>
      <c r="G94" s="4" t="s">
        <v>16</v>
      </c>
      <c r="H94" s="5">
        <f>G90+G91+G92+G93</f>
        <v>1582.5</v>
      </c>
      <c r="I94" s="48"/>
      <c r="J94" s="47"/>
    </row>
    <row r="95" spans="1:10" ht="15.75" x14ac:dyDescent="0.25">
      <c r="A95" s="46"/>
      <c r="B95" s="19"/>
      <c r="C95" s="2"/>
      <c r="D95" s="3"/>
      <c r="E95" s="3"/>
      <c r="F95" s="230"/>
      <c r="G95" s="2"/>
      <c r="H95" s="26"/>
      <c r="I95" s="48"/>
      <c r="J95" s="47"/>
    </row>
    <row r="96" spans="1:10" ht="16.5" thickBot="1" x14ac:dyDescent="0.3">
      <c r="A96" s="46"/>
      <c r="B96" s="40" t="s">
        <v>17</v>
      </c>
      <c r="C96" s="2"/>
      <c r="D96" s="3"/>
      <c r="E96" s="3"/>
      <c r="F96" s="230"/>
      <c r="G96" s="2"/>
      <c r="H96" s="26"/>
      <c r="I96" s="48"/>
      <c r="J96" s="47"/>
    </row>
    <row r="97" spans="1:10" ht="15.75" x14ac:dyDescent="0.25">
      <c r="A97" s="46"/>
      <c r="B97" s="151" t="s">
        <v>5</v>
      </c>
      <c r="C97" s="152"/>
      <c r="D97" s="153" t="s">
        <v>6</v>
      </c>
      <c r="E97" s="153" t="s">
        <v>7</v>
      </c>
      <c r="F97" s="156" t="s">
        <v>9</v>
      </c>
      <c r="G97" s="154" t="s">
        <v>18</v>
      </c>
      <c r="H97" s="155"/>
      <c r="I97" s="48"/>
      <c r="J97" s="47"/>
    </row>
    <row r="98" spans="1:10" ht="15.75" x14ac:dyDescent="0.25">
      <c r="A98" s="46"/>
      <c r="B98" s="885"/>
      <c r="C98" s="886"/>
      <c r="D98" s="237"/>
      <c r="E98" s="243"/>
      <c r="F98" s="244"/>
      <c r="G98" s="245">
        <f>F98*E98</f>
        <v>0</v>
      </c>
      <c r="H98" s="236"/>
      <c r="I98" s="48"/>
      <c r="J98" s="47"/>
    </row>
    <row r="99" spans="1:10" ht="15.75" x14ac:dyDescent="0.25">
      <c r="A99" s="46"/>
      <c r="B99" s="887"/>
      <c r="C99" s="888"/>
      <c r="D99" s="237"/>
      <c r="E99" s="243"/>
      <c r="F99" s="244"/>
      <c r="G99" s="245">
        <f t="shared" ref="G99:G104" si="1">F99*E99</f>
        <v>0</v>
      </c>
      <c r="H99" s="236"/>
      <c r="I99" s="48"/>
      <c r="J99" s="47"/>
    </row>
    <row r="100" spans="1:10" ht="15.75" x14ac:dyDescent="0.25">
      <c r="A100" s="46"/>
      <c r="B100" s="889"/>
      <c r="C100" s="890"/>
      <c r="D100" s="237"/>
      <c r="E100" s="243"/>
      <c r="F100" s="78"/>
      <c r="G100" s="245">
        <f t="shared" si="1"/>
        <v>0</v>
      </c>
      <c r="H100" s="236"/>
      <c r="I100" s="48"/>
      <c r="J100" s="47"/>
    </row>
    <row r="101" spans="1:10" ht="15.75" x14ac:dyDescent="0.25">
      <c r="A101" s="46"/>
      <c r="B101" s="883"/>
      <c r="C101" s="884"/>
      <c r="D101" s="237"/>
      <c r="E101" s="243"/>
      <c r="F101" s="78"/>
      <c r="G101" s="245">
        <f t="shared" si="1"/>
        <v>0</v>
      </c>
      <c r="H101" s="236"/>
      <c r="I101" s="48"/>
      <c r="J101" s="47"/>
    </row>
    <row r="102" spans="1:10" ht="15.75" x14ac:dyDescent="0.25">
      <c r="A102" s="46"/>
      <c r="B102" s="883"/>
      <c r="C102" s="884"/>
      <c r="D102" s="237"/>
      <c r="E102" s="243"/>
      <c r="F102" s="78"/>
      <c r="G102" s="245">
        <f t="shared" si="1"/>
        <v>0</v>
      </c>
      <c r="H102" s="236"/>
      <c r="I102" s="48"/>
      <c r="J102" s="47"/>
    </row>
    <row r="103" spans="1:10" ht="15.75" x14ac:dyDescent="0.25">
      <c r="A103" s="46"/>
      <c r="B103" s="881"/>
      <c r="C103" s="882"/>
      <c r="D103" s="237"/>
      <c r="E103" s="243"/>
      <c r="F103" s="78"/>
      <c r="G103" s="245">
        <f t="shared" si="1"/>
        <v>0</v>
      </c>
      <c r="H103" s="236"/>
      <c r="I103" s="48"/>
      <c r="J103" s="47"/>
    </row>
    <row r="104" spans="1:10" ht="16.5" thickBot="1" x14ac:dyDescent="0.3">
      <c r="A104" s="46"/>
      <c r="B104" s="883"/>
      <c r="C104" s="884"/>
      <c r="D104" s="237"/>
      <c r="E104" s="243"/>
      <c r="F104" s="78"/>
      <c r="G104" s="245">
        <f t="shared" si="1"/>
        <v>0</v>
      </c>
      <c r="H104" s="236"/>
      <c r="I104" s="48"/>
      <c r="J104" s="47"/>
    </row>
    <row r="105" spans="1:10" ht="16.5" thickBot="1" x14ac:dyDescent="0.3">
      <c r="A105" s="46"/>
      <c r="B105" s="19"/>
      <c r="C105" s="2"/>
      <c r="D105" s="3"/>
      <c r="E105" s="3"/>
      <c r="F105" s="230"/>
      <c r="G105" s="246" t="s">
        <v>16</v>
      </c>
      <c r="H105" s="5">
        <f>G98+G99+G100+G101+G102+G103+G104</f>
        <v>0</v>
      </c>
      <c r="I105" s="48"/>
      <c r="J105" s="47"/>
    </row>
    <row r="106" spans="1:10" ht="15.75" x14ac:dyDescent="0.25">
      <c r="A106" s="46"/>
      <c r="B106" s="19"/>
      <c r="C106" s="2"/>
      <c r="D106" s="3"/>
      <c r="E106" s="3"/>
      <c r="F106" s="230"/>
      <c r="G106" s="2"/>
      <c r="H106" s="26"/>
      <c r="I106" s="48"/>
      <c r="J106" s="47"/>
    </row>
    <row r="107" spans="1:10" ht="15.75" x14ac:dyDescent="0.25">
      <c r="A107" s="46"/>
      <c r="B107" s="19"/>
      <c r="C107" s="2"/>
      <c r="D107" s="3"/>
      <c r="E107" s="3"/>
      <c r="F107" s="230"/>
      <c r="G107" s="2"/>
      <c r="H107" s="26"/>
      <c r="I107" s="48"/>
      <c r="J107" s="47"/>
    </row>
    <row r="108" spans="1:10" ht="16.5" thickBot="1" x14ac:dyDescent="0.3">
      <c r="A108" s="46"/>
      <c r="B108" s="40" t="s">
        <v>133</v>
      </c>
      <c r="C108" s="2"/>
      <c r="D108" s="3"/>
      <c r="E108" s="3"/>
      <c r="F108" s="230"/>
      <c r="G108" s="2"/>
      <c r="H108" s="26"/>
      <c r="I108" s="48"/>
      <c r="J108" s="47"/>
    </row>
    <row r="109" spans="1:10" x14ac:dyDescent="0.25">
      <c r="A109" s="46"/>
      <c r="B109" s="151" t="s">
        <v>5</v>
      </c>
      <c r="C109" s="152"/>
      <c r="D109" s="153" t="s">
        <v>136</v>
      </c>
      <c r="E109" s="153" t="s">
        <v>137</v>
      </c>
      <c r="F109" s="156" t="s">
        <v>138</v>
      </c>
      <c r="G109" s="154" t="s">
        <v>139</v>
      </c>
      <c r="H109" s="154" t="s">
        <v>9</v>
      </c>
      <c r="I109" s="48"/>
      <c r="J109" s="47"/>
    </row>
    <row r="110" spans="1:10" ht="15.75" x14ac:dyDescent="0.25">
      <c r="A110" s="46"/>
      <c r="B110" s="885" t="s">
        <v>140</v>
      </c>
      <c r="C110" s="886"/>
      <c r="D110" s="237">
        <v>0.02</v>
      </c>
      <c r="E110" s="243">
        <v>3.4</v>
      </c>
      <c r="F110" s="280">
        <f>+E110*D110</f>
        <v>6.8000000000000005E-2</v>
      </c>
      <c r="G110" s="245">
        <v>55248.01</v>
      </c>
      <c r="H110" s="281">
        <f>+G110*F110</f>
        <v>3756.8646800000006</v>
      </c>
      <c r="I110" s="48"/>
      <c r="J110" s="47"/>
    </row>
    <row r="111" spans="1:10" ht="15.75" x14ac:dyDescent="0.25">
      <c r="A111" s="46"/>
      <c r="B111" s="887"/>
      <c r="C111" s="888"/>
      <c r="D111" s="237"/>
      <c r="E111" s="243"/>
      <c r="F111" s="244"/>
      <c r="G111" s="245">
        <f>F111*E111</f>
        <v>0</v>
      </c>
      <c r="H111" s="236"/>
      <c r="I111" s="48"/>
      <c r="J111" s="47"/>
    </row>
    <row r="112" spans="1:10" ht="16.5" thickBot="1" x14ac:dyDescent="0.3">
      <c r="A112" s="46"/>
      <c r="B112" s="889"/>
      <c r="C112" s="890"/>
      <c r="D112" s="237"/>
      <c r="E112" s="243"/>
      <c r="F112" s="78"/>
      <c r="G112" s="245">
        <f>F112*E112</f>
        <v>0</v>
      </c>
      <c r="H112" s="236"/>
      <c r="I112" s="48"/>
      <c r="J112" s="47"/>
    </row>
    <row r="113" spans="1:11" ht="16.5" thickBot="1" x14ac:dyDescent="0.3">
      <c r="A113" s="46"/>
      <c r="B113" s="19"/>
      <c r="C113" s="2"/>
      <c r="D113" s="3"/>
      <c r="E113" s="3"/>
      <c r="F113" s="230"/>
      <c r="G113" s="246" t="s">
        <v>16</v>
      </c>
      <c r="H113" s="5">
        <f>+SUM(H110:H112)</f>
        <v>3756.8646800000006</v>
      </c>
      <c r="I113" s="48"/>
      <c r="J113" s="47"/>
    </row>
    <row r="114" spans="1:11" ht="15.75" x14ac:dyDescent="0.25">
      <c r="A114" s="46"/>
      <c r="B114" s="19"/>
      <c r="C114" s="2"/>
      <c r="D114" s="3"/>
      <c r="E114" s="3"/>
      <c r="F114" s="230"/>
      <c r="G114" s="2"/>
      <c r="H114" s="26"/>
      <c r="I114" s="48"/>
      <c r="J114" s="47"/>
    </row>
    <row r="115" spans="1:11" ht="16.5" thickBot="1" x14ac:dyDescent="0.3">
      <c r="A115" s="46"/>
      <c r="B115" s="40" t="s">
        <v>134</v>
      </c>
      <c r="C115" s="2"/>
      <c r="D115" s="3"/>
      <c r="E115" s="3"/>
      <c r="F115" s="230"/>
      <c r="G115" s="2"/>
      <c r="H115" s="26"/>
      <c r="I115" s="48"/>
      <c r="J115" s="47"/>
    </row>
    <row r="116" spans="1:11" ht="15.75" x14ac:dyDescent="0.25">
      <c r="A116" s="46"/>
      <c r="B116" s="157" t="s">
        <v>34</v>
      </c>
      <c r="C116" s="158" t="s">
        <v>35</v>
      </c>
      <c r="D116" s="159" t="s">
        <v>36</v>
      </c>
      <c r="E116" s="159" t="s">
        <v>37</v>
      </c>
      <c r="F116" s="160" t="s">
        <v>38</v>
      </c>
      <c r="G116" s="161" t="s">
        <v>39</v>
      </c>
      <c r="H116" s="155"/>
      <c r="I116" s="48"/>
      <c r="J116" s="47"/>
    </row>
    <row r="117" spans="1:11" ht="15.75" x14ac:dyDescent="0.25">
      <c r="A117" s="46"/>
      <c r="B117" s="299" t="s">
        <v>262</v>
      </c>
      <c r="C117" s="247">
        <f>33333*2</f>
        <v>66666</v>
      </c>
      <c r="D117" s="83">
        <v>0.85</v>
      </c>
      <c r="E117" s="248">
        <f>C117+(C117*D117)</f>
        <v>123332.1</v>
      </c>
      <c r="F117" s="86">
        <v>7</v>
      </c>
      <c r="G117" s="249">
        <f>+E117/F117</f>
        <v>17618.87142857143</v>
      </c>
      <c r="H117" s="236"/>
      <c r="I117" s="48"/>
      <c r="J117" s="47"/>
    </row>
    <row r="118" spans="1:11" ht="15.75" x14ac:dyDescent="0.25">
      <c r="A118" s="46"/>
      <c r="B118" s="278"/>
      <c r="C118" s="247"/>
      <c r="D118" s="83"/>
      <c r="E118" s="248"/>
      <c r="F118" s="86"/>
      <c r="G118" s="249"/>
      <c r="H118" s="236"/>
      <c r="I118" s="48"/>
      <c r="J118" s="47"/>
    </row>
    <row r="119" spans="1:11" ht="16.5" thickBot="1" x14ac:dyDescent="0.3">
      <c r="A119" s="46"/>
      <c r="B119" s="250"/>
      <c r="C119" s="251"/>
      <c r="D119" s="252"/>
      <c r="E119" s="252"/>
      <c r="F119" s="253"/>
      <c r="G119" s="251"/>
      <c r="H119" s="242"/>
      <c r="I119" s="48"/>
      <c r="J119" s="47"/>
    </row>
    <row r="120" spans="1:11" ht="16.5" thickBot="1" x14ac:dyDescent="0.3">
      <c r="A120" s="46"/>
      <c r="B120" s="19"/>
      <c r="C120" s="2"/>
      <c r="D120" s="3"/>
      <c r="E120" s="3"/>
      <c r="F120" s="230"/>
      <c r="G120" s="246" t="s">
        <v>16</v>
      </c>
      <c r="H120" s="5">
        <f>G117+G118</f>
        <v>17618.87142857143</v>
      </c>
      <c r="I120" s="48"/>
      <c r="J120" s="47"/>
    </row>
    <row r="121" spans="1:11" ht="16.5" thickBot="1" x14ac:dyDescent="0.3">
      <c r="A121" s="46"/>
      <c r="B121" s="19"/>
      <c r="C121" s="2"/>
      <c r="D121" s="3"/>
      <c r="E121" s="3"/>
      <c r="F121" s="230"/>
      <c r="G121" s="2"/>
      <c r="H121" s="42"/>
      <c r="I121" s="48"/>
      <c r="J121" s="47"/>
    </row>
    <row r="122" spans="1:11" ht="16.5" thickBot="1" x14ac:dyDescent="0.3">
      <c r="A122" s="46"/>
      <c r="B122" s="19"/>
      <c r="C122" s="2"/>
      <c r="D122" s="3"/>
      <c r="E122" s="3"/>
      <c r="F122" s="254" t="s">
        <v>42</v>
      </c>
      <c r="G122" s="255"/>
      <c r="H122" s="6">
        <f>H120+H105+H94+H113</f>
        <v>22958.236108571429</v>
      </c>
      <c r="I122" s="48"/>
      <c r="J122" s="47"/>
      <c r="K122" s="522" t="s">
        <v>275</v>
      </c>
    </row>
    <row r="123" spans="1:11" ht="15.75" x14ac:dyDescent="0.25">
      <c r="A123" s="46"/>
      <c r="B123" s="19"/>
      <c r="C123" s="2"/>
      <c r="D123" s="3"/>
      <c r="E123" s="3"/>
      <c r="F123" s="230"/>
      <c r="G123" s="2"/>
      <c r="H123" s="26"/>
      <c r="I123" s="48"/>
      <c r="J123" s="47"/>
    </row>
    <row r="124" spans="1:11" ht="16.5" thickBot="1" x14ac:dyDescent="0.3">
      <c r="A124" s="46"/>
      <c r="B124" s="40" t="s">
        <v>135</v>
      </c>
      <c r="C124" s="2"/>
      <c r="D124" s="3"/>
      <c r="E124" s="3"/>
      <c r="F124" s="230"/>
      <c r="G124" s="2"/>
      <c r="H124" s="26"/>
      <c r="I124" s="48"/>
      <c r="J124" s="47"/>
    </row>
    <row r="125" spans="1:11" ht="16.5" thickBot="1" x14ac:dyDescent="0.3">
      <c r="A125" s="46"/>
      <c r="B125" s="162" t="s">
        <v>44</v>
      </c>
      <c r="C125" s="163"/>
      <c r="D125" s="164"/>
      <c r="E125" s="165"/>
      <c r="F125" s="166" t="s">
        <v>45</v>
      </c>
      <c r="G125" s="167"/>
      <c r="H125" s="155"/>
      <c r="I125" s="48"/>
      <c r="J125" s="47"/>
    </row>
    <row r="126" spans="1:11" ht="16.5" thickBot="1" x14ac:dyDescent="0.3">
      <c r="A126" s="46"/>
      <c r="B126" s="877" t="s">
        <v>46</v>
      </c>
      <c r="C126" s="878"/>
      <c r="D126" s="261"/>
      <c r="E126" s="261"/>
      <c r="F126" s="205">
        <v>0.22</v>
      </c>
      <c r="G126" s="262"/>
      <c r="H126" s="26">
        <f>H122*F126</f>
        <v>5050.8119438857148</v>
      </c>
      <c r="I126" s="48"/>
      <c r="J126" s="47"/>
    </row>
    <row r="127" spans="1:11" ht="15.75" x14ac:dyDescent="0.25">
      <c r="A127" s="46"/>
      <c r="B127" s="877" t="s">
        <v>132</v>
      </c>
      <c r="C127" s="878"/>
      <c r="D127" s="261"/>
      <c r="E127" s="261"/>
      <c r="F127" s="205">
        <v>0.03</v>
      </c>
      <c r="G127" s="262"/>
      <c r="H127" s="26">
        <f>H122*F127</f>
        <v>688.74708325714289</v>
      </c>
      <c r="I127" s="48"/>
      <c r="J127" s="47"/>
    </row>
    <row r="128" spans="1:11" ht="16.5" thickBot="1" x14ac:dyDescent="0.3">
      <c r="A128" s="46"/>
      <c r="B128" s="879" t="s">
        <v>47</v>
      </c>
      <c r="C128" s="880"/>
      <c r="D128" s="263"/>
      <c r="E128" s="264"/>
      <c r="F128" s="206">
        <v>0.05</v>
      </c>
      <c r="G128" s="265"/>
      <c r="H128" s="26">
        <f>H122*F128</f>
        <v>1147.9118054285716</v>
      </c>
      <c r="I128" s="48"/>
      <c r="J128" s="47"/>
    </row>
    <row r="129" spans="1:10" ht="16.5" thickBot="1" x14ac:dyDescent="0.3">
      <c r="A129" s="46"/>
      <c r="B129" s="19"/>
      <c r="C129" s="2"/>
      <c r="D129" s="3"/>
      <c r="E129" s="3"/>
      <c r="F129" s="230"/>
      <c r="G129" s="266" t="s">
        <v>16</v>
      </c>
      <c r="H129" s="5">
        <f>H126+H128</f>
        <v>6198.7237493142866</v>
      </c>
      <c r="I129" s="48"/>
      <c r="J129" s="47"/>
    </row>
    <row r="130" spans="1:10" ht="16.5" thickBot="1" x14ac:dyDescent="0.3">
      <c r="A130" s="46"/>
      <c r="B130" s="19"/>
      <c r="C130" s="2"/>
      <c r="D130" s="3"/>
      <c r="E130" s="3"/>
      <c r="F130" s="230"/>
      <c r="G130" s="2"/>
      <c r="H130" s="26"/>
      <c r="I130" s="48"/>
      <c r="J130" s="47"/>
    </row>
    <row r="131" spans="1:10" ht="17.25" thickBot="1" x14ac:dyDescent="0.35">
      <c r="A131" s="46"/>
      <c r="B131" s="19"/>
      <c r="C131" s="267" t="s">
        <v>111</v>
      </c>
      <c r="D131" s="3"/>
      <c r="E131" s="3"/>
      <c r="F131" s="268" t="s">
        <v>48</v>
      </c>
      <c r="G131" s="255"/>
      <c r="H131" s="6">
        <f>H122+H129</f>
        <v>29156.959857885715</v>
      </c>
      <c r="I131" s="48"/>
      <c r="J131" s="47"/>
    </row>
    <row r="132" spans="1:10" x14ac:dyDescent="0.25">
      <c r="A132" s="46"/>
      <c r="B132" s="46"/>
      <c r="H132" s="48"/>
      <c r="I132" s="48"/>
      <c r="J132" s="47"/>
    </row>
    <row r="133" spans="1:10" ht="16.5" x14ac:dyDescent="0.3">
      <c r="A133" s="46"/>
      <c r="B133" s="46"/>
      <c r="F133" s="269" t="s">
        <v>107</v>
      </c>
      <c r="H133" s="48"/>
      <c r="I133" s="48"/>
      <c r="J133" s="47"/>
    </row>
    <row r="134" spans="1:10" ht="16.5" x14ac:dyDescent="0.3">
      <c r="A134" s="46"/>
      <c r="B134" s="46"/>
      <c r="F134" s="269" t="s">
        <v>108</v>
      </c>
      <c r="H134" s="48"/>
      <c r="I134" s="48"/>
      <c r="J134" s="47"/>
    </row>
    <row r="135" spans="1:10" ht="16.5" x14ac:dyDescent="0.3">
      <c r="A135" s="46"/>
      <c r="B135" s="46"/>
      <c r="F135" s="269" t="s">
        <v>109</v>
      </c>
      <c r="H135" s="48"/>
      <c r="I135" s="48"/>
      <c r="J135" s="47"/>
    </row>
    <row r="136" spans="1:10" ht="16.5" x14ac:dyDescent="0.3">
      <c r="A136" s="46"/>
      <c r="B136" s="46"/>
      <c r="F136" s="269" t="s">
        <v>110</v>
      </c>
      <c r="H136" s="48"/>
      <c r="I136" s="48"/>
      <c r="J136" s="47"/>
    </row>
    <row r="137" spans="1:10" x14ac:dyDescent="0.25">
      <c r="A137" s="46"/>
      <c r="B137" s="46"/>
      <c r="H137" s="48"/>
      <c r="I137" s="48"/>
      <c r="J137" s="47"/>
    </row>
    <row r="138" spans="1:10" ht="16.5" x14ac:dyDescent="0.3">
      <c r="A138" s="46"/>
      <c r="B138" s="46"/>
      <c r="C138" s="270" t="s">
        <v>112</v>
      </c>
      <c r="H138" s="48"/>
      <c r="I138" s="48"/>
      <c r="J138" s="47"/>
    </row>
    <row r="139" spans="1:10" ht="16.5" x14ac:dyDescent="0.3">
      <c r="A139" s="46"/>
      <c r="B139" s="46"/>
      <c r="C139" s="271" t="s">
        <v>113</v>
      </c>
      <c r="H139" s="48"/>
      <c r="I139" s="48"/>
      <c r="J139" s="47"/>
    </row>
    <row r="140" spans="1:10" ht="16.5" x14ac:dyDescent="0.3">
      <c r="A140" s="46"/>
      <c r="B140" s="46"/>
      <c r="C140" s="272">
        <v>1</v>
      </c>
      <c r="H140" s="48"/>
      <c r="I140" s="48"/>
      <c r="J140" s="47"/>
    </row>
    <row r="141" spans="1:10" ht="16.5" x14ac:dyDescent="0.3">
      <c r="A141" s="46"/>
      <c r="B141" s="46"/>
      <c r="C141" s="272">
        <v>2</v>
      </c>
      <c r="H141" s="48"/>
      <c r="I141" s="48"/>
      <c r="J141" s="47"/>
    </row>
    <row r="142" spans="1:10" ht="16.5" x14ac:dyDescent="0.3">
      <c r="A142" s="46"/>
      <c r="B142" s="46"/>
      <c r="C142" s="272">
        <v>3</v>
      </c>
      <c r="H142" s="48"/>
      <c r="I142" s="48"/>
      <c r="J142" s="47"/>
    </row>
    <row r="143" spans="1:10" ht="16.5" x14ac:dyDescent="0.3">
      <c r="A143" s="46"/>
      <c r="B143" s="46"/>
      <c r="C143" s="272"/>
      <c r="F143" s="269" t="s">
        <v>107</v>
      </c>
      <c r="H143" s="48"/>
      <c r="I143" s="48"/>
      <c r="J143" s="47"/>
    </row>
    <row r="144" spans="1:10" ht="16.5" x14ac:dyDescent="0.3">
      <c r="A144" s="46"/>
      <c r="B144" s="46"/>
      <c r="F144" s="269" t="s">
        <v>108</v>
      </c>
      <c r="H144" s="48"/>
      <c r="I144" s="48"/>
      <c r="J144" s="47"/>
    </row>
    <row r="145" spans="1:10" ht="16.5" x14ac:dyDescent="0.3">
      <c r="A145" s="46"/>
      <c r="B145" s="46"/>
      <c r="F145" s="269" t="s">
        <v>114</v>
      </c>
      <c r="H145" s="48"/>
      <c r="I145" s="48"/>
      <c r="J145" s="47"/>
    </row>
    <row r="146" spans="1:10" ht="16.5" x14ac:dyDescent="0.3">
      <c r="A146" s="46"/>
      <c r="B146" s="46"/>
      <c r="F146" s="269" t="s">
        <v>110</v>
      </c>
      <c r="H146" s="48"/>
      <c r="I146" s="48"/>
      <c r="J146" s="47"/>
    </row>
    <row r="147" spans="1:10" ht="17.25" thickBot="1" x14ac:dyDescent="0.35">
      <c r="A147" s="46"/>
      <c r="B147" s="54"/>
      <c r="C147" s="55"/>
      <c r="D147" s="55"/>
      <c r="E147" s="55"/>
      <c r="F147" s="16"/>
      <c r="G147" s="55"/>
      <c r="H147" s="56"/>
      <c r="I147" s="48"/>
      <c r="J147" s="47"/>
    </row>
    <row r="148" spans="1:10" ht="16.5" x14ac:dyDescent="0.3">
      <c r="A148" s="46"/>
      <c r="F148" s="269"/>
      <c r="I148" s="48"/>
      <c r="J148" s="47"/>
    </row>
    <row r="149" spans="1:10" ht="16.5" x14ac:dyDescent="0.3">
      <c r="A149" s="46"/>
      <c r="F149" s="269"/>
      <c r="I149" s="48"/>
      <c r="J149" s="47"/>
    </row>
    <row r="150" spans="1:10" ht="16.5" x14ac:dyDescent="0.3">
      <c r="A150" s="46"/>
      <c r="F150" s="269"/>
      <c r="I150" s="48"/>
      <c r="J150" s="47"/>
    </row>
    <row r="151" spans="1:10" ht="16.5" x14ac:dyDescent="0.3">
      <c r="A151" s="46"/>
      <c r="F151" s="269"/>
      <c r="I151" s="48"/>
      <c r="J151" s="47"/>
    </row>
    <row r="152" spans="1:10" s="300" customFormat="1" ht="16.5" x14ac:dyDescent="0.3">
      <c r="A152" s="46"/>
      <c r="F152" s="269"/>
      <c r="I152" s="48"/>
      <c r="J152" s="47"/>
    </row>
    <row r="153" spans="1:10" s="300" customFormat="1" ht="16.5" x14ac:dyDescent="0.3">
      <c r="A153" s="46"/>
      <c r="F153" s="269"/>
      <c r="I153" s="48"/>
      <c r="J153" s="47"/>
    </row>
    <row r="154" spans="1:10" ht="16.5" x14ac:dyDescent="0.3">
      <c r="A154" s="46"/>
      <c r="F154" s="269"/>
      <c r="I154" s="48"/>
      <c r="J154" s="47"/>
    </row>
    <row r="155" spans="1:10" ht="16.5" x14ac:dyDescent="0.3">
      <c r="A155" s="46"/>
      <c r="F155" s="269"/>
      <c r="I155" s="48"/>
      <c r="J155" s="47"/>
    </row>
    <row r="156" spans="1:10" x14ac:dyDescent="0.25">
      <c r="A156" s="46"/>
      <c r="I156" s="48"/>
      <c r="J156" s="47"/>
    </row>
    <row r="157" spans="1:10" ht="15.75" thickBot="1" x14ac:dyDescent="0.3">
      <c r="A157" s="54"/>
      <c r="B157" s="55"/>
      <c r="C157" s="55"/>
      <c r="D157" s="55"/>
      <c r="E157" s="55"/>
      <c r="F157" s="55"/>
      <c r="G157" s="55"/>
      <c r="H157" s="55"/>
      <c r="I157" s="56"/>
      <c r="J157" s="47"/>
    </row>
    <row r="158" spans="1:10" ht="15.75" thickBot="1" x14ac:dyDescent="0.3">
      <c r="J158" s="47"/>
    </row>
    <row r="159" spans="1:10" s="803" customFormat="1" ht="15.75" x14ac:dyDescent="0.25">
      <c r="A159" s="46"/>
      <c r="B159" s="17"/>
      <c r="C159" s="18"/>
      <c r="D159" s="902" t="s">
        <v>115</v>
      </c>
      <c r="E159" s="903"/>
      <c r="F159" s="904"/>
      <c r="G159" s="31" t="s">
        <v>116</v>
      </c>
      <c r="H159" s="25" t="s">
        <v>105</v>
      </c>
      <c r="I159" s="48"/>
      <c r="J159" s="47"/>
    </row>
    <row r="160" spans="1:10" s="803" customFormat="1" ht="15.75" x14ac:dyDescent="0.25">
      <c r="A160" s="46"/>
      <c r="B160" s="19"/>
      <c r="C160" s="20"/>
      <c r="D160" s="905"/>
      <c r="E160" s="906"/>
      <c r="F160" s="907"/>
      <c r="G160" s="32" t="s">
        <v>117</v>
      </c>
      <c r="H160" s="26"/>
      <c r="I160" s="48"/>
      <c r="J160" s="47"/>
    </row>
    <row r="161" spans="1:10" s="803" customFormat="1" ht="15.75" x14ac:dyDescent="0.25">
      <c r="A161" s="46"/>
      <c r="B161" s="19"/>
      <c r="C161" s="20"/>
      <c r="D161" s="905"/>
      <c r="E161" s="906"/>
      <c r="F161" s="907"/>
      <c r="G161" s="32" t="s">
        <v>118</v>
      </c>
      <c r="H161" s="33">
        <v>44236</v>
      </c>
      <c r="I161" s="48"/>
      <c r="J161" s="47"/>
    </row>
    <row r="162" spans="1:10" s="803" customFormat="1" ht="16.5" thickBot="1" x14ac:dyDescent="0.3">
      <c r="A162" s="46"/>
      <c r="B162" s="21"/>
      <c r="C162" s="22"/>
      <c r="D162" s="908"/>
      <c r="E162" s="909"/>
      <c r="F162" s="910"/>
      <c r="G162" s="27"/>
      <c r="H162" s="28"/>
      <c r="I162" s="48"/>
      <c r="J162" s="47"/>
    </row>
    <row r="163" spans="1:10" s="803" customFormat="1" ht="16.5" thickBot="1" x14ac:dyDescent="0.3">
      <c r="A163" s="46"/>
      <c r="B163" s="19"/>
      <c r="C163" s="2"/>
      <c r="D163" s="3"/>
      <c r="E163" s="3"/>
      <c r="F163" s="230"/>
      <c r="G163" s="2"/>
      <c r="H163" s="26"/>
      <c r="I163" s="48"/>
      <c r="J163" s="47"/>
    </row>
    <row r="164" spans="1:10" s="803" customFormat="1" ht="16.5" thickBot="1" x14ac:dyDescent="0.3">
      <c r="A164" s="46"/>
      <c r="B164" s="38" t="s">
        <v>106</v>
      </c>
      <c r="C164" s="34" t="str">
        <f>+PRESUPUESTO!G14</f>
        <v>Desmonte Carpa lateral (incluye estructura existente)</v>
      </c>
      <c r="D164" s="35"/>
      <c r="E164" s="35"/>
      <c r="F164" s="36"/>
      <c r="G164" s="34"/>
      <c r="H164" s="131" t="s">
        <v>3</v>
      </c>
      <c r="I164" s="48"/>
      <c r="J164" s="47"/>
    </row>
    <row r="165" spans="1:10" s="803" customFormat="1" ht="15.75" x14ac:dyDescent="0.25">
      <c r="A165" s="46"/>
      <c r="B165" s="19"/>
      <c r="C165" s="2"/>
      <c r="D165" s="3"/>
      <c r="E165" s="3"/>
      <c r="F165" s="230"/>
      <c r="G165" s="2"/>
      <c r="H165" s="26"/>
      <c r="I165" s="48"/>
      <c r="J165" s="47"/>
    </row>
    <row r="166" spans="1:10" s="803" customFormat="1" ht="16.5" thickBot="1" x14ac:dyDescent="0.3">
      <c r="A166" s="46"/>
      <c r="B166" s="40" t="s">
        <v>4</v>
      </c>
      <c r="C166" s="2"/>
      <c r="D166" s="3"/>
      <c r="E166" s="3"/>
      <c r="F166" s="230"/>
      <c r="G166" s="2"/>
      <c r="H166" s="26"/>
      <c r="I166" s="48"/>
      <c r="J166" s="47"/>
    </row>
    <row r="167" spans="1:10" s="803" customFormat="1" ht="15.75" x14ac:dyDescent="0.25">
      <c r="A167" s="46"/>
      <c r="B167" s="151" t="s">
        <v>5</v>
      </c>
      <c r="C167" s="152"/>
      <c r="D167" s="153" t="s">
        <v>6</v>
      </c>
      <c r="E167" s="153" t="s">
        <v>7</v>
      </c>
      <c r="F167" s="153" t="s">
        <v>8</v>
      </c>
      <c r="G167" s="154" t="s">
        <v>9</v>
      </c>
      <c r="H167" s="155"/>
      <c r="I167" s="48"/>
      <c r="J167" s="47"/>
    </row>
    <row r="168" spans="1:10" s="803" customFormat="1" ht="15.75" x14ac:dyDescent="0.25">
      <c r="A168" s="46"/>
      <c r="B168" s="802" t="s">
        <v>10</v>
      </c>
      <c r="C168" s="231"/>
      <c r="D168" s="232" t="s">
        <v>11</v>
      </c>
      <c r="E168" s="233">
        <v>0.05</v>
      </c>
      <c r="F168" s="234">
        <v>25000</v>
      </c>
      <c r="G168" s="235">
        <f>F168*E168</f>
        <v>1250</v>
      </c>
      <c r="H168" s="236"/>
      <c r="I168" s="48"/>
      <c r="J168" s="47"/>
    </row>
    <row r="169" spans="1:10" s="803" customFormat="1" ht="15.75" x14ac:dyDescent="0.25">
      <c r="A169" s="46"/>
      <c r="B169" s="887" t="s">
        <v>231</v>
      </c>
      <c r="C169" s="888"/>
      <c r="D169" s="232" t="s">
        <v>205</v>
      </c>
      <c r="E169" s="233">
        <v>0.35</v>
      </c>
      <c r="F169" s="234">
        <v>950</v>
      </c>
      <c r="G169" s="235">
        <f>E169*F169</f>
        <v>332.5</v>
      </c>
      <c r="H169" s="236"/>
      <c r="I169" s="48"/>
      <c r="J169" s="47"/>
    </row>
    <row r="170" spans="1:10" s="803" customFormat="1" ht="15.75" x14ac:dyDescent="0.25">
      <c r="A170" s="46"/>
      <c r="B170" s="900"/>
      <c r="C170" s="901"/>
      <c r="D170" s="237"/>
      <c r="E170" s="233"/>
      <c r="F170" s="234"/>
      <c r="G170" s="235"/>
      <c r="H170" s="236"/>
      <c r="I170" s="48"/>
      <c r="J170" s="47"/>
    </row>
    <row r="171" spans="1:10" s="803" customFormat="1" ht="16.5" thickBot="1" x14ac:dyDescent="0.3">
      <c r="A171" s="46"/>
      <c r="B171" s="21"/>
      <c r="C171" s="238"/>
      <c r="D171" s="239"/>
      <c r="E171" s="240"/>
      <c r="F171" s="241"/>
      <c r="G171" s="235"/>
      <c r="H171" s="242"/>
      <c r="I171" s="48"/>
      <c r="J171" s="47"/>
    </row>
    <row r="172" spans="1:10" s="803" customFormat="1" ht="16.5" thickBot="1" x14ac:dyDescent="0.3">
      <c r="A172" s="46"/>
      <c r="B172" s="19"/>
      <c r="C172" s="2"/>
      <c r="D172" s="3"/>
      <c r="E172" s="3"/>
      <c r="F172" s="230"/>
      <c r="G172" s="4" t="s">
        <v>16</v>
      </c>
      <c r="H172" s="5">
        <f>G168+G169+G170+G171</f>
        <v>1582.5</v>
      </c>
      <c r="I172" s="48"/>
      <c r="J172" s="47"/>
    </row>
    <row r="173" spans="1:10" s="803" customFormat="1" ht="15.75" x14ac:dyDescent="0.25">
      <c r="A173" s="46"/>
      <c r="B173" s="19"/>
      <c r="C173" s="2"/>
      <c r="D173" s="3"/>
      <c r="E173" s="3"/>
      <c r="F173" s="230"/>
      <c r="G173" s="2"/>
      <c r="H173" s="26"/>
      <c r="I173" s="48"/>
      <c r="J173" s="47"/>
    </row>
    <row r="174" spans="1:10" s="803" customFormat="1" ht="16.5" thickBot="1" x14ac:dyDescent="0.3">
      <c r="A174" s="46"/>
      <c r="B174" s="40" t="s">
        <v>17</v>
      </c>
      <c r="C174" s="2"/>
      <c r="D174" s="3"/>
      <c r="E174" s="3"/>
      <c r="F174" s="230"/>
      <c r="G174" s="2"/>
      <c r="H174" s="26"/>
      <c r="I174" s="48"/>
      <c r="J174" s="47"/>
    </row>
    <row r="175" spans="1:10" s="803" customFormat="1" ht="15.75" x14ac:dyDescent="0.25">
      <c r="A175" s="46"/>
      <c r="B175" s="151" t="s">
        <v>5</v>
      </c>
      <c r="C175" s="152"/>
      <c r="D175" s="153" t="s">
        <v>6</v>
      </c>
      <c r="E175" s="153" t="s">
        <v>7</v>
      </c>
      <c r="F175" s="156" t="s">
        <v>9</v>
      </c>
      <c r="G175" s="154" t="s">
        <v>18</v>
      </c>
      <c r="H175" s="155"/>
      <c r="I175" s="48"/>
      <c r="J175" s="47"/>
    </row>
    <row r="176" spans="1:10" s="803" customFormat="1" ht="15.75" x14ac:dyDescent="0.25">
      <c r="A176" s="46"/>
      <c r="B176" s="885"/>
      <c r="C176" s="886"/>
      <c r="D176" s="237"/>
      <c r="E176" s="243"/>
      <c r="F176" s="244"/>
      <c r="G176" s="245">
        <f>F176*E176</f>
        <v>0</v>
      </c>
      <c r="H176" s="236"/>
      <c r="I176" s="48"/>
      <c r="J176" s="47"/>
    </row>
    <row r="177" spans="1:10" s="803" customFormat="1" ht="15.75" x14ac:dyDescent="0.25">
      <c r="A177" s="46"/>
      <c r="B177" s="887"/>
      <c r="C177" s="888"/>
      <c r="D177" s="237"/>
      <c r="E177" s="243"/>
      <c r="F177" s="244"/>
      <c r="G177" s="245">
        <f t="shared" ref="G177:G182" si="2">F177*E177</f>
        <v>0</v>
      </c>
      <c r="H177" s="236"/>
      <c r="I177" s="48"/>
      <c r="J177" s="47"/>
    </row>
    <row r="178" spans="1:10" s="803" customFormat="1" ht="15.75" x14ac:dyDescent="0.25">
      <c r="A178" s="46"/>
      <c r="B178" s="889"/>
      <c r="C178" s="890"/>
      <c r="D178" s="237"/>
      <c r="E178" s="243"/>
      <c r="F178" s="78"/>
      <c r="G178" s="245">
        <f t="shared" si="2"/>
        <v>0</v>
      </c>
      <c r="H178" s="236"/>
      <c r="I178" s="48"/>
      <c r="J178" s="47"/>
    </row>
    <row r="179" spans="1:10" s="803" customFormat="1" ht="15.75" x14ac:dyDescent="0.25">
      <c r="A179" s="46"/>
      <c r="B179" s="883"/>
      <c r="C179" s="884"/>
      <c r="D179" s="237"/>
      <c r="E179" s="243"/>
      <c r="F179" s="78"/>
      <c r="G179" s="245">
        <f t="shared" si="2"/>
        <v>0</v>
      </c>
      <c r="H179" s="236"/>
      <c r="I179" s="48"/>
      <c r="J179" s="47"/>
    </row>
    <row r="180" spans="1:10" s="803" customFormat="1" ht="15.75" x14ac:dyDescent="0.25">
      <c r="A180" s="46"/>
      <c r="B180" s="883"/>
      <c r="C180" s="884"/>
      <c r="D180" s="237"/>
      <c r="E180" s="243"/>
      <c r="F180" s="78"/>
      <c r="G180" s="245">
        <f t="shared" si="2"/>
        <v>0</v>
      </c>
      <c r="H180" s="236"/>
      <c r="I180" s="48"/>
      <c r="J180" s="47"/>
    </row>
    <row r="181" spans="1:10" s="803" customFormat="1" ht="15.75" x14ac:dyDescent="0.25">
      <c r="A181" s="46"/>
      <c r="B181" s="881"/>
      <c r="C181" s="882"/>
      <c r="D181" s="237"/>
      <c r="E181" s="243"/>
      <c r="F181" s="78"/>
      <c r="G181" s="245">
        <f t="shared" si="2"/>
        <v>0</v>
      </c>
      <c r="H181" s="236"/>
      <c r="I181" s="48"/>
      <c r="J181" s="47"/>
    </row>
    <row r="182" spans="1:10" s="803" customFormat="1" ht="16.5" thickBot="1" x14ac:dyDescent="0.3">
      <c r="A182" s="46"/>
      <c r="B182" s="883"/>
      <c r="C182" s="884"/>
      <c r="D182" s="237"/>
      <c r="E182" s="243"/>
      <c r="F182" s="78"/>
      <c r="G182" s="245">
        <f t="shared" si="2"/>
        <v>0</v>
      </c>
      <c r="H182" s="236"/>
      <c r="I182" s="48"/>
      <c r="J182" s="47"/>
    </row>
    <row r="183" spans="1:10" s="803" customFormat="1" ht="16.5" thickBot="1" x14ac:dyDescent="0.3">
      <c r="A183" s="46"/>
      <c r="B183" s="19"/>
      <c r="C183" s="2"/>
      <c r="D183" s="3"/>
      <c r="E183" s="3"/>
      <c r="F183" s="230"/>
      <c r="G183" s="246" t="s">
        <v>16</v>
      </c>
      <c r="H183" s="5">
        <f>G176+G177+G178+G179+G180+G181+G182</f>
        <v>0</v>
      </c>
      <c r="I183" s="48"/>
      <c r="J183" s="47"/>
    </row>
    <row r="184" spans="1:10" s="803" customFormat="1" ht="15.75" x14ac:dyDescent="0.25">
      <c r="A184" s="46"/>
      <c r="B184" s="19"/>
      <c r="C184" s="2"/>
      <c r="D184" s="3"/>
      <c r="E184" s="3"/>
      <c r="F184" s="230"/>
      <c r="G184" s="2"/>
      <c r="H184" s="26"/>
      <c r="I184" s="48"/>
      <c r="J184" s="47"/>
    </row>
    <row r="185" spans="1:10" s="803" customFormat="1" ht="15.75" x14ac:dyDescent="0.25">
      <c r="A185" s="46"/>
      <c r="B185" s="19"/>
      <c r="C185" s="2"/>
      <c r="D185" s="3"/>
      <c r="E185" s="3"/>
      <c r="F185" s="230"/>
      <c r="G185" s="2"/>
      <c r="H185" s="26"/>
      <c r="I185" s="48"/>
      <c r="J185" s="47"/>
    </row>
    <row r="186" spans="1:10" s="803" customFormat="1" ht="16.5" thickBot="1" x14ac:dyDescent="0.3">
      <c r="A186" s="46"/>
      <c r="B186" s="40" t="s">
        <v>133</v>
      </c>
      <c r="C186" s="2"/>
      <c r="D186" s="3"/>
      <c r="E186" s="3"/>
      <c r="F186" s="230"/>
      <c r="G186" s="2"/>
      <c r="H186" s="26"/>
      <c r="I186" s="48"/>
      <c r="J186" s="47"/>
    </row>
    <row r="187" spans="1:10" s="803" customFormat="1" x14ac:dyDescent="0.25">
      <c r="A187" s="46"/>
      <c r="B187" s="151" t="s">
        <v>5</v>
      </c>
      <c r="C187" s="152"/>
      <c r="D187" s="153" t="s">
        <v>136</v>
      </c>
      <c r="E187" s="153" t="s">
        <v>137</v>
      </c>
      <c r="F187" s="156" t="s">
        <v>138</v>
      </c>
      <c r="G187" s="154" t="s">
        <v>139</v>
      </c>
      <c r="H187" s="154" t="s">
        <v>9</v>
      </c>
      <c r="I187" s="48"/>
      <c r="J187" s="47"/>
    </row>
    <row r="188" spans="1:10" s="803" customFormat="1" ht="15.75" x14ac:dyDescent="0.25">
      <c r="A188" s="46"/>
      <c r="B188" s="885" t="s">
        <v>140</v>
      </c>
      <c r="C188" s="886"/>
      <c r="D188" s="237">
        <v>0.02</v>
      </c>
      <c r="E188" s="243">
        <v>3.4</v>
      </c>
      <c r="F188" s="280">
        <f>+E188*D188</f>
        <v>6.8000000000000005E-2</v>
      </c>
      <c r="G188" s="245">
        <v>55248.01</v>
      </c>
      <c r="H188" s="281">
        <f>+G188*F188</f>
        <v>3756.8646800000006</v>
      </c>
      <c r="I188" s="48"/>
      <c r="J188" s="47"/>
    </row>
    <row r="189" spans="1:10" s="803" customFormat="1" ht="15.75" x14ac:dyDescent="0.25">
      <c r="A189" s="46"/>
      <c r="B189" s="887"/>
      <c r="C189" s="888"/>
      <c r="D189" s="237"/>
      <c r="E189" s="243"/>
      <c r="F189" s="244"/>
      <c r="G189" s="245">
        <f>F189*E189</f>
        <v>0</v>
      </c>
      <c r="H189" s="236"/>
      <c r="I189" s="48"/>
      <c r="J189" s="47"/>
    </row>
    <row r="190" spans="1:10" s="803" customFormat="1" ht="16.5" thickBot="1" x14ac:dyDescent="0.3">
      <c r="A190" s="46"/>
      <c r="B190" s="889"/>
      <c r="C190" s="890"/>
      <c r="D190" s="237"/>
      <c r="E190" s="243"/>
      <c r="F190" s="78"/>
      <c r="G190" s="245">
        <f>F190*E190</f>
        <v>0</v>
      </c>
      <c r="H190" s="236"/>
      <c r="I190" s="48"/>
      <c r="J190" s="47"/>
    </row>
    <row r="191" spans="1:10" s="803" customFormat="1" ht="16.5" thickBot="1" x14ac:dyDescent="0.3">
      <c r="A191" s="46"/>
      <c r="B191" s="19"/>
      <c r="C191" s="2"/>
      <c r="D191" s="3"/>
      <c r="E191" s="3"/>
      <c r="F191" s="230"/>
      <c r="G191" s="246" t="s">
        <v>16</v>
      </c>
      <c r="H191" s="5">
        <f>+SUM(H188:H190)</f>
        <v>3756.8646800000006</v>
      </c>
      <c r="I191" s="48"/>
      <c r="J191" s="47"/>
    </row>
    <row r="192" spans="1:10" s="803" customFormat="1" ht="15.75" x14ac:dyDescent="0.25">
      <c r="A192" s="46"/>
      <c r="B192" s="19"/>
      <c r="C192" s="2"/>
      <c r="D192" s="3"/>
      <c r="E192" s="3"/>
      <c r="F192" s="230"/>
      <c r="G192" s="2"/>
      <c r="H192" s="26"/>
      <c r="I192" s="48"/>
      <c r="J192" s="47"/>
    </row>
    <row r="193" spans="1:11" s="803" customFormat="1" ht="16.5" thickBot="1" x14ac:dyDescent="0.3">
      <c r="A193" s="46"/>
      <c r="B193" s="40" t="s">
        <v>134</v>
      </c>
      <c r="C193" s="2"/>
      <c r="D193" s="3"/>
      <c r="E193" s="3"/>
      <c r="F193" s="230"/>
      <c r="G193" s="2"/>
      <c r="H193" s="26"/>
      <c r="I193" s="48"/>
      <c r="J193" s="47"/>
    </row>
    <row r="194" spans="1:11" s="803" customFormat="1" ht="15.75" x14ac:dyDescent="0.25">
      <c r="A194" s="46"/>
      <c r="B194" s="157" t="s">
        <v>34</v>
      </c>
      <c r="C194" s="158" t="s">
        <v>35</v>
      </c>
      <c r="D194" s="159" t="s">
        <v>36</v>
      </c>
      <c r="E194" s="159" t="s">
        <v>37</v>
      </c>
      <c r="F194" s="160" t="s">
        <v>38</v>
      </c>
      <c r="G194" s="161" t="s">
        <v>39</v>
      </c>
      <c r="H194" s="155"/>
      <c r="I194" s="48"/>
      <c r="J194" s="47"/>
    </row>
    <row r="195" spans="1:11" s="803" customFormat="1" ht="15.75" x14ac:dyDescent="0.25">
      <c r="A195" s="46"/>
      <c r="B195" s="299" t="s">
        <v>262</v>
      </c>
      <c r="C195" s="247">
        <f>33333*2</f>
        <v>66666</v>
      </c>
      <c r="D195" s="83">
        <v>0.85</v>
      </c>
      <c r="E195" s="248">
        <f>C195+(C195*D195)</f>
        <v>123332.1</v>
      </c>
      <c r="F195" s="86">
        <v>7</v>
      </c>
      <c r="G195" s="249">
        <f>+E195/F195</f>
        <v>17618.87142857143</v>
      </c>
      <c r="H195" s="236"/>
      <c r="I195" s="48"/>
      <c r="J195" s="47"/>
    </row>
    <row r="196" spans="1:11" s="803" customFormat="1" ht="15.75" x14ac:dyDescent="0.25">
      <c r="A196" s="46"/>
      <c r="B196" s="299"/>
      <c r="C196" s="247"/>
      <c r="D196" s="83"/>
      <c r="E196" s="248"/>
      <c r="F196" s="86"/>
      <c r="G196" s="249"/>
      <c r="H196" s="236"/>
      <c r="I196" s="48"/>
      <c r="J196" s="47"/>
    </row>
    <row r="197" spans="1:11" s="803" customFormat="1" ht="16.5" thickBot="1" x14ac:dyDescent="0.3">
      <c r="A197" s="46"/>
      <c r="B197" s="250"/>
      <c r="C197" s="251"/>
      <c r="D197" s="252"/>
      <c r="E197" s="252"/>
      <c r="F197" s="253"/>
      <c r="G197" s="251"/>
      <c r="H197" s="242"/>
      <c r="I197" s="48"/>
      <c r="J197" s="47"/>
    </row>
    <row r="198" spans="1:11" s="803" customFormat="1" ht="16.5" thickBot="1" x14ac:dyDescent="0.3">
      <c r="A198" s="46"/>
      <c r="B198" s="19"/>
      <c r="C198" s="2"/>
      <c r="D198" s="3"/>
      <c r="E198" s="3"/>
      <c r="F198" s="230"/>
      <c r="G198" s="246" t="s">
        <v>16</v>
      </c>
      <c r="H198" s="5">
        <f>G195+G196</f>
        <v>17618.87142857143</v>
      </c>
      <c r="I198" s="48"/>
      <c r="J198" s="47"/>
    </row>
    <row r="199" spans="1:11" s="803" customFormat="1" ht="16.5" thickBot="1" x14ac:dyDescent="0.3">
      <c r="A199" s="46"/>
      <c r="B199" s="19"/>
      <c r="C199" s="2"/>
      <c r="D199" s="3"/>
      <c r="E199" s="3"/>
      <c r="F199" s="230"/>
      <c r="G199" s="2"/>
      <c r="H199" s="42"/>
      <c r="I199" s="48"/>
      <c r="J199" s="47"/>
    </row>
    <row r="200" spans="1:11" s="803" customFormat="1" ht="16.5" thickBot="1" x14ac:dyDescent="0.3">
      <c r="A200" s="46"/>
      <c r="B200" s="19"/>
      <c r="C200" s="2"/>
      <c r="D200" s="3"/>
      <c r="E200" s="3"/>
      <c r="F200" s="254" t="s">
        <v>42</v>
      </c>
      <c r="G200" s="255"/>
      <c r="H200" s="6">
        <f>H198+H183+H172+H191</f>
        <v>22958.236108571429</v>
      </c>
      <c r="I200" s="48"/>
      <c r="J200" s="47"/>
      <c r="K200" s="522" t="s">
        <v>275</v>
      </c>
    </row>
    <row r="201" spans="1:11" s="803" customFormat="1" ht="15.75" x14ac:dyDescent="0.25">
      <c r="A201" s="46"/>
      <c r="B201" s="19"/>
      <c r="C201" s="2"/>
      <c r="D201" s="3"/>
      <c r="E201" s="3"/>
      <c r="F201" s="230"/>
      <c r="G201" s="2"/>
      <c r="H201" s="26"/>
      <c r="I201" s="48"/>
      <c r="J201" s="47"/>
    </row>
    <row r="202" spans="1:11" s="803" customFormat="1" ht="16.5" thickBot="1" x14ac:dyDescent="0.3">
      <c r="A202" s="46"/>
      <c r="B202" s="40" t="s">
        <v>135</v>
      </c>
      <c r="C202" s="2"/>
      <c r="D202" s="3"/>
      <c r="E202" s="3"/>
      <c r="F202" s="230"/>
      <c r="G202" s="2"/>
      <c r="H202" s="26"/>
      <c r="I202" s="48"/>
      <c r="J202" s="47"/>
    </row>
    <row r="203" spans="1:11" s="803" customFormat="1" ht="16.5" thickBot="1" x14ac:dyDescent="0.3">
      <c r="A203" s="46"/>
      <c r="B203" s="162" t="s">
        <v>44</v>
      </c>
      <c r="C203" s="163"/>
      <c r="D203" s="164"/>
      <c r="E203" s="165"/>
      <c r="F203" s="166" t="s">
        <v>45</v>
      </c>
      <c r="G203" s="167"/>
      <c r="H203" s="155"/>
      <c r="I203" s="48"/>
      <c r="J203" s="47"/>
    </row>
    <row r="204" spans="1:11" s="803" customFormat="1" ht="16.5" thickBot="1" x14ac:dyDescent="0.3">
      <c r="A204" s="46"/>
      <c r="B204" s="877" t="s">
        <v>46</v>
      </c>
      <c r="C204" s="878"/>
      <c r="D204" s="261"/>
      <c r="E204" s="261"/>
      <c r="F204" s="205">
        <v>0.22</v>
      </c>
      <c r="G204" s="262"/>
      <c r="H204" s="26">
        <f>H200*F204</f>
        <v>5050.8119438857148</v>
      </c>
      <c r="I204" s="48"/>
      <c r="J204" s="47"/>
    </row>
    <row r="205" spans="1:11" s="803" customFormat="1" ht="15.75" x14ac:dyDescent="0.25">
      <c r="A205" s="46"/>
      <c r="B205" s="877" t="s">
        <v>132</v>
      </c>
      <c r="C205" s="878"/>
      <c r="D205" s="261"/>
      <c r="E205" s="261"/>
      <c r="F205" s="205">
        <v>0.03</v>
      </c>
      <c r="G205" s="262"/>
      <c r="H205" s="26">
        <f>H200*F205</f>
        <v>688.74708325714289</v>
      </c>
      <c r="I205" s="48"/>
      <c r="J205" s="47"/>
    </row>
    <row r="206" spans="1:11" s="803" customFormat="1" ht="16.5" thickBot="1" x14ac:dyDescent="0.3">
      <c r="A206" s="46"/>
      <c r="B206" s="879" t="s">
        <v>47</v>
      </c>
      <c r="C206" s="880"/>
      <c r="D206" s="263"/>
      <c r="E206" s="264"/>
      <c r="F206" s="206">
        <v>0.05</v>
      </c>
      <c r="G206" s="265"/>
      <c r="H206" s="26">
        <f>H200*F206</f>
        <v>1147.9118054285716</v>
      </c>
      <c r="I206" s="48"/>
      <c r="J206" s="47"/>
    </row>
    <row r="207" spans="1:11" s="803" customFormat="1" ht="16.5" thickBot="1" x14ac:dyDescent="0.3">
      <c r="A207" s="46"/>
      <c r="B207" s="19"/>
      <c r="C207" s="2"/>
      <c r="D207" s="3"/>
      <c r="E207" s="3"/>
      <c r="F207" s="230"/>
      <c r="G207" s="266" t="s">
        <v>16</v>
      </c>
      <c r="H207" s="5">
        <f>H204+H206</f>
        <v>6198.7237493142866</v>
      </c>
      <c r="I207" s="48"/>
      <c r="J207" s="47"/>
    </row>
    <row r="208" spans="1:11" s="803" customFormat="1" ht="16.5" thickBot="1" x14ac:dyDescent="0.3">
      <c r="A208" s="46"/>
      <c r="B208" s="19"/>
      <c r="C208" s="2"/>
      <c r="D208" s="3"/>
      <c r="E208" s="3"/>
      <c r="F208" s="230"/>
      <c r="G208" s="2"/>
      <c r="H208" s="26"/>
      <c r="I208" s="48"/>
      <c r="J208" s="47"/>
    </row>
    <row r="209" spans="1:10" s="803" customFormat="1" ht="17.25" thickBot="1" x14ac:dyDescent="0.35">
      <c r="A209" s="46"/>
      <c r="B209" s="19"/>
      <c r="C209" s="267" t="s">
        <v>111</v>
      </c>
      <c r="D209" s="3"/>
      <c r="E209" s="3"/>
      <c r="F209" s="268" t="s">
        <v>48</v>
      </c>
      <c r="G209" s="255"/>
      <c r="H209" s="6">
        <f>H200+H207</f>
        <v>29156.959857885715</v>
      </c>
      <c r="I209" s="48"/>
      <c r="J209" s="47"/>
    </row>
    <row r="210" spans="1:10" s="803" customFormat="1" x14ac:dyDescent="0.25">
      <c r="A210" s="46"/>
      <c r="B210" s="46"/>
      <c r="H210" s="48"/>
      <c r="I210" s="48"/>
      <c r="J210" s="47"/>
    </row>
    <row r="211" spans="1:10" s="803" customFormat="1" ht="16.5" x14ac:dyDescent="0.3">
      <c r="A211" s="46"/>
      <c r="B211" s="46"/>
      <c r="F211" s="269" t="s">
        <v>107</v>
      </c>
      <c r="H211" s="48"/>
      <c r="I211" s="48"/>
      <c r="J211" s="47"/>
    </row>
    <row r="212" spans="1:10" s="803" customFormat="1" ht="16.5" x14ac:dyDescent="0.3">
      <c r="A212" s="46"/>
      <c r="B212" s="46"/>
      <c r="F212" s="269" t="s">
        <v>108</v>
      </c>
      <c r="H212" s="48"/>
      <c r="I212" s="48"/>
      <c r="J212" s="47"/>
    </row>
    <row r="213" spans="1:10" s="803" customFormat="1" ht="16.5" x14ac:dyDescent="0.3">
      <c r="A213" s="46"/>
      <c r="B213" s="46"/>
      <c r="F213" s="269" t="s">
        <v>109</v>
      </c>
      <c r="H213" s="48"/>
      <c r="I213" s="48"/>
      <c r="J213" s="47"/>
    </row>
    <row r="214" spans="1:10" s="803" customFormat="1" ht="16.5" x14ac:dyDescent="0.3">
      <c r="A214" s="46"/>
      <c r="B214" s="46"/>
      <c r="F214" s="269" t="s">
        <v>110</v>
      </c>
      <c r="H214" s="48"/>
      <c r="I214" s="48"/>
      <c r="J214" s="47"/>
    </row>
    <row r="215" spans="1:10" s="803" customFormat="1" x14ac:dyDescent="0.25">
      <c r="A215" s="46"/>
      <c r="B215" s="46"/>
      <c r="H215" s="48"/>
      <c r="I215" s="48"/>
      <c r="J215" s="47"/>
    </row>
    <row r="216" spans="1:10" s="803" customFormat="1" ht="16.5" x14ac:dyDescent="0.3">
      <c r="A216" s="46"/>
      <c r="B216" s="46"/>
      <c r="C216" s="270" t="s">
        <v>112</v>
      </c>
      <c r="H216" s="48"/>
      <c r="I216" s="48"/>
      <c r="J216" s="47"/>
    </row>
    <row r="217" spans="1:10" s="803" customFormat="1" ht="16.5" x14ac:dyDescent="0.3">
      <c r="A217" s="46"/>
      <c r="B217" s="46"/>
      <c r="C217" s="271" t="s">
        <v>113</v>
      </c>
      <c r="H217" s="48"/>
      <c r="I217" s="48"/>
      <c r="J217" s="47"/>
    </row>
    <row r="218" spans="1:10" s="803" customFormat="1" ht="16.5" x14ac:dyDescent="0.3">
      <c r="A218" s="46"/>
      <c r="B218" s="46"/>
      <c r="C218" s="272">
        <v>1</v>
      </c>
      <c r="H218" s="48"/>
      <c r="I218" s="48"/>
      <c r="J218" s="47"/>
    </row>
    <row r="219" spans="1:10" s="803" customFormat="1" ht="16.5" x14ac:dyDescent="0.3">
      <c r="A219" s="46"/>
      <c r="B219" s="46"/>
      <c r="C219" s="272">
        <v>2</v>
      </c>
      <c r="H219" s="48"/>
      <c r="I219" s="48"/>
      <c r="J219" s="47"/>
    </row>
    <row r="220" spans="1:10" s="803" customFormat="1" ht="16.5" x14ac:dyDescent="0.3">
      <c r="A220" s="46"/>
      <c r="B220" s="46"/>
      <c r="C220" s="272">
        <v>3</v>
      </c>
      <c r="H220" s="48"/>
      <c r="I220" s="48"/>
      <c r="J220" s="47"/>
    </row>
    <row r="221" spans="1:10" s="803" customFormat="1" ht="16.5" x14ac:dyDescent="0.3">
      <c r="A221" s="46"/>
      <c r="B221" s="46"/>
      <c r="C221" s="272"/>
      <c r="F221" s="269" t="s">
        <v>107</v>
      </c>
      <c r="H221" s="48"/>
      <c r="I221" s="48"/>
      <c r="J221" s="47"/>
    </row>
    <row r="222" spans="1:10" s="803" customFormat="1" ht="16.5" x14ac:dyDescent="0.3">
      <c r="A222" s="46"/>
      <c r="B222" s="46"/>
      <c r="F222" s="269" t="s">
        <v>108</v>
      </c>
      <c r="H222" s="48"/>
      <c r="I222" s="48"/>
      <c r="J222" s="47"/>
    </row>
    <row r="223" spans="1:10" s="803" customFormat="1" ht="16.5" x14ac:dyDescent="0.3">
      <c r="A223" s="46"/>
      <c r="B223" s="46"/>
      <c r="F223" s="269" t="s">
        <v>114</v>
      </c>
      <c r="H223" s="48"/>
      <c r="I223" s="48"/>
      <c r="J223" s="47"/>
    </row>
    <row r="224" spans="1:10" s="803" customFormat="1" ht="16.5" x14ac:dyDescent="0.3">
      <c r="A224" s="46"/>
      <c r="B224" s="46"/>
      <c r="F224" s="269" t="s">
        <v>110</v>
      </c>
      <c r="H224" s="48"/>
      <c r="I224" s="48"/>
      <c r="J224" s="47"/>
    </row>
    <row r="225" spans="1:10" s="803" customFormat="1" ht="17.25" thickBot="1" x14ac:dyDescent="0.35">
      <c r="A225" s="46"/>
      <c r="B225" s="54"/>
      <c r="C225" s="55"/>
      <c r="D225" s="55"/>
      <c r="E225" s="55"/>
      <c r="F225" s="16"/>
      <c r="G225" s="55"/>
      <c r="H225" s="56"/>
      <c r="I225" s="48"/>
      <c r="J225" s="47"/>
    </row>
    <row r="226" spans="1:10" s="803" customFormat="1" ht="16.5" x14ac:dyDescent="0.3">
      <c r="A226" s="46"/>
      <c r="F226" s="269"/>
      <c r="I226" s="48"/>
      <c r="J226" s="47"/>
    </row>
    <row r="227" spans="1:10" s="803" customFormat="1" ht="16.5" x14ac:dyDescent="0.3">
      <c r="A227" s="46"/>
      <c r="F227" s="269"/>
      <c r="I227" s="48"/>
      <c r="J227" s="47"/>
    </row>
    <row r="228" spans="1:10" s="803" customFormat="1" ht="16.5" x14ac:dyDescent="0.3">
      <c r="A228" s="46"/>
      <c r="F228" s="269"/>
      <c r="I228" s="48"/>
      <c r="J228" s="47"/>
    </row>
    <row r="229" spans="1:10" s="803" customFormat="1" ht="16.5" x14ac:dyDescent="0.3">
      <c r="A229" s="46"/>
      <c r="F229" s="269"/>
      <c r="I229" s="48"/>
      <c r="J229" s="47"/>
    </row>
    <row r="230" spans="1:10" s="803" customFormat="1" ht="16.5" x14ac:dyDescent="0.3">
      <c r="A230" s="46"/>
      <c r="F230" s="269"/>
      <c r="I230" s="48"/>
      <c r="J230" s="47"/>
    </row>
    <row r="231" spans="1:10" s="803" customFormat="1" ht="16.5" x14ac:dyDescent="0.3">
      <c r="A231" s="46"/>
      <c r="F231" s="269"/>
      <c r="I231" s="48"/>
      <c r="J231" s="47"/>
    </row>
    <row r="232" spans="1:10" s="803" customFormat="1" ht="16.5" x14ac:dyDescent="0.3">
      <c r="A232" s="46"/>
      <c r="F232" s="269"/>
      <c r="I232" s="48"/>
      <c r="J232" s="47"/>
    </row>
    <row r="233" spans="1:10" s="803" customFormat="1" ht="16.5" x14ac:dyDescent="0.3">
      <c r="A233" s="46"/>
      <c r="F233" s="269"/>
      <c r="I233" s="48"/>
      <c r="J233" s="47"/>
    </row>
    <row r="234" spans="1:10" s="803" customFormat="1" x14ac:dyDescent="0.25">
      <c r="A234" s="46"/>
      <c r="I234" s="48"/>
      <c r="J234" s="47"/>
    </row>
    <row r="235" spans="1:10" s="803" customFormat="1" ht="15.75" thickBot="1" x14ac:dyDescent="0.3">
      <c r="A235" s="54"/>
      <c r="B235" s="55"/>
      <c r="C235" s="55"/>
      <c r="D235" s="55"/>
      <c r="E235" s="55"/>
      <c r="F235" s="55"/>
      <c r="G235" s="55"/>
      <c r="H235" s="55"/>
      <c r="I235" s="56"/>
      <c r="J235" s="47"/>
    </row>
    <row r="236" spans="1:10" ht="15.75" thickBot="1" x14ac:dyDescent="0.3">
      <c r="B236" s="47"/>
      <c r="C236" s="47"/>
      <c r="D236" s="47"/>
      <c r="E236" s="47"/>
      <c r="F236" s="47"/>
      <c r="G236" s="47"/>
      <c r="H236" s="47"/>
      <c r="I236" s="47"/>
      <c r="J236" s="47"/>
    </row>
    <row r="237" spans="1:10" s="711" customFormat="1" ht="16.5" thickBot="1" x14ac:dyDescent="0.3">
      <c r="A237" s="57"/>
      <c r="B237" s="58"/>
      <c r="C237" s="59"/>
      <c r="D237" s="23"/>
      <c r="E237" s="23"/>
      <c r="F237" s="29"/>
      <c r="G237" s="59"/>
      <c r="H237" s="60"/>
      <c r="I237" s="61"/>
    </row>
    <row r="238" spans="1:10" s="711" customFormat="1" ht="15.75" x14ac:dyDescent="0.25">
      <c r="A238" s="46"/>
      <c r="B238" s="17"/>
      <c r="C238" s="18"/>
      <c r="D238" s="902" t="s">
        <v>115</v>
      </c>
      <c r="E238" s="903"/>
      <c r="F238" s="904"/>
      <c r="G238" s="31" t="s">
        <v>116</v>
      </c>
      <c r="H238" s="25" t="s">
        <v>105</v>
      </c>
      <c r="I238" s="48"/>
    </row>
    <row r="239" spans="1:10" s="711" customFormat="1" ht="15.75" x14ac:dyDescent="0.25">
      <c r="A239" s="46"/>
      <c r="B239" s="19"/>
      <c r="C239" s="20"/>
      <c r="D239" s="905"/>
      <c r="E239" s="906"/>
      <c r="F239" s="907"/>
      <c r="G239" s="32" t="s">
        <v>117</v>
      </c>
      <c r="H239" s="26"/>
      <c r="I239" s="48"/>
    </row>
    <row r="240" spans="1:10" s="711" customFormat="1" ht="15.75" x14ac:dyDescent="0.25">
      <c r="A240" s="46"/>
      <c r="B240" s="19"/>
      <c r="C240" s="20"/>
      <c r="D240" s="905"/>
      <c r="E240" s="906"/>
      <c r="F240" s="907"/>
      <c r="G240" s="32" t="s">
        <v>118</v>
      </c>
      <c r="H240" s="33">
        <v>44236</v>
      </c>
      <c r="I240" s="48"/>
    </row>
    <row r="241" spans="1:9" s="711" customFormat="1" ht="16.5" thickBot="1" x14ac:dyDescent="0.3">
      <c r="A241" s="46"/>
      <c r="B241" s="21"/>
      <c r="C241" s="22"/>
      <c r="D241" s="908"/>
      <c r="E241" s="909"/>
      <c r="F241" s="910"/>
      <c r="G241" s="27"/>
      <c r="H241" s="28"/>
      <c r="I241" s="48"/>
    </row>
    <row r="242" spans="1:9" s="711" customFormat="1" ht="16.5" thickBot="1" x14ac:dyDescent="0.3">
      <c r="A242" s="46"/>
      <c r="B242" s="19"/>
      <c r="C242" s="2"/>
      <c r="D242" s="3"/>
      <c r="E242" s="3"/>
      <c r="F242" s="230"/>
      <c r="G242" s="2"/>
      <c r="H242" s="26"/>
      <c r="I242" s="48"/>
    </row>
    <row r="243" spans="1:9" s="711" customFormat="1" ht="16.5" thickBot="1" x14ac:dyDescent="0.3">
      <c r="A243" s="46"/>
      <c r="B243" s="38" t="s">
        <v>106</v>
      </c>
      <c r="C243" s="34" t="s">
        <v>286</v>
      </c>
      <c r="D243" s="35"/>
      <c r="E243" s="35"/>
      <c r="F243" s="36"/>
      <c r="G243" s="34"/>
      <c r="H243" s="131" t="s">
        <v>3</v>
      </c>
      <c r="I243" s="48"/>
    </row>
    <row r="244" spans="1:9" s="711" customFormat="1" ht="15.75" x14ac:dyDescent="0.25">
      <c r="A244" s="46"/>
      <c r="B244" s="19"/>
      <c r="C244" s="2"/>
      <c r="D244" s="3"/>
      <c r="E244" s="3"/>
      <c r="F244" s="230"/>
      <c r="G244" s="2"/>
      <c r="H244" s="26"/>
      <c r="I244" s="48"/>
    </row>
    <row r="245" spans="1:9" s="711" customFormat="1" ht="16.5" thickBot="1" x14ac:dyDescent="0.3">
      <c r="A245" s="46"/>
      <c r="B245" s="40" t="s">
        <v>4</v>
      </c>
      <c r="C245" s="2"/>
      <c r="D245" s="3"/>
      <c r="E245" s="3"/>
      <c r="F245" s="230"/>
      <c r="G245" s="2"/>
      <c r="H245" s="26"/>
      <c r="I245" s="48"/>
    </row>
    <row r="246" spans="1:9" s="711" customFormat="1" ht="15.75" x14ac:dyDescent="0.25">
      <c r="A246" s="46"/>
      <c r="B246" s="151" t="s">
        <v>5</v>
      </c>
      <c r="C246" s="152"/>
      <c r="D246" s="153" t="s">
        <v>6</v>
      </c>
      <c r="E246" s="153" t="s">
        <v>7</v>
      </c>
      <c r="F246" s="153" t="s">
        <v>8</v>
      </c>
      <c r="G246" s="154" t="s">
        <v>9</v>
      </c>
      <c r="H246" s="155"/>
      <c r="I246" s="48"/>
    </row>
    <row r="247" spans="1:9" s="711" customFormat="1" ht="15.75" x14ac:dyDescent="0.25">
      <c r="A247" s="46"/>
      <c r="B247" s="709" t="s">
        <v>10</v>
      </c>
      <c r="C247" s="231"/>
      <c r="D247" s="232" t="s">
        <v>11</v>
      </c>
      <c r="E247" s="233">
        <v>0.02</v>
      </c>
      <c r="F247" s="234">
        <v>25000</v>
      </c>
      <c r="G247" s="235">
        <f>F247*E247</f>
        <v>500</v>
      </c>
      <c r="H247" s="236"/>
      <c r="I247" s="48"/>
    </row>
    <row r="248" spans="1:9" s="711" customFormat="1" ht="15.75" x14ac:dyDescent="0.25">
      <c r="A248" s="46"/>
      <c r="B248" s="887" t="s">
        <v>231</v>
      </c>
      <c r="C248" s="888"/>
      <c r="D248" s="232" t="s">
        <v>205</v>
      </c>
      <c r="E248" s="233">
        <v>0.35</v>
      </c>
      <c r="F248" s="234">
        <v>950</v>
      </c>
      <c r="G248" s="235">
        <f>E248*F248</f>
        <v>332.5</v>
      </c>
      <c r="H248" s="236"/>
      <c r="I248" s="48"/>
    </row>
    <row r="249" spans="1:9" s="711" customFormat="1" ht="15.75" x14ac:dyDescent="0.25">
      <c r="A249" s="46"/>
      <c r="B249" s="900"/>
      <c r="C249" s="901"/>
      <c r="D249" s="237"/>
      <c r="E249" s="233"/>
      <c r="F249" s="234"/>
      <c r="G249" s="235"/>
      <c r="H249" s="236"/>
      <c r="I249" s="48"/>
    </row>
    <row r="250" spans="1:9" s="711" customFormat="1" ht="16.5" thickBot="1" x14ac:dyDescent="0.3">
      <c r="A250" s="46"/>
      <c r="B250" s="21"/>
      <c r="C250" s="238"/>
      <c r="D250" s="239"/>
      <c r="E250" s="240"/>
      <c r="F250" s="241"/>
      <c r="G250" s="235"/>
      <c r="H250" s="242"/>
      <c r="I250" s="48"/>
    </row>
    <row r="251" spans="1:9" s="711" customFormat="1" ht="16.5" thickBot="1" x14ac:dyDescent="0.3">
      <c r="A251" s="46"/>
      <c r="B251" s="19"/>
      <c r="C251" s="2"/>
      <c r="D251" s="3"/>
      <c r="E251" s="3"/>
      <c r="F251" s="230"/>
      <c r="G251" s="4" t="s">
        <v>16</v>
      </c>
      <c r="H251" s="5">
        <f>G247+G248+G249+G250</f>
        <v>832.5</v>
      </c>
      <c r="I251" s="48"/>
    </row>
    <row r="252" spans="1:9" s="711" customFormat="1" ht="15.75" x14ac:dyDescent="0.25">
      <c r="A252" s="46"/>
      <c r="B252" s="19"/>
      <c r="C252" s="2"/>
      <c r="D252" s="3"/>
      <c r="E252" s="3"/>
      <c r="F252" s="230"/>
      <c r="G252" s="2"/>
      <c r="H252" s="26"/>
      <c r="I252" s="48"/>
    </row>
    <row r="253" spans="1:9" s="711" customFormat="1" ht="16.5" thickBot="1" x14ac:dyDescent="0.3">
      <c r="A253" s="46"/>
      <c r="B253" s="40" t="s">
        <v>17</v>
      </c>
      <c r="C253" s="2"/>
      <c r="D253" s="3"/>
      <c r="E253" s="3"/>
      <c r="F253" s="230"/>
      <c r="G253" s="2"/>
      <c r="H253" s="26"/>
      <c r="I253" s="48"/>
    </row>
    <row r="254" spans="1:9" s="711" customFormat="1" ht="15.75" x14ac:dyDescent="0.25">
      <c r="A254" s="46"/>
      <c r="B254" s="151" t="s">
        <v>5</v>
      </c>
      <c r="C254" s="152"/>
      <c r="D254" s="153" t="s">
        <v>6</v>
      </c>
      <c r="E254" s="153" t="s">
        <v>7</v>
      </c>
      <c r="F254" s="156" t="s">
        <v>9</v>
      </c>
      <c r="G254" s="154" t="s">
        <v>18</v>
      </c>
      <c r="H254" s="155"/>
      <c r="I254" s="48"/>
    </row>
    <row r="255" spans="1:9" s="711" customFormat="1" ht="15.75" x14ac:dyDescent="0.25">
      <c r="A255" s="46"/>
      <c r="B255" s="885"/>
      <c r="C255" s="886"/>
      <c r="D255" s="237"/>
      <c r="E255" s="243"/>
      <c r="F255" s="244"/>
      <c r="G255" s="245">
        <f>F255*E255</f>
        <v>0</v>
      </c>
      <c r="H255" s="236"/>
      <c r="I255" s="48"/>
    </row>
    <row r="256" spans="1:9" s="711" customFormat="1" ht="15.75" x14ac:dyDescent="0.25">
      <c r="A256" s="46"/>
      <c r="B256" s="887"/>
      <c r="C256" s="888"/>
      <c r="D256" s="237"/>
      <c r="E256" s="243"/>
      <c r="F256" s="244"/>
      <c r="G256" s="245">
        <f t="shared" ref="G256:G261" si="3">F256*E256</f>
        <v>0</v>
      </c>
      <c r="H256" s="236"/>
      <c r="I256" s="48"/>
    </row>
    <row r="257" spans="1:9" s="711" customFormat="1" ht="15.75" x14ac:dyDescent="0.25">
      <c r="A257" s="46"/>
      <c r="B257" s="889"/>
      <c r="C257" s="890"/>
      <c r="D257" s="237"/>
      <c r="E257" s="243"/>
      <c r="F257" s="78"/>
      <c r="G257" s="245">
        <f t="shared" si="3"/>
        <v>0</v>
      </c>
      <c r="H257" s="236"/>
      <c r="I257" s="48"/>
    </row>
    <row r="258" spans="1:9" s="711" customFormat="1" ht="15.75" x14ac:dyDescent="0.25">
      <c r="A258" s="46"/>
      <c r="B258" s="883"/>
      <c r="C258" s="884"/>
      <c r="D258" s="237"/>
      <c r="E258" s="243"/>
      <c r="F258" s="78"/>
      <c r="G258" s="245">
        <f t="shared" si="3"/>
        <v>0</v>
      </c>
      <c r="H258" s="236"/>
      <c r="I258" s="48"/>
    </row>
    <row r="259" spans="1:9" s="711" customFormat="1" ht="15.75" x14ac:dyDescent="0.25">
      <c r="A259" s="46"/>
      <c r="B259" s="883"/>
      <c r="C259" s="884"/>
      <c r="D259" s="237"/>
      <c r="E259" s="243"/>
      <c r="F259" s="78"/>
      <c r="G259" s="245">
        <f t="shared" si="3"/>
        <v>0</v>
      </c>
      <c r="H259" s="236"/>
      <c r="I259" s="48"/>
    </row>
    <row r="260" spans="1:9" s="711" customFormat="1" ht="15.75" x14ac:dyDescent="0.25">
      <c r="A260" s="46"/>
      <c r="B260" s="881"/>
      <c r="C260" s="882"/>
      <c r="D260" s="237"/>
      <c r="E260" s="243"/>
      <c r="F260" s="78"/>
      <c r="G260" s="245">
        <f t="shared" si="3"/>
        <v>0</v>
      </c>
      <c r="H260" s="236"/>
      <c r="I260" s="48"/>
    </row>
    <row r="261" spans="1:9" s="711" customFormat="1" ht="16.5" thickBot="1" x14ac:dyDescent="0.3">
      <c r="A261" s="46"/>
      <c r="B261" s="883"/>
      <c r="C261" s="884"/>
      <c r="D261" s="237"/>
      <c r="E261" s="243"/>
      <c r="F261" s="78"/>
      <c r="G261" s="245">
        <f t="shared" si="3"/>
        <v>0</v>
      </c>
      <c r="H261" s="236"/>
      <c r="I261" s="48"/>
    </row>
    <row r="262" spans="1:9" s="711" customFormat="1" ht="16.5" thickBot="1" x14ac:dyDescent="0.3">
      <c r="A262" s="46"/>
      <c r="B262" s="19"/>
      <c r="C262" s="2"/>
      <c r="D262" s="3"/>
      <c r="E262" s="3"/>
      <c r="F262" s="230"/>
      <c r="G262" s="246" t="s">
        <v>16</v>
      </c>
      <c r="H262" s="5">
        <f>G255+G256+G257+G258+G259+G260+G261</f>
        <v>0</v>
      </c>
      <c r="I262" s="48"/>
    </row>
    <row r="263" spans="1:9" s="711" customFormat="1" ht="15.75" x14ac:dyDescent="0.25">
      <c r="A263" s="46"/>
      <c r="B263" s="19"/>
      <c r="C263" s="2"/>
      <c r="D263" s="3"/>
      <c r="E263" s="3"/>
      <c r="F263" s="230"/>
      <c r="G263" s="2"/>
      <c r="H263" s="26"/>
      <c r="I263" s="48"/>
    </row>
    <row r="264" spans="1:9" s="711" customFormat="1" ht="15.75" x14ac:dyDescent="0.25">
      <c r="A264" s="46"/>
      <c r="B264" s="19"/>
      <c r="C264" s="2"/>
      <c r="D264" s="3"/>
      <c r="E264" s="3"/>
      <c r="F264" s="230"/>
      <c r="G264" s="2"/>
      <c r="H264" s="26"/>
      <c r="I264" s="48"/>
    </row>
    <row r="265" spans="1:9" s="711" customFormat="1" ht="16.5" thickBot="1" x14ac:dyDescent="0.3">
      <c r="A265" s="46"/>
      <c r="B265" s="40" t="s">
        <v>133</v>
      </c>
      <c r="C265" s="2"/>
      <c r="D265" s="3"/>
      <c r="E265" s="3"/>
      <c r="F265" s="230"/>
      <c r="G265" s="2"/>
      <c r="H265" s="26"/>
      <c r="I265" s="48"/>
    </row>
    <row r="266" spans="1:9" s="711" customFormat="1" x14ac:dyDescent="0.25">
      <c r="A266" s="46"/>
      <c r="B266" s="151" t="s">
        <v>5</v>
      </c>
      <c r="C266" s="152"/>
      <c r="D266" s="153" t="s">
        <v>136</v>
      </c>
      <c r="E266" s="153" t="s">
        <v>137</v>
      </c>
      <c r="F266" s="156" t="s">
        <v>138</v>
      </c>
      <c r="G266" s="154" t="s">
        <v>139</v>
      </c>
      <c r="H266" s="154" t="s">
        <v>9</v>
      </c>
      <c r="I266" s="48"/>
    </row>
    <row r="267" spans="1:9" s="711" customFormat="1" ht="15.75" x14ac:dyDescent="0.25">
      <c r="A267" s="46"/>
      <c r="B267" s="885" t="s">
        <v>140</v>
      </c>
      <c r="C267" s="886"/>
      <c r="D267" s="237">
        <v>0.02</v>
      </c>
      <c r="E267" s="243">
        <v>3.4</v>
      </c>
      <c r="F267" s="280">
        <f>+E267*D267</f>
        <v>6.8000000000000005E-2</v>
      </c>
      <c r="G267" s="245">
        <v>55248.01</v>
      </c>
      <c r="H267" s="281">
        <f>+G267*F267</f>
        <v>3756.8646800000006</v>
      </c>
      <c r="I267" s="48"/>
    </row>
    <row r="268" spans="1:9" s="711" customFormat="1" ht="15.75" x14ac:dyDescent="0.25">
      <c r="A268" s="46"/>
      <c r="B268" s="887"/>
      <c r="C268" s="888"/>
      <c r="D268" s="237"/>
      <c r="E268" s="243"/>
      <c r="F268" s="244"/>
      <c r="G268" s="245">
        <f>F268*E268</f>
        <v>0</v>
      </c>
      <c r="H268" s="236"/>
      <c r="I268" s="48"/>
    </row>
    <row r="269" spans="1:9" s="711" customFormat="1" ht="16.5" thickBot="1" x14ac:dyDescent="0.3">
      <c r="A269" s="46"/>
      <c r="B269" s="889"/>
      <c r="C269" s="890"/>
      <c r="D269" s="237"/>
      <c r="E269" s="243"/>
      <c r="F269" s="78"/>
      <c r="G269" s="245">
        <f>F269*E269</f>
        <v>0</v>
      </c>
      <c r="H269" s="236"/>
      <c r="I269" s="48"/>
    </row>
    <row r="270" spans="1:9" s="711" customFormat="1" ht="16.5" thickBot="1" x14ac:dyDescent="0.3">
      <c r="A270" s="46"/>
      <c r="B270" s="19"/>
      <c r="C270" s="2"/>
      <c r="D270" s="3"/>
      <c r="E270" s="3"/>
      <c r="F270" s="230"/>
      <c r="G270" s="246" t="s">
        <v>16</v>
      </c>
      <c r="H270" s="5">
        <f>+SUM(H267:H269)</f>
        <v>3756.8646800000006</v>
      </c>
      <c r="I270" s="48"/>
    </row>
    <row r="271" spans="1:9" s="711" customFormat="1" ht="15.75" x14ac:dyDescent="0.25">
      <c r="A271" s="46"/>
      <c r="B271" s="19"/>
      <c r="C271" s="2"/>
      <c r="D271" s="3"/>
      <c r="E271" s="3"/>
      <c r="F271" s="230"/>
      <c r="G271" s="2"/>
      <c r="H271" s="26"/>
      <c r="I271" s="48"/>
    </row>
    <row r="272" spans="1:9" s="711" customFormat="1" ht="16.5" thickBot="1" x14ac:dyDescent="0.3">
      <c r="A272" s="46"/>
      <c r="B272" s="40" t="s">
        <v>134</v>
      </c>
      <c r="C272" s="2"/>
      <c r="D272" s="3"/>
      <c r="E272" s="3"/>
      <c r="F272" s="230"/>
      <c r="G272" s="2"/>
      <c r="H272" s="26"/>
      <c r="I272" s="48"/>
    </row>
    <row r="273" spans="1:9" s="711" customFormat="1" ht="15.75" x14ac:dyDescent="0.25">
      <c r="A273" s="46"/>
      <c r="B273" s="157" t="s">
        <v>34</v>
      </c>
      <c r="C273" s="158" t="s">
        <v>35</v>
      </c>
      <c r="D273" s="159" t="s">
        <v>36</v>
      </c>
      <c r="E273" s="159" t="s">
        <v>37</v>
      </c>
      <c r="F273" s="160" t="s">
        <v>38</v>
      </c>
      <c r="G273" s="161" t="s">
        <v>39</v>
      </c>
      <c r="H273" s="155"/>
      <c r="I273" s="48"/>
    </row>
    <row r="274" spans="1:9" s="711" customFormat="1" ht="15.75" x14ac:dyDescent="0.25">
      <c r="A274" s="46"/>
      <c r="B274" s="299" t="s">
        <v>262</v>
      </c>
      <c r="C274" s="247">
        <f>33333*2</f>
        <v>66666</v>
      </c>
      <c r="D274" s="83">
        <v>0.85</v>
      </c>
      <c r="E274" s="248">
        <f>C274+(C274*D274)</f>
        <v>123332.1</v>
      </c>
      <c r="F274" s="86">
        <v>10</v>
      </c>
      <c r="G274" s="249">
        <f>+E274/F274</f>
        <v>12333.210000000001</v>
      </c>
      <c r="H274" s="236"/>
      <c r="I274" s="48"/>
    </row>
    <row r="275" spans="1:9" s="711" customFormat="1" ht="15.75" x14ac:dyDescent="0.25">
      <c r="A275" s="46"/>
      <c r="B275" s="299"/>
      <c r="C275" s="247"/>
      <c r="D275" s="83"/>
      <c r="E275" s="248"/>
      <c r="F275" s="86"/>
      <c r="G275" s="249"/>
      <c r="H275" s="236"/>
      <c r="I275" s="48"/>
    </row>
    <row r="276" spans="1:9" s="711" customFormat="1" ht="16.5" thickBot="1" x14ac:dyDescent="0.3">
      <c r="A276" s="46"/>
      <c r="B276" s="250"/>
      <c r="C276" s="251"/>
      <c r="D276" s="252"/>
      <c r="E276" s="252"/>
      <c r="F276" s="253"/>
      <c r="G276" s="251"/>
      <c r="H276" s="242"/>
      <c r="I276" s="48"/>
    </row>
    <row r="277" spans="1:9" s="711" customFormat="1" ht="16.5" thickBot="1" x14ac:dyDescent="0.3">
      <c r="A277" s="46"/>
      <c r="B277" s="19"/>
      <c r="C277" s="2"/>
      <c r="D277" s="3"/>
      <c r="E277" s="3"/>
      <c r="F277" s="230"/>
      <c r="G277" s="246" t="s">
        <v>16</v>
      </c>
      <c r="H277" s="5">
        <f>G274+G275</f>
        <v>12333.210000000001</v>
      </c>
      <c r="I277" s="48"/>
    </row>
    <row r="278" spans="1:9" s="711" customFormat="1" ht="16.5" thickBot="1" x14ac:dyDescent="0.3">
      <c r="A278" s="46"/>
      <c r="B278" s="19"/>
      <c r="C278" s="2"/>
      <c r="D278" s="3"/>
      <c r="E278" s="3"/>
      <c r="F278" s="230"/>
      <c r="G278" s="2"/>
      <c r="H278" s="42"/>
      <c r="I278" s="48"/>
    </row>
    <row r="279" spans="1:9" s="711" customFormat="1" ht="16.5" thickBot="1" x14ac:dyDescent="0.3">
      <c r="A279" s="46"/>
      <c r="B279" s="19"/>
      <c r="C279" s="2"/>
      <c r="D279" s="3"/>
      <c r="E279" s="3"/>
      <c r="F279" s="254" t="s">
        <v>42</v>
      </c>
      <c r="G279" s="255"/>
      <c r="H279" s="6">
        <f>H277+H262+H251+H270</f>
        <v>16922.574680000002</v>
      </c>
      <c r="I279" s="48"/>
    </row>
    <row r="280" spans="1:9" s="711" customFormat="1" ht="15.75" x14ac:dyDescent="0.25">
      <c r="A280" s="46"/>
      <c r="B280" s="19"/>
      <c r="C280" s="2"/>
      <c r="D280" s="3"/>
      <c r="E280" s="3"/>
      <c r="F280" s="230"/>
      <c r="G280" s="2"/>
      <c r="H280" s="26"/>
      <c r="I280" s="48"/>
    </row>
    <row r="281" spans="1:9" s="711" customFormat="1" ht="16.5" thickBot="1" x14ac:dyDescent="0.3">
      <c r="A281" s="46"/>
      <c r="B281" s="40" t="s">
        <v>135</v>
      </c>
      <c r="C281" s="2"/>
      <c r="D281" s="3"/>
      <c r="E281" s="3"/>
      <c r="F281" s="230"/>
      <c r="G281" s="2"/>
      <c r="H281" s="26"/>
      <c r="I281" s="48"/>
    </row>
    <row r="282" spans="1:9" s="711" customFormat="1" ht="16.5" thickBot="1" x14ac:dyDescent="0.3">
      <c r="A282" s="46"/>
      <c r="B282" s="162" t="s">
        <v>44</v>
      </c>
      <c r="C282" s="163"/>
      <c r="D282" s="164"/>
      <c r="E282" s="165"/>
      <c r="F282" s="166" t="s">
        <v>45</v>
      </c>
      <c r="G282" s="167"/>
      <c r="H282" s="155"/>
      <c r="I282" s="48"/>
    </row>
    <row r="283" spans="1:9" s="711" customFormat="1" ht="15.95" customHeight="1" thickBot="1" x14ac:dyDescent="0.3">
      <c r="A283" s="46"/>
      <c r="B283" s="877" t="s">
        <v>46</v>
      </c>
      <c r="C283" s="878"/>
      <c r="D283" s="261"/>
      <c r="E283" s="261"/>
      <c r="F283" s="205">
        <v>0.22</v>
      </c>
      <c r="G283" s="262"/>
      <c r="H283" s="26">
        <f>H279*F283</f>
        <v>3722.9664296000005</v>
      </c>
      <c r="I283" s="48"/>
    </row>
    <row r="284" spans="1:9" s="711" customFormat="1" ht="15.6" customHeight="1" x14ac:dyDescent="0.25">
      <c r="A284" s="46"/>
      <c r="B284" s="877" t="s">
        <v>132</v>
      </c>
      <c r="C284" s="878"/>
      <c r="D284" s="261"/>
      <c r="E284" s="261"/>
      <c r="F284" s="205">
        <v>0.03</v>
      </c>
      <c r="G284" s="262"/>
      <c r="H284" s="26">
        <f>H279*F284</f>
        <v>507.67724040000002</v>
      </c>
      <c r="I284" s="48"/>
    </row>
    <row r="285" spans="1:9" s="711" customFormat="1" ht="16.5" thickBot="1" x14ac:dyDescent="0.3">
      <c r="A285" s="46"/>
      <c r="B285" s="879" t="s">
        <v>47</v>
      </c>
      <c r="C285" s="880"/>
      <c r="D285" s="263"/>
      <c r="E285" s="264"/>
      <c r="F285" s="206">
        <v>0.05</v>
      </c>
      <c r="G285" s="265"/>
      <c r="H285" s="26">
        <f>H279*F285</f>
        <v>846.12873400000012</v>
      </c>
      <c r="I285" s="48"/>
    </row>
    <row r="286" spans="1:9" s="711" customFormat="1" ht="16.5" thickBot="1" x14ac:dyDescent="0.3">
      <c r="A286" s="46"/>
      <c r="B286" s="19"/>
      <c r="C286" s="2"/>
      <c r="D286" s="3"/>
      <c r="E286" s="3"/>
      <c r="F286" s="230"/>
      <c r="G286" s="266" t="s">
        <v>16</v>
      </c>
      <c r="H286" s="5">
        <f>H283+H285</f>
        <v>4569.0951636000009</v>
      </c>
      <c r="I286" s="48"/>
    </row>
    <row r="287" spans="1:9" s="711" customFormat="1" ht="16.5" thickBot="1" x14ac:dyDescent="0.3">
      <c r="A287" s="46"/>
      <c r="B287" s="19"/>
      <c r="C287" s="2"/>
      <c r="D287" s="3"/>
      <c r="E287" s="3"/>
      <c r="F287" s="230"/>
      <c r="G287" s="2"/>
      <c r="H287" s="26"/>
      <c r="I287" s="48"/>
    </row>
    <row r="288" spans="1:9" s="711" customFormat="1" ht="17.25" thickBot="1" x14ac:dyDescent="0.35">
      <c r="A288" s="46"/>
      <c r="B288" s="19"/>
      <c r="C288" s="267" t="s">
        <v>111</v>
      </c>
      <c r="D288" s="3"/>
      <c r="E288" s="3"/>
      <c r="F288" s="268" t="s">
        <v>48</v>
      </c>
      <c r="G288" s="255"/>
      <c r="H288" s="6">
        <f>H279+H286</f>
        <v>21491.669843600001</v>
      </c>
      <c r="I288" s="48"/>
    </row>
    <row r="289" spans="1:9" s="711" customFormat="1" x14ac:dyDescent="0.25">
      <c r="A289" s="46"/>
      <c r="B289" s="46"/>
      <c r="C289" s="300"/>
      <c r="D289" s="300"/>
      <c r="E289" s="300"/>
      <c r="F289" s="300"/>
      <c r="G289" s="300"/>
      <c r="H289" s="48"/>
      <c r="I289" s="48"/>
    </row>
    <row r="290" spans="1:9" s="711" customFormat="1" ht="16.5" x14ac:dyDescent="0.3">
      <c r="A290" s="46"/>
      <c r="B290" s="46"/>
      <c r="C290" s="300"/>
      <c r="D290" s="300"/>
      <c r="E290" s="300"/>
      <c r="F290" s="269" t="s">
        <v>107</v>
      </c>
      <c r="G290" s="300"/>
      <c r="H290" s="48"/>
      <c r="I290" s="48"/>
    </row>
    <row r="291" spans="1:9" s="711" customFormat="1" ht="16.5" x14ac:dyDescent="0.3">
      <c r="A291" s="46"/>
      <c r="B291" s="46"/>
      <c r="C291" s="300"/>
      <c r="D291" s="300"/>
      <c r="E291" s="300"/>
      <c r="F291" s="269" t="s">
        <v>108</v>
      </c>
      <c r="G291" s="300"/>
      <c r="H291" s="48"/>
      <c r="I291" s="48"/>
    </row>
    <row r="292" spans="1:9" s="711" customFormat="1" ht="16.5" x14ac:dyDescent="0.3">
      <c r="A292" s="46"/>
      <c r="B292" s="46"/>
      <c r="C292" s="300"/>
      <c r="D292" s="300"/>
      <c r="E292" s="300"/>
      <c r="F292" s="269" t="s">
        <v>109</v>
      </c>
      <c r="G292" s="300"/>
      <c r="H292" s="48"/>
      <c r="I292" s="48"/>
    </row>
    <row r="293" spans="1:9" s="711" customFormat="1" ht="16.5" x14ac:dyDescent="0.3">
      <c r="A293" s="46"/>
      <c r="B293" s="46"/>
      <c r="C293" s="300"/>
      <c r="D293" s="300"/>
      <c r="E293" s="300"/>
      <c r="F293" s="269" t="s">
        <v>110</v>
      </c>
      <c r="G293" s="300"/>
      <c r="H293" s="48"/>
      <c r="I293" s="48"/>
    </row>
    <row r="294" spans="1:9" s="711" customFormat="1" x14ac:dyDescent="0.25">
      <c r="A294" s="46"/>
      <c r="B294" s="46"/>
      <c r="C294" s="300"/>
      <c r="D294" s="300"/>
      <c r="E294" s="300"/>
      <c r="F294" s="300"/>
      <c r="G294" s="300"/>
      <c r="H294" s="48"/>
      <c r="I294" s="48"/>
    </row>
    <row r="295" spans="1:9" s="711" customFormat="1" ht="16.5" x14ac:dyDescent="0.3">
      <c r="A295" s="46"/>
      <c r="B295" s="46"/>
      <c r="C295" s="270" t="s">
        <v>112</v>
      </c>
      <c r="D295" s="300"/>
      <c r="E295" s="300"/>
      <c r="F295" s="300"/>
      <c r="G295" s="300"/>
      <c r="H295" s="48"/>
      <c r="I295" s="48"/>
    </row>
    <row r="296" spans="1:9" s="711" customFormat="1" ht="16.5" x14ac:dyDescent="0.3">
      <c r="A296" s="46"/>
      <c r="B296" s="46"/>
      <c r="C296" s="271" t="s">
        <v>113</v>
      </c>
      <c r="D296" s="300"/>
      <c r="E296" s="300"/>
      <c r="F296" s="300"/>
      <c r="G296" s="300"/>
      <c r="H296" s="48"/>
      <c r="I296" s="48"/>
    </row>
    <row r="297" spans="1:9" s="711" customFormat="1" ht="16.5" x14ac:dyDescent="0.3">
      <c r="A297" s="46"/>
      <c r="B297" s="46"/>
      <c r="C297" s="272">
        <v>1</v>
      </c>
      <c r="D297" s="300"/>
      <c r="E297" s="300"/>
      <c r="F297" s="300"/>
      <c r="G297" s="300"/>
      <c r="H297" s="48"/>
      <c r="I297" s="48"/>
    </row>
    <row r="298" spans="1:9" s="711" customFormat="1" ht="16.5" x14ac:dyDescent="0.3">
      <c r="A298" s="46"/>
      <c r="B298" s="46"/>
      <c r="C298" s="272">
        <v>2</v>
      </c>
      <c r="D298" s="300"/>
      <c r="E298" s="300"/>
      <c r="F298" s="300"/>
      <c r="G298" s="300"/>
      <c r="H298" s="48"/>
      <c r="I298" s="48"/>
    </row>
    <row r="299" spans="1:9" s="711" customFormat="1" ht="16.5" x14ac:dyDescent="0.3">
      <c r="A299" s="46"/>
      <c r="B299" s="46"/>
      <c r="C299" s="272">
        <v>3</v>
      </c>
      <c r="D299" s="300"/>
      <c r="E299" s="300"/>
      <c r="F299" s="300"/>
      <c r="G299" s="300"/>
      <c r="H299" s="48"/>
      <c r="I299" s="48"/>
    </row>
    <row r="300" spans="1:9" s="711" customFormat="1" ht="16.5" x14ac:dyDescent="0.3">
      <c r="A300" s="46"/>
      <c r="B300" s="46"/>
      <c r="C300" s="272"/>
      <c r="D300" s="300"/>
      <c r="E300" s="300"/>
      <c r="F300" s="269" t="s">
        <v>107</v>
      </c>
      <c r="G300" s="300"/>
      <c r="H300" s="48"/>
      <c r="I300" s="48"/>
    </row>
    <row r="301" spans="1:9" s="711" customFormat="1" ht="16.5" x14ac:dyDescent="0.3">
      <c r="A301" s="46"/>
      <c r="B301" s="46"/>
      <c r="C301" s="300"/>
      <c r="D301" s="300"/>
      <c r="E301" s="300"/>
      <c r="F301" s="269" t="s">
        <v>108</v>
      </c>
      <c r="G301" s="300"/>
      <c r="H301" s="48"/>
      <c r="I301" s="48"/>
    </row>
    <row r="302" spans="1:9" s="711" customFormat="1" ht="16.5" x14ac:dyDescent="0.3">
      <c r="A302" s="46"/>
      <c r="B302" s="46"/>
      <c r="C302" s="300"/>
      <c r="D302" s="300"/>
      <c r="E302" s="300"/>
      <c r="F302" s="269" t="s">
        <v>114</v>
      </c>
      <c r="G302" s="300"/>
      <c r="H302" s="48"/>
      <c r="I302" s="48"/>
    </row>
    <row r="303" spans="1:9" s="711" customFormat="1" ht="16.5" x14ac:dyDescent="0.3">
      <c r="A303" s="46"/>
      <c r="B303" s="46"/>
      <c r="C303" s="300"/>
      <c r="D303" s="300"/>
      <c r="E303" s="300"/>
      <c r="F303" s="269" t="s">
        <v>110</v>
      </c>
      <c r="G303" s="300"/>
      <c r="H303" s="48"/>
      <c r="I303" s="48"/>
    </row>
    <row r="304" spans="1:9" s="711" customFormat="1" ht="17.25" thickBot="1" x14ac:dyDescent="0.35">
      <c r="A304" s="46"/>
      <c r="B304" s="54"/>
      <c r="C304" s="55"/>
      <c r="D304" s="55"/>
      <c r="E304" s="55"/>
      <c r="F304" s="16"/>
      <c r="G304" s="55"/>
      <c r="H304" s="56"/>
      <c r="I304" s="48"/>
    </row>
    <row r="305" spans="1:9" s="711" customFormat="1" ht="16.5" x14ac:dyDescent="0.3">
      <c r="A305" s="46"/>
      <c r="B305" s="300"/>
      <c r="C305" s="300"/>
      <c r="D305" s="300"/>
      <c r="E305" s="300"/>
      <c r="F305" s="269"/>
      <c r="G305" s="300"/>
      <c r="H305" s="300"/>
      <c r="I305" s="48"/>
    </row>
    <row r="306" spans="1:9" s="711" customFormat="1" ht="16.5" x14ac:dyDescent="0.3">
      <c r="A306" s="46"/>
      <c r="B306" s="300"/>
      <c r="C306" s="300"/>
      <c r="D306" s="300"/>
      <c r="E306" s="300"/>
      <c r="F306" s="269"/>
      <c r="G306" s="300"/>
      <c r="H306" s="300"/>
      <c r="I306" s="48"/>
    </row>
    <row r="307" spans="1:9" s="711" customFormat="1" ht="16.5" x14ac:dyDescent="0.3">
      <c r="A307" s="46"/>
      <c r="B307" s="300"/>
      <c r="C307" s="300"/>
      <c r="D307" s="300"/>
      <c r="E307" s="300"/>
      <c r="F307" s="269"/>
      <c r="G307" s="300"/>
      <c r="H307" s="300"/>
      <c r="I307" s="48"/>
    </row>
    <row r="308" spans="1:9" s="711" customFormat="1" ht="16.5" x14ac:dyDescent="0.3">
      <c r="A308" s="46"/>
      <c r="B308" s="300"/>
      <c r="C308" s="300"/>
      <c r="D308" s="300"/>
      <c r="E308" s="300"/>
      <c r="F308" s="269"/>
      <c r="G308" s="300"/>
      <c r="H308" s="300"/>
      <c r="I308" s="48"/>
    </row>
    <row r="309" spans="1:9" s="711" customFormat="1" ht="16.5" x14ac:dyDescent="0.3">
      <c r="A309" s="46"/>
      <c r="B309" s="300"/>
      <c r="C309" s="300"/>
      <c r="D309" s="300"/>
      <c r="E309" s="300"/>
      <c r="F309" s="269"/>
      <c r="G309" s="300"/>
      <c r="H309" s="300"/>
      <c r="I309" s="48"/>
    </row>
    <row r="310" spans="1:9" s="711" customFormat="1" ht="16.5" x14ac:dyDescent="0.3">
      <c r="A310" s="46"/>
      <c r="B310" s="300"/>
      <c r="C310" s="300"/>
      <c r="D310" s="300"/>
      <c r="E310" s="300"/>
      <c r="F310" s="269"/>
      <c r="G310" s="300"/>
      <c r="H310" s="300"/>
      <c r="I310" s="48"/>
    </row>
    <row r="311" spans="1:9" s="711" customFormat="1" ht="16.5" x14ac:dyDescent="0.3">
      <c r="A311" s="46"/>
      <c r="B311" s="300"/>
      <c r="C311" s="300"/>
      <c r="D311" s="300"/>
      <c r="E311" s="300"/>
      <c r="F311" s="269"/>
      <c r="G311" s="300"/>
      <c r="H311" s="300"/>
      <c r="I311" s="48"/>
    </row>
    <row r="312" spans="1:9" s="711" customFormat="1" ht="16.5" x14ac:dyDescent="0.3">
      <c r="A312" s="46"/>
      <c r="B312" s="300"/>
      <c r="C312" s="300"/>
      <c r="D312" s="300"/>
      <c r="E312" s="300"/>
      <c r="F312" s="269"/>
      <c r="G312" s="300"/>
      <c r="H312" s="300"/>
      <c r="I312" s="48"/>
    </row>
    <row r="313" spans="1:9" s="711" customFormat="1" x14ac:dyDescent="0.25">
      <c r="A313" s="46"/>
      <c r="B313" s="300"/>
      <c r="C313" s="300"/>
      <c r="D313" s="300"/>
      <c r="E313" s="300"/>
      <c r="F313" s="300"/>
      <c r="G313" s="300"/>
      <c r="H313" s="300"/>
      <c r="I313" s="48"/>
    </row>
    <row r="314" spans="1:9" s="711" customFormat="1" ht="15.75" thickBot="1" x14ac:dyDescent="0.3">
      <c r="A314" s="54"/>
      <c r="B314" s="55"/>
      <c r="C314" s="55"/>
      <c r="D314" s="55"/>
      <c r="E314" s="55"/>
      <c r="F314" s="55"/>
      <c r="G314" s="55"/>
      <c r="H314" s="55"/>
      <c r="I314" s="56"/>
    </row>
    <row r="315" spans="1:9" s="711" customFormat="1" x14ac:dyDescent="0.25"/>
    <row r="316" spans="1:9" s="711" customFormat="1" x14ac:dyDescent="0.25"/>
    <row r="317" spans="1:9" s="711" customFormat="1" x14ac:dyDescent="0.25"/>
    <row r="318" spans="1:9" s="711" customFormat="1" x14ac:dyDescent="0.25"/>
    <row r="319" spans="1:9" s="711" customFormat="1" x14ac:dyDescent="0.25"/>
    <row r="320" spans="1:9" s="711" customFormat="1" x14ac:dyDescent="0.25"/>
    <row r="321" s="711" customFormat="1" x14ac:dyDescent="0.25"/>
    <row r="322" s="711" customFormat="1" x14ac:dyDescent="0.25"/>
    <row r="323" s="711" customFormat="1" x14ac:dyDescent="0.25"/>
    <row r="324" s="711" customFormat="1" x14ac:dyDescent="0.25"/>
    <row r="325" s="711" customFormat="1" x14ac:dyDescent="0.25"/>
    <row r="326" s="711" customFormat="1" x14ac:dyDescent="0.25"/>
    <row r="327" s="711" customFormat="1" x14ac:dyDescent="0.25"/>
    <row r="328" s="711" customFormat="1" x14ac:dyDescent="0.25"/>
    <row r="329" s="711" customFormat="1" x14ac:dyDescent="0.25"/>
    <row r="330" s="711" customFormat="1" x14ac:dyDescent="0.25"/>
    <row r="331" s="711" customFormat="1" x14ac:dyDescent="0.25"/>
    <row r="332" s="711" customFormat="1" x14ac:dyDescent="0.25"/>
    <row r="333" s="711" customFormat="1" x14ac:dyDescent="0.25"/>
    <row r="334" s="711" customFormat="1" x14ac:dyDescent="0.25"/>
    <row r="335" s="711" customFormat="1" x14ac:dyDescent="0.25"/>
    <row r="336" s="711" customFormat="1" x14ac:dyDescent="0.25"/>
    <row r="337" s="711" customFormat="1" x14ac:dyDescent="0.25"/>
    <row r="338" s="711" customFormat="1" x14ac:dyDescent="0.25"/>
    <row r="339" s="711" customFormat="1" x14ac:dyDescent="0.25"/>
    <row r="340" s="711" customFormat="1" x14ac:dyDescent="0.25"/>
    <row r="341" s="711" customFormat="1" x14ac:dyDescent="0.25"/>
    <row r="342" s="711" customFormat="1" x14ac:dyDescent="0.25"/>
    <row r="343" s="711" customFormat="1" x14ac:dyDescent="0.25"/>
    <row r="344" s="711" customFormat="1" x14ac:dyDescent="0.25"/>
    <row r="345" s="711" customFormat="1" x14ac:dyDescent="0.25"/>
    <row r="346" s="711" customFormat="1" x14ac:dyDescent="0.25"/>
    <row r="347" s="711" customFormat="1" x14ac:dyDescent="0.25"/>
    <row r="348" s="711" customFormat="1" x14ac:dyDescent="0.25"/>
    <row r="349" s="711" customFormat="1" x14ac:dyDescent="0.25"/>
    <row r="350" s="711" customFormat="1" x14ac:dyDescent="0.25"/>
    <row r="351" s="711" customFormat="1" x14ac:dyDescent="0.25"/>
    <row r="352" s="711" customFormat="1" x14ac:dyDescent="0.25"/>
    <row r="353" s="711" customFormat="1" x14ac:dyDescent="0.25"/>
    <row r="354" s="711" customFormat="1" x14ac:dyDescent="0.25"/>
    <row r="355" s="711" customFormat="1" x14ac:dyDescent="0.25"/>
    <row r="356" s="711" customFormat="1" x14ac:dyDescent="0.25"/>
    <row r="357" s="711" customFormat="1" x14ac:dyDescent="0.25"/>
    <row r="358" s="711" customFormat="1" x14ac:dyDescent="0.25"/>
    <row r="359" s="711" customFormat="1" x14ac:dyDescent="0.25"/>
    <row r="360" s="711" customFormat="1" x14ac:dyDescent="0.25"/>
    <row r="361" s="711" customFormat="1" x14ac:dyDescent="0.25"/>
    <row r="362" s="711" customFormat="1" x14ac:dyDescent="0.25"/>
    <row r="363" s="711" customFormat="1" x14ac:dyDescent="0.25"/>
    <row r="364" s="711" customFormat="1" x14ac:dyDescent="0.25"/>
    <row r="365" s="711" customFormat="1" x14ac:dyDescent="0.25"/>
    <row r="366" s="711" customFormat="1" x14ac:dyDescent="0.25"/>
    <row r="367" s="711" customFormat="1" x14ac:dyDescent="0.25"/>
    <row r="368" s="711" customFormat="1" x14ac:dyDescent="0.25"/>
    <row r="369" s="711" customFormat="1" x14ac:dyDescent="0.25"/>
    <row r="370" s="711" customFormat="1" x14ac:dyDescent="0.25"/>
    <row r="371" s="711" customFormat="1" x14ac:dyDescent="0.25"/>
    <row r="372" s="711" customFormat="1" x14ac:dyDescent="0.25"/>
    <row r="373" s="711" customFormat="1" x14ac:dyDescent="0.25"/>
    <row r="374" s="711" customFormat="1" x14ac:dyDescent="0.25"/>
    <row r="375" s="711" customFormat="1" x14ac:dyDescent="0.25"/>
    <row r="376" s="711" customFormat="1" x14ac:dyDescent="0.25"/>
    <row r="377" s="711" customFormat="1" x14ac:dyDescent="0.25"/>
    <row r="378" s="711" customFormat="1" x14ac:dyDescent="0.25"/>
    <row r="379" s="711" customFormat="1" x14ac:dyDescent="0.25"/>
    <row r="380" s="711" customFormat="1" x14ac:dyDescent="0.25"/>
    <row r="381" s="711" customFormat="1" x14ac:dyDescent="0.25"/>
    <row r="382" s="711" customFormat="1" x14ac:dyDescent="0.25"/>
    <row r="383" s="711" customFormat="1" x14ac:dyDescent="0.25"/>
    <row r="384" s="711" customFormat="1" x14ac:dyDescent="0.25"/>
    <row r="385" s="711" customFormat="1" x14ac:dyDescent="0.25"/>
    <row r="386" s="711" customFormat="1" x14ac:dyDescent="0.25"/>
    <row r="387" s="711" customFormat="1" x14ac:dyDescent="0.25"/>
    <row r="388" s="711" customFormat="1" x14ac:dyDescent="0.25"/>
    <row r="389" s="711" customFormat="1" x14ac:dyDescent="0.25"/>
    <row r="390" s="711" customFormat="1" x14ac:dyDescent="0.25"/>
    <row r="391" s="711" customFormat="1" x14ac:dyDescent="0.25"/>
    <row r="392" s="711" customFormat="1" x14ac:dyDescent="0.25"/>
    <row r="393" s="711" customFormat="1" x14ac:dyDescent="0.25"/>
    <row r="394" s="711" customFormat="1" x14ac:dyDescent="0.25"/>
    <row r="395" s="711" customFormat="1" x14ac:dyDescent="0.25"/>
    <row r="396" s="711" customFormat="1" x14ac:dyDescent="0.25"/>
    <row r="397" s="711" customFormat="1" x14ac:dyDescent="0.25"/>
    <row r="398" s="711" customFormat="1" x14ac:dyDescent="0.25"/>
    <row r="399" s="711" customFormat="1" x14ac:dyDescent="0.25"/>
    <row r="400" s="711" customFormat="1" x14ac:dyDescent="0.25"/>
    <row r="401" s="711" customFormat="1" x14ac:dyDescent="0.25"/>
    <row r="402" s="711" customFormat="1" x14ac:dyDescent="0.25"/>
    <row r="403" s="711" customFormat="1" x14ac:dyDescent="0.25"/>
    <row r="404" s="711" customFormat="1" x14ac:dyDescent="0.25"/>
    <row r="405" s="711" customFormat="1" x14ac:dyDescent="0.25"/>
    <row r="406" s="711" customFormat="1" x14ac:dyDescent="0.25"/>
    <row r="407" s="711" customFormat="1" x14ac:dyDescent="0.25"/>
    <row r="408" s="711" customFormat="1" x14ac:dyDescent="0.25"/>
    <row r="409" s="711" customFormat="1" x14ac:dyDescent="0.25"/>
    <row r="410" s="711" customFormat="1" x14ac:dyDescent="0.25"/>
    <row r="411" s="711" customFormat="1" x14ac:dyDescent="0.25"/>
    <row r="412" s="711" customFormat="1" x14ac:dyDescent="0.25"/>
    <row r="413" s="711" customFormat="1" x14ac:dyDescent="0.25"/>
    <row r="414" s="711" customFormat="1" x14ac:dyDescent="0.25"/>
    <row r="415" s="711" customFormat="1" x14ac:dyDescent="0.25"/>
    <row r="416" s="711" customFormat="1" x14ac:dyDescent="0.25"/>
    <row r="417" s="711" customFormat="1" x14ac:dyDescent="0.25"/>
    <row r="418" s="711" customFormat="1" x14ac:dyDescent="0.25"/>
    <row r="419" s="711" customFormat="1" x14ac:dyDescent="0.25"/>
    <row r="420" s="711" customFormat="1" x14ac:dyDescent="0.25"/>
    <row r="421" s="711" customFormat="1" x14ac:dyDescent="0.25"/>
    <row r="422" s="711" customFormat="1" x14ac:dyDescent="0.25"/>
    <row r="423" s="711" customFormat="1" x14ac:dyDescent="0.25"/>
    <row r="424" s="711" customFormat="1" x14ac:dyDescent="0.25"/>
    <row r="425" s="711" customFormat="1" x14ac:dyDescent="0.25"/>
    <row r="426" s="711" customFormat="1" x14ac:dyDescent="0.25"/>
    <row r="427" s="711" customFormat="1" x14ac:dyDescent="0.25"/>
    <row r="428" s="711" customFormat="1" x14ac:dyDescent="0.25"/>
    <row r="429" s="711" customFormat="1" x14ac:dyDescent="0.25"/>
    <row r="430" s="711" customFormat="1" x14ac:dyDescent="0.25"/>
    <row r="431" s="711" customFormat="1" x14ac:dyDescent="0.25"/>
    <row r="432" s="711" customFormat="1" x14ac:dyDescent="0.25"/>
    <row r="433" s="711" customFormat="1" x14ac:dyDescent="0.25"/>
    <row r="434" s="711" customFormat="1" x14ac:dyDescent="0.25"/>
    <row r="435" s="711" customFormat="1" x14ac:dyDescent="0.25"/>
    <row r="436" s="711" customFormat="1" x14ac:dyDescent="0.25"/>
    <row r="437" s="711" customFormat="1" x14ac:dyDescent="0.25"/>
    <row r="438" s="711" customFormat="1" x14ac:dyDescent="0.25"/>
    <row r="439" s="711" customFormat="1" x14ac:dyDescent="0.25"/>
    <row r="440" s="711" customFormat="1" x14ac:dyDescent="0.25"/>
    <row r="441" s="711" customFormat="1" x14ac:dyDescent="0.25"/>
    <row r="442" s="711" customFormat="1" x14ac:dyDescent="0.25"/>
    <row r="443" s="711" customFormat="1" x14ac:dyDescent="0.25"/>
    <row r="444" s="711" customFormat="1" x14ac:dyDescent="0.25"/>
    <row r="445" s="711" customFormat="1" x14ac:dyDescent="0.25"/>
    <row r="446" s="711" customFormat="1" x14ac:dyDescent="0.25"/>
    <row r="447" s="711" customFormat="1" x14ac:dyDescent="0.25"/>
    <row r="448" s="711" customFormat="1" x14ac:dyDescent="0.25"/>
    <row r="449" s="711" customFormat="1" x14ac:dyDescent="0.25"/>
    <row r="450" s="711" customFormat="1" x14ac:dyDescent="0.25"/>
    <row r="451" s="711" customFormat="1" x14ac:dyDescent="0.25"/>
    <row r="452" s="711" customFormat="1" x14ac:dyDescent="0.25"/>
    <row r="453" s="711" customFormat="1" x14ac:dyDescent="0.25"/>
    <row r="454" s="711" customFormat="1" x14ac:dyDescent="0.25"/>
    <row r="455" s="711" customFormat="1" x14ac:dyDescent="0.25"/>
    <row r="456" s="711" customFormat="1" x14ac:dyDescent="0.25"/>
    <row r="457" s="711" customFormat="1" x14ac:dyDescent="0.25"/>
    <row r="458" s="711" customFormat="1" x14ac:dyDescent="0.25"/>
    <row r="459" s="711" customFormat="1" x14ac:dyDescent="0.25"/>
    <row r="460" s="711" customFormat="1" x14ac:dyDescent="0.25"/>
    <row r="461" s="711" customFormat="1" x14ac:dyDescent="0.25"/>
    <row r="462" s="711" customFormat="1" x14ac:dyDescent="0.25"/>
    <row r="463" s="711" customFormat="1" x14ac:dyDescent="0.25"/>
    <row r="464" s="711" customFormat="1" x14ac:dyDescent="0.25"/>
    <row r="465" s="711" customFormat="1" x14ac:dyDescent="0.25"/>
    <row r="466" s="711" customFormat="1" x14ac:dyDescent="0.25"/>
    <row r="467" s="711" customFormat="1" x14ac:dyDescent="0.25"/>
    <row r="468" s="711" customFormat="1" x14ac:dyDescent="0.25"/>
    <row r="469" s="711" customFormat="1" x14ac:dyDescent="0.25"/>
    <row r="470" s="711" customFormat="1" x14ac:dyDescent="0.25"/>
    <row r="471" s="711" customFormat="1" x14ac:dyDescent="0.25"/>
    <row r="472" s="711" customFormat="1" x14ac:dyDescent="0.25"/>
    <row r="473" s="711" customFormat="1" x14ac:dyDescent="0.25"/>
    <row r="474" s="711" customFormat="1" x14ac:dyDescent="0.25"/>
    <row r="475" s="711" customFormat="1" x14ac:dyDescent="0.25"/>
    <row r="476" s="711" customFormat="1" x14ac:dyDescent="0.25"/>
    <row r="477" s="711" customFormat="1" x14ac:dyDescent="0.25"/>
    <row r="478" s="711" customFormat="1" x14ac:dyDescent="0.25"/>
    <row r="479" s="711" customFormat="1" x14ac:dyDescent="0.25"/>
    <row r="480" s="711" customFormat="1" x14ac:dyDescent="0.25"/>
    <row r="481" s="711" customFormat="1" x14ac:dyDescent="0.25"/>
    <row r="482" s="711" customFormat="1" x14ac:dyDescent="0.25"/>
    <row r="483" s="711" customFormat="1" x14ac:dyDescent="0.25"/>
    <row r="484" s="711" customFormat="1" x14ac:dyDescent="0.25"/>
    <row r="485" s="711" customFormat="1" x14ac:dyDescent="0.25"/>
    <row r="486" s="711" customFormat="1" x14ac:dyDescent="0.25"/>
    <row r="487" s="711" customFormat="1" x14ac:dyDescent="0.25"/>
    <row r="488" s="711" customFormat="1" x14ac:dyDescent="0.25"/>
    <row r="489" s="711" customFormat="1" x14ac:dyDescent="0.25"/>
    <row r="490" s="711" customFormat="1" x14ac:dyDescent="0.25"/>
    <row r="491" s="711" customFormat="1" x14ac:dyDescent="0.25"/>
    <row r="492" s="711" customFormat="1" x14ac:dyDescent="0.25"/>
    <row r="493" s="711" customFormat="1" x14ac:dyDescent="0.25"/>
    <row r="494" s="711" customFormat="1" x14ac:dyDescent="0.25"/>
    <row r="495" s="711" customFormat="1" x14ac:dyDescent="0.25"/>
    <row r="496" s="711" customFormat="1" x14ac:dyDescent="0.25"/>
    <row r="497" s="711" customFormat="1" x14ac:dyDescent="0.25"/>
    <row r="498" s="711" customFormat="1" x14ac:dyDescent="0.25"/>
    <row r="499" s="711" customFormat="1" x14ac:dyDescent="0.25"/>
    <row r="500" s="711" customFormat="1" x14ac:dyDescent="0.25"/>
    <row r="501" s="711" customFormat="1" x14ac:dyDescent="0.25"/>
    <row r="502" s="711" customFormat="1" x14ac:dyDescent="0.25"/>
    <row r="503" s="711" customFormat="1" x14ac:dyDescent="0.25"/>
    <row r="504" s="711" customFormat="1" x14ac:dyDescent="0.25"/>
    <row r="505" s="711" customFormat="1" x14ac:dyDescent="0.25"/>
    <row r="506" s="711" customFormat="1" x14ac:dyDescent="0.25"/>
    <row r="507" s="711" customFormat="1" x14ac:dyDescent="0.25"/>
    <row r="508" s="711" customFormat="1" x14ac:dyDescent="0.25"/>
    <row r="509" s="711" customFormat="1" x14ac:dyDescent="0.25"/>
    <row r="510" s="711" customFormat="1" x14ac:dyDescent="0.25"/>
    <row r="511" s="711" customFormat="1" x14ac:dyDescent="0.25"/>
    <row r="512" s="711" customFormat="1" x14ac:dyDescent="0.25"/>
    <row r="513" s="711" customFormat="1" x14ac:dyDescent="0.25"/>
    <row r="514" s="711" customFormat="1" x14ac:dyDescent="0.25"/>
    <row r="515" s="711" customFormat="1" x14ac:dyDescent="0.25"/>
    <row r="516" s="711" customFormat="1" x14ac:dyDescent="0.25"/>
    <row r="517" s="711" customFormat="1" x14ac:dyDescent="0.25"/>
    <row r="518" s="711" customFormat="1" x14ac:dyDescent="0.25"/>
    <row r="519" s="711" customFormat="1" x14ac:dyDescent="0.25"/>
    <row r="520" s="711" customFormat="1" x14ac:dyDescent="0.25"/>
    <row r="521" s="711" customFormat="1" x14ac:dyDescent="0.25"/>
    <row r="522" s="711" customFormat="1" x14ac:dyDescent="0.25"/>
    <row r="523" s="711" customFormat="1" x14ac:dyDescent="0.25"/>
    <row r="524" s="711" customFormat="1" x14ac:dyDescent="0.25"/>
    <row r="525" s="711" customFormat="1" x14ac:dyDescent="0.25"/>
    <row r="526" s="711" customFormat="1" x14ac:dyDescent="0.25"/>
    <row r="527" s="711" customFormat="1" x14ac:dyDescent="0.25"/>
    <row r="528" s="711" customFormat="1" x14ac:dyDescent="0.25"/>
    <row r="529" spans="2:10" s="711" customFormat="1" x14ac:dyDescent="0.25"/>
    <row r="530" spans="2:10" s="711" customFormat="1" x14ac:dyDescent="0.25"/>
    <row r="531" spans="2:10" s="711" customFormat="1" x14ac:dyDescent="0.25"/>
    <row r="532" spans="2:10" s="711" customFormat="1" x14ac:dyDescent="0.25"/>
    <row r="533" spans="2:10" s="711" customFormat="1" x14ac:dyDescent="0.25"/>
    <row r="534" spans="2:10" s="711" customFormat="1" x14ac:dyDescent="0.25"/>
    <row r="535" spans="2:10" ht="16.5" x14ac:dyDescent="0.3">
      <c r="B535" s="46"/>
      <c r="C535" s="47"/>
      <c r="D535" s="47"/>
      <c r="E535" s="47"/>
      <c r="F535" s="47"/>
      <c r="G535" s="49"/>
      <c r="H535" s="47"/>
      <c r="I535" s="47"/>
      <c r="J535" s="48"/>
    </row>
    <row r="536" spans="2:10" ht="16.5" x14ac:dyDescent="0.3">
      <c r="B536" s="46"/>
      <c r="C536" s="47"/>
      <c r="D536" s="47"/>
      <c r="E536" s="47"/>
      <c r="F536" s="47"/>
      <c r="G536" s="49"/>
      <c r="H536" s="47"/>
      <c r="I536" s="47"/>
      <c r="J536" s="48"/>
    </row>
    <row r="537" spans="2:10" ht="16.5" x14ac:dyDescent="0.3">
      <c r="B537" s="46"/>
      <c r="C537" s="47"/>
      <c r="D537" s="47"/>
      <c r="E537" s="47"/>
      <c r="F537" s="47"/>
      <c r="G537" s="49"/>
      <c r="H537" s="47"/>
      <c r="I537" s="47"/>
      <c r="J537" s="48"/>
    </row>
    <row r="538" spans="2:10" ht="16.5" x14ac:dyDescent="0.3">
      <c r="B538" s="46"/>
      <c r="C538" s="47"/>
      <c r="D538" s="47"/>
      <c r="E538" s="47"/>
      <c r="F538" s="47"/>
      <c r="G538" s="49"/>
      <c r="H538" s="47"/>
      <c r="I538" s="47"/>
      <c r="J538" s="48"/>
    </row>
    <row r="539" spans="2:10" ht="16.5" x14ac:dyDescent="0.3">
      <c r="B539" s="46"/>
      <c r="C539" s="47"/>
      <c r="D539" s="47"/>
      <c r="E539" s="47"/>
      <c r="F539" s="47"/>
      <c r="G539" s="49"/>
      <c r="H539" s="47"/>
      <c r="I539" s="47"/>
      <c r="J539" s="48"/>
    </row>
    <row r="540" spans="2:10" ht="16.5" x14ac:dyDescent="0.3">
      <c r="B540" s="46"/>
      <c r="C540" s="47"/>
      <c r="D540" s="47"/>
      <c r="E540" s="47"/>
      <c r="F540" s="47"/>
      <c r="G540" s="49"/>
      <c r="H540" s="47"/>
      <c r="I540" s="47"/>
      <c r="J540" s="48"/>
    </row>
    <row r="541" spans="2:10" x14ac:dyDescent="0.25">
      <c r="B541" s="46"/>
      <c r="C541" s="47"/>
      <c r="D541" s="47"/>
      <c r="E541" s="47"/>
      <c r="F541" s="47"/>
      <c r="G541" s="47"/>
      <c r="H541" s="47"/>
      <c r="I541" s="47"/>
      <c r="J541" s="48"/>
    </row>
    <row r="542" spans="2:10" ht="15.75" thickBot="1" x14ac:dyDescent="0.3">
      <c r="B542" s="54"/>
      <c r="C542" s="55"/>
      <c r="D542" s="55"/>
      <c r="E542" s="55"/>
      <c r="F542" s="55"/>
      <c r="G542" s="55"/>
      <c r="H542" s="55"/>
      <c r="I542" s="55"/>
      <c r="J542" s="56"/>
    </row>
  </sheetData>
  <mergeCells count="64">
    <mergeCell ref="B189:C189"/>
    <mergeCell ref="B190:C190"/>
    <mergeCell ref="B204:C204"/>
    <mergeCell ref="B205:C205"/>
    <mergeCell ref="B206:C206"/>
    <mergeCell ref="B179:C179"/>
    <mergeCell ref="B180:C180"/>
    <mergeCell ref="B181:C181"/>
    <mergeCell ref="B182:C182"/>
    <mergeCell ref="B188:C188"/>
    <mergeCell ref="B169:C169"/>
    <mergeCell ref="B170:C170"/>
    <mergeCell ref="B176:C176"/>
    <mergeCell ref="B177:C177"/>
    <mergeCell ref="B178:C178"/>
    <mergeCell ref="B99:C99"/>
    <mergeCell ref="D238:F241"/>
    <mergeCell ref="B248:C248"/>
    <mergeCell ref="B249:C249"/>
    <mergeCell ref="B127:C127"/>
    <mergeCell ref="B128:C128"/>
    <mergeCell ref="B100:C100"/>
    <mergeCell ref="B101:C101"/>
    <mergeCell ref="B102:C102"/>
    <mergeCell ref="B103:C103"/>
    <mergeCell ref="B104:C104"/>
    <mergeCell ref="B110:C110"/>
    <mergeCell ref="B111:C111"/>
    <mergeCell ref="B112:C112"/>
    <mergeCell ref="B126:C126"/>
    <mergeCell ref="D159:F162"/>
    <mergeCell ref="B48:C48"/>
    <mergeCell ref="D81:F84"/>
    <mergeCell ref="B91:C91"/>
    <mergeCell ref="B92:C92"/>
    <mergeCell ref="B98:C98"/>
    <mergeCell ref="B21:C21"/>
    <mergeCell ref="B32:C32"/>
    <mergeCell ref="B33:C33"/>
    <mergeCell ref="B46:C46"/>
    <mergeCell ref="B47:C47"/>
    <mergeCell ref="B22:C22"/>
    <mergeCell ref="B23:C23"/>
    <mergeCell ref="B24:C24"/>
    <mergeCell ref="B25:C25"/>
    <mergeCell ref="B31:C31"/>
    <mergeCell ref="D2:F5"/>
    <mergeCell ref="B12:C12"/>
    <mergeCell ref="B13:C13"/>
    <mergeCell ref="B19:C19"/>
    <mergeCell ref="B20:C20"/>
    <mergeCell ref="B255:C255"/>
    <mergeCell ref="B256:C256"/>
    <mergeCell ref="B257:C257"/>
    <mergeCell ref="B258:C258"/>
    <mergeCell ref="B259:C259"/>
    <mergeCell ref="B283:C283"/>
    <mergeCell ref="B284:C284"/>
    <mergeCell ref="B285:C285"/>
    <mergeCell ref="B260:C260"/>
    <mergeCell ref="B261:C261"/>
    <mergeCell ref="B267:C267"/>
    <mergeCell ref="B268:C268"/>
    <mergeCell ref="B269:C269"/>
  </mergeCells>
  <pageMargins left="0.7" right="0.7" top="0.75" bottom="0.75" header="0.3" footer="0.3"/>
  <pageSetup scale="58" orientation="portrait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1316"/>
  <sheetViews>
    <sheetView topLeftCell="A1230" zoomScale="85" zoomScaleNormal="85" zoomScaleSheetLayoutView="100" workbookViewId="0">
      <selection activeCell="B1240" sqref="B1240:O1242"/>
    </sheetView>
  </sheetViews>
  <sheetFormatPr baseColWidth="10" defaultColWidth="11.5703125" defaultRowHeight="15" x14ac:dyDescent="0.25"/>
  <cols>
    <col min="1" max="1" width="14.85546875" style="298" customWidth="1"/>
    <col min="2" max="2" width="29.7109375" style="1" customWidth="1"/>
    <col min="3" max="3" width="35.7109375" style="1" customWidth="1"/>
    <col min="4" max="4" width="21.140625" style="1" customWidth="1"/>
    <col min="5" max="5" width="15.5703125" style="1" customWidth="1"/>
    <col min="6" max="6" width="14" style="1" customWidth="1"/>
    <col min="7" max="7" width="18.28515625" style="1" customWidth="1"/>
    <col min="8" max="8" width="26.42578125" style="1" customWidth="1"/>
    <col min="9" max="9" width="17" style="1" customWidth="1"/>
    <col min="10" max="10" width="13" style="298" customWidth="1"/>
    <col min="11" max="14" width="11.5703125" style="298"/>
    <col min="15" max="15" width="14.5703125" style="298" customWidth="1"/>
    <col min="16" max="16384" width="11.5703125" style="298"/>
  </cols>
  <sheetData>
    <row r="1" spans="1:10" ht="15.75" thickBot="1" x14ac:dyDescent="0.3">
      <c r="A1" s="57"/>
      <c r="B1" s="197"/>
      <c r="C1" s="198"/>
      <c r="D1" s="199"/>
      <c r="E1" s="199"/>
      <c r="F1" s="439"/>
      <c r="G1" s="198"/>
      <c r="H1" s="440"/>
      <c r="I1" s="200"/>
      <c r="J1" s="47"/>
    </row>
    <row r="2" spans="1:10" x14ac:dyDescent="0.25">
      <c r="A2" s="46"/>
      <c r="B2" s="441"/>
      <c r="C2" s="442"/>
      <c r="D2" s="923" t="s">
        <v>115</v>
      </c>
      <c r="E2" s="924"/>
      <c r="F2" s="925"/>
      <c r="G2" s="443" t="s">
        <v>116</v>
      </c>
      <c r="H2" s="444" t="s">
        <v>105</v>
      </c>
      <c r="I2" s="202"/>
      <c r="J2" s="47"/>
    </row>
    <row r="3" spans="1:10" x14ac:dyDescent="0.25">
      <c r="A3" s="46"/>
      <c r="B3" s="149"/>
      <c r="C3" s="445"/>
      <c r="D3" s="926"/>
      <c r="E3" s="927"/>
      <c r="F3" s="928"/>
      <c r="G3" s="446" t="s">
        <v>117</v>
      </c>
      <c r="H3" s="447"/>
      <c r="I3" s="202"/>
      <c r="J3" s="47"/>
    </row>
    <row r="4" spans="1:10" x14ac:dyDescent="0.25">
      <c r="A4" s="46"/>
      <c r="B4" s="149"/>
      <c r="C4" s="445"/>
      <c r="D4" s="926"/>
      <c r="E4" s="927"/>
      <c r="F4" s="928"/>
      <c r="G4" s="446" t="s">
        <v>118</v>
      </c>
      <c r="H4" s="448">
        <v>44236</v>
      </c>
      <c r="I4" s="202"/>
      <c r="J4" s="47"/>
    </row>
    <row r="5" spans="1:10" ht="15.75" thickBot="1" x14ac:dyDescent="0.3">
      <c r="A5" s="46"/>
      <c r="B5" s="449"/>
      <c r="C5" s="450"/>
      <c r="D5" s="929"/>
      <c r="E5" s="930"/>
      <c r="F5" s="931"/>
      <c r="G5" s="451"/>
      <c r="H5" s="452"/>
      <c r="I5" s="202"/>
      <c r="J5" s="47"/>
    </row>
    <row r="6" spans="1:10" ht="15.75" thickBot="1" x14ac:dyDescent="0.3">
      <c r="A6" s="46"/>
      <c r="B6" s="149"/>
      <c r="C6" s="273"/>
      <c r="D6" s="274"/>
      <c r="E6" s="274"/>
      <c r="F6" s="453"/>
      <c r="G6" s="273"/>
      <c r="H6" s="447"/>
      <c r="I6" s="202"/>
      <c r="J6" s="47"/>
    </row>
    <row r="7" spans="1:10" ht="15.75" thickBot="1" x14ac:dyDescent="0.3">
      <c r="A7" s="46"/>
      <c r="B7" s="454" t="s">
        <v>106</v>
      </c>
      <c r="C7" s="455" t="s">
        <v>236</v>
      </c>
      <c r="D7" s="456"/>
      <c r="E7" s="456"/>
      <c r="F7" s="457"/>
      <c r="G7" s="458"/>
      <c r="H7" s="459" t="s">
        <v>120</v>
      </c>
      <c r="I7" s="202"/>
      <c r="J7" s="47"/>
    </row>
    <row r="8" spans="1:10" x14ac:dyDescent="0.25">
      <c r="A8" s="46"/>
      <c r="B8" s="149"/>
      <c r="C8" s="273"/>
      <c r="D8" s="274"/>
      <c r="E8" s="274"/>
      <c r="F8" s="453"/>
      <c r="G8" s="273"/>
      <c r="H8" s="447"/>
      <c r="I8" s="202"/>
      <c r="J8" s="47"/>
    </row>
    <row r="9" spans="1:10" ht="15.75" thickBot="1" x14ac:dyDescent="0.3">
      <c r="A9" s="46"/>
      <c r="B9" s="460" t="s">
        <v>4</v>
      </c>
      <c r="C9" s="273"/>
      <c r="D9" s="274"/>
      <c r="E9" s="274"/>
      <c r="F9" s="453"/>
      <c r="G9" s="273"/>
      <c r="H9" s="447"/>
      <c r="I9" s="202"/>
      <c r="J9" s="47"/>
    </row>
    <row r="10" spans="1:10" x14ac:dyDescent="0.25">
      <c r="A10" s="46"/>
      <c r="B10" s="461" t="s">
        <v>5</v>
      </c>
      <c r="C10" s="462"/>
      <c r="D10" s="463" t="s">
        <v>6</v>
      </c>
      <c r="E10" s="463" t="s">
        <v>7</v>
      </c>
      <c r="F10" s="463" t="s">
        <v>8</v>
      </c>
      <c r="G10" s="464" t="s">
        <v>9</v>
      </c>
      <c r="H10" s="465"/>
      <c r="I10" s="202"/>
      <c r="J10" s="47"/>
    </row>
    <row r="11" spans="1:10" x14ac:dyDescent="0.25">
      <c r="A11" s="46"/>
      <c r="B11" s="915" t="s">
        <v>244</v>
      </c>
      <c r="C11" s="916" t="s">
        <v>244</v>
      </c>
      <c r="D11" s="466" t="s">
        <v>235</v>
      </c>
      <c r="E11" s="466">
        <v>0.26790000000000003</v>
      </c>
      <c r="F11" s="467">
        <v>5800</v>
      </c>
      <c r="G11" s="468">
        <f t="shared" ref="G11:G12" si="0">F11*E11</f>
        <v>1553.8200000000002</v>
      </c>
      <c r="H11" s="469"/>
      <c r="I11" s="202"/>
      <c r="J11" s="47"/>
    </row>
    <row r="12" spans="1:10" x14ac:dyDescent="0.25">
      <c r="A12" s="46"/>
      <c r="B12" s="915" t="s">
        <v>245</v>
      </c>
      <c r="C12" s="916" t="s">
        <v>245</v>
      </c>
      <c r="D12" s="470" t="s">
        <v>235</v>
      </c>
      <c r="E12" s="466">
        <v>0.5</v>
      </c>
      <c r="F12" s="467">
        <v>1450</v>
      </c>
      <c r="G12" s="468">
        <f t="shared" si="0"/>
        <v>725</v>
      </c>
      <c r="H12" s="469"/>
      <c r="I12" s="202"/>
      <c r="J12" s="47"/>
    </row>
    <row r="13" spans="1:10" ht="15.75" thickBot="1" x14ac:dyDescent="0.3">
      <c r="A13" s="46"/>
      <c r="B13" s="449"/>
      <c r="C13" s="471"/>
      <c r="D13" s="472"/>
      <c r="E13" s="473"/>
      <c r="F13" s="474"/>
      <c r="G13" s="468"/>
      <c r="H13" s="475"/>
      <c r="I13" s="202"/>
      <c r="J13" s="47"/>
    </row>
    <row r="14" spans="1:10" ht="15.75" thickBot="1" x14ac:dyDescent="0.3">
      <c r="A14" s="46"/>
      <c r="B14" s="149"/>
      <c r="C14" s="273"/>
      <c r="D14" s="274"/>
      <c r="E14" s="274"/>
      <c r="F14" s="453"/>
      <c r="G14" s="476" t="s">
        <v>16</v>
      </c>
      <c r="H14" s="477">
        <f>G11+G12</f>
        <v>2278.8200000000002</v>
      </c>
      <c r="I14" s="202"/>
      <c r="J14" s="47"/>
    </row>
    <row r="15" spans="1:10" x14ac:dyDescent="0.25">
      <c r="A15" s="46"/>
      <c r="B15" s="149"/>
      <c r="C15" s="273"/>
      <c r="D15" s="274"/>
      <c r="E15" s="274"/>
      <c r="F15" s="453"/>
      <c r="G15" s="273"/>
      <c r="H15" s="447"/>
      <c r="I15" s="202"/>
      <c r="J15" s="47"/>
    </row>
    <row r="16" spans="1:10" ht="15.75" thickBot="1" x14ac:dyDescent="0.3">
      <c r="A16" s="46"/>
      <c r="B16" s="460" t="s">
        <v>17</v>
      </c>
      <c r="C16" s="273"/>
      <c r="D16" s="274"/>
      <c r="E16" s="274"/>
      <c r="F16" s="453"/>
      <c r="G16" s="273"/>
      <c r="H16" s="447"/>
      <c r="I16" s="202"/>
      <c r="J16" s="47"/>
    </row>
    <row r="17" spans="1:10" x14ac:dyDescent="0.25">
      <c r="A17" s="46"/>
      <c r="B17" s="461" t="s">
        <v>5</v>
      </c>
      <c r="C17" s="462"/>
      <c r="D17" s="463" t="s">
        <v>6</v>
      </c>
      <c r="E17" s="463" t="s">
        <v>7</v>
      </c>
      <c r="F17" s="478" t="s">
        <v>9</v>
      </c>
      <c r="G17" s="464" t="s">
        <v>18</v>
      </c>
      <c r="H17" s="465"/>
      <c r="I17" s="202"/>
      <c r="J17" s="47"/>
    </row>
    <row r="18" spans="1:10" x14ac:dyDescent="0.25">
      <c r="A18" s="46"/>
      <c r="B18" s="932" t="s">
        <v>239</v>
      </c>
      <c r="C18" s="933"/>
      <c r="D18" s="470" t="s">
        <v>68</v>
      </c>
      <c r="E18" s="470">
        <v>0.01</v>
      </c>
      <c r="F18" s="520">
        <v>5000</v>
      </c>
      <c r="G18" s="481">
        <f>E18*F18</f>
        <v>50</v>
      </c>
      <c r="H18" s="469"/>
      <c r="I18" s="202"/>
      <c r="J18" s="47"/>
    </row>
    <row r="19" spans="1:10" x14ac:dyDescent="0.25">
      <c r="A19" s="46"/>
      <c r="B19" s="932" t="s">
        <v>240</v>
      </c>
      <c r="C19" s="933" t="s">
        <v>240</v>
      </c>
      <c r="D19" s="470" t="s">
        <v>242</v>
      </c>
      <c r="E19" s="470">
        <v>1</v>
      </c>
      <c r="F19" s="520">
        <v>100</v>
      </c>
      <c r="G19" s="481">
        <f t="shared" ref="G19:G20" si="1">E19*F19</f>
        <v>100</v>
      </c>
      <c r="H19" s="469"/>
      <c r="I19" s="202"/>
      <c r="J19" s="47"/>
    </row>
    <row r="20" spans="1:10" x14ac:dyDescent="0.25">
      <c r="A20" s="46"/>
      <c r="B20" s="932" t="s">
        <v>241</v>
      </c>
      <c r="C20" s="933" t="s">
        <v>241</v>
      </c>
      <c r="D20" s="470" t="s">
        <v>243</v>
      </c>
      <c r="E20" s="470">
        <v>0.02</v>
      </c>
      <c r="F20" s="521">
        <v>1300</v>
      </c>
      <c r="G20" s="481">
        <f t="shared" si="1"/>
        <v>26</v>
      </c>
      <c r="H20" s="469"/>
      <c r="I20" s="202"/>
      <c r="J20" s="47"/>
    </row>
    <row r="21" spans="1:10" x14ac:dyDescent="0.25">
      <c r="A21" s="46"/>
      <c r="B21" s="911"/>
      <c r="C21" s="912"/>
      <c r="D21" s="470"/>
      <c r="E21" s="479"/>
      <c r="F21" s="482"/>
      <c r="G21" s="481"/>
      <c r="H21" s="469"/>
      <c r="I21" s="202"/>
      <c r="J21" s="47"/>
    </row>
    <row r="22" spans="1:10" x14ac:dyDescent="0.25">
      <c r="A22" s="46"/>
      <c r="B22" s="911"/>
      <c r="C22" s="912"/>
      <c r="D22" s="470"/>
      <c r="E22" s="479"/>
      <c r="F22" s="482"/>
      <c r="G22" s="481"/>
      <c r="H22" s="469"/>
      <c r="I22" s="202"/>
      <c r="J22" s="47"/>
    </row>
    <row r="23" spans="1:10" x14ac:dyDescent="0.25">
      <c r="A23" s="46"/>
      <c r="B23" s="913"/>
      <c r="C23" s="914"/>
      <c r="D23" s="470"/>
      <c r="E23" s="479"/>
      <c r="F23" s="482"/>
      <c r="G23" s="481"/>
      <c r="H23" s="469"/>
      <c r="I23" s="202"/>
      <c r="J23" s="47"/>
    </row>
    <row r="24" spans="1:10" ht="15.75" thickBot="1" x14ac:dyDescent="0.3">
      <c r="A24" s="46"/>
      <c r="B24" s="911"/>
      <c r="C24" s="912"/>
      <c r="D24" s="470"/>
      <c r="E24" s="479"/>
      <c r="F24" s="482"/>
      <c r="G24" s="481"/>
      <c r="H24" s="469"/>
      <c r="I24" s="202"/>
      <c r="J24" s="47"/>
    </row>
    <row r="25" spans="1:10" ht="15.75" thickBot="1" x14ac:dyDescent="0.3">
      <c r="A25" s="46"/>
      <c r="B25" s="149"/>
      <c r="C25" s="273"/>
      <c r="D25" s="274"/>
      <c r="E25" s="274"/>
      <c r="F25" s="453"/>
      <c r="G25" s="483" t="s">
        <v>16</v>
      </c>
      <c r="H25" s="477">
        <f>G18+G19+G20+G21+G22+G23+G24</f>
        <v>176</v>
      </c>
      <c r="I25" s="202"/>
      <c r="J25" s="47"/>
    </row>
    <row r="26" spans="1:10" x14ac:dyDescent="0.25">
      <c r="A26" s="46"/>
      <c r="B26" s="149"/>
      <c r="C26" s="273"/>
      <c r="D26" s="274"/>
      <c r="E26" s="274"/>
      <c r="F26" s="453"/>
      <c r="G26" s="273"/>
      <c r="H26" s="447"/>
      <c r="I26" s="202"/>
      <c r="J26" s="47"/>
    </row>
    <row r="27" spans="1:10" x14ac:dyDescent="0.25">
      <c r="A27" s="46"/>
      <c r="B27" s="149"/>
      <c r="C27" s="273"/>
      <c r="D27" s="274"/>
      <c r="E27" s="274"/>
      <c r="F27" s="453"/>
      <c r="G27" s="273"/>
      <c r="H27" s="447"/>
      <c r="I27" s="202"/>
      <c r="J27" s="47"/>
    </row>
    <row r="28" spans="1:10" ht="15.75" thickBot="1" x14ac:dyDescent="0.3">
      <c r="A28" s="46"/>
      <c r="B28" s="460" t="s">
        <v>133</v>
      </c>
      <c r="C28" s="273"/>
      <c r="D28" s="274"/>
      <c r="E28" s="274"/>
      <c r="F28" s="453"/>
      <c r="G28" s="273"/>
      <c r="H28" s="447"/>
      <c r="I28" s="202"/>
      <c r="J28" s="47"/>
    </row>
    <row r="29" spans="1:10" x14ac:dyDescent="0.25">
      <c r="A29" s="46"/>
      <c r="B29" s="461" t="s">
        <v>5</v>
      </c>
      <c r="C29" s="462"/>
      <c r="D29" s="463" t="s">
        <v>136</v>
      </c>
      <c r="E29" s="463" t="s">
        <v>137</v>
      </c>
      <c r="F29" s="478" t="s">
        <v>138</v>
      </c>
      <c r="G29" s="464" t="s">
        <v>139</v>
      </c>
      <c r="H29" s="464" t="s">
        <v>9</v>
      </c>
      <c r="I29" s="202"/>
      <c r="J29" s="47"/>
    </row>
    <row r="30" spans="1:10" x14ac:dyDescent="0.25">
      <c r="A30" s="46"/>
      <c r="B30" s="934"/>
      <c r="C30" s="935"/>
      <c r="D30" s="470"/>
      <c r="E30" s="479"/>
      <c r="F30" s="484"/>
      <c r="G30" s="481"/>
      <c r="H30" s="485">
        <f>+G30*F30</f>
        <v>0</v>
      </c>
      <c r="I30" s="202"/>
      <c r="J30" s="47"/>
    </row>
    <row r="31" spans="1:10" x14ac:dyDescent="0.25">
      <c r="A31" s="46"/>
      <c r="B31" s="915"/>
      <c r="C31" s="916"/>
      <c r="D31" s="470"/>
      <c r="E31" s="479"/>
      <c r="F31" s="480"/>
      <c r="G31" s="481"/>
      <c r="H31" s="469"/>
      <c r="I31" s="202"/>
      <c r="J31" s="47"/>
    </row>
    <row r="32" spans="1:10" ht="15.75" thickBot="1" x14ac:dyDescent="0.3">
      <c r="A32" s="46"/>
      <c r="B32" s="917"/>
      <c r="C32" s="918"/>
      <c r="D32" s="470"/>
      <c r="E32" s="479"/>
      <c r="F32" s="482"/>
      <c r="G32" s="481"/>
      <c r="H32" s="469"/>
      <c r="I32" s="202"/>
      <c r="J32" s="47"/>
    </row>
    <row r="33" spans="1:12" ht="15.75" thickBot="1" x14ac:dyDescent="0.3">
      <c r="A33" s="46"/>
      <c r="B33" s="149"/>
      <c r="C33" s="273"/>
      <c r="D33" s="274"/>
      <c r="E33" s="274"/>
      <c r="F33" s="453"/>
      <c r="G33" s="483" t="s">
        <v>16</v>
      </c>
      <c r="H33" s="477">
        <f>+SUM(H30:H32)</f>
        <v>0</v>
      </c>
      <c r="I33" s="202"/>
      <c r="J33" s="47"/>
    </row>
    <row r="34" spans="1:12" x14ac:dyDescent="0.25">
      <c r="A34" s="46"/>
      <c r="B34" s="149"/>
      <c r="C34" s="273"/>
      <c r="D34" s="274"/>
      <c r="E34" s="274"/>
      <c r="F34" s="453"/>
      <c r="G34" s="273"/>
      <c r="H34" s="447"/>
      <c r="I34" s="202"/>
      <c r="J34" s="47"/>
    </row>
    <row r="35" spans="1:12" ht="15.75" thickBot="1" x14ac:dyDescent="0.3">
      <c r="A35" s="46"/>
      <c r="B35" s="460" t="s">
        <v>134</v>
      </c>
      <c r="C35" s="273"/>
      <c r="D35" s="274"/>
      <c r="E35" s="274"/>
      <c r="F35" s="453"/>
      <c r="G35" s="273"/>
      <c r="H35" s="447"/>
      <c r="I35" s="202"/>
      <c r="J35" s="47"/>
    </row>
    <row r="36" spans="1:12" x14ac:dyDescent="0.25">
      <c r="A36" s="46"/>
      <c r="B36" s="486" t="s">
        <v>34</v>
      </c>
      <c r="C36" s="487" t="s">
        <v>35</v>
      </c>
      <c r="D36" s="488" t="s">
        <v>36</v>
      </c>
      <c r="E36" s="488" t="s">
        <v>37</v>
      </c>
      <c r="F36" s="489" t="s">
        <v>38</v>
      </c>
      <c r="G36" s="490" t="s">
        <v>39</v>
      </c>
      <c r="H36" s="465"/>
      <c r="I36" s="202"/>
      <c r="J36" s="47"/>
    </row>
    <row r="37" spans="1:12" x14ac:dyDescent="0.25">
      <c r="A37" s="46"/>
      <c r="B37" s="491" t="s">
        <v>238</v>
      </c>
      <c r="C37" s="492">
        <v>150000</v>
      </c>
      <c r="D37" s="493">
        <v>0.85</v>
      </c>
      <c r="E37" s="494">
        <f>C37+(C37*D37)</f>
        <v>277500</v>
      </c>
      <c r="F37" s="495">
        <v>70</v>
      </c>
      <c r="G37" s="496">
        <f>+E37/F37</f>
        <v>3964.2857142857142</v>
      </c>
      <c r="H37" s="469"/>
      <c r="I37" s="202"/>
      <c r="J37" s="47"/>
    </row>
    <row r="38" spans="1:12" x14ac:dyDescent="0.25">
      <c r="A38" s="46"/>
      <c r="B38" s="491"/>
      <c r="C38" s="492"/>
      <c r="D38" s="493"/>
      <c r="E38" s="494"/>
      <c r="F38" s="495"/>
      <c r="G38" s="496"/>
      <c r="H38" s="469"/>
      <c r="I38" s="202"/>
      <c r="J38" s="47"/>
    </row>
    <row r="39" spans="1:12" ht="15.75" thickBot="1" x14ac:dyDescent="0.3">
      <c r="A39" s="46"/>
      <c r="B39" s="497"/>
      <c r="C39" s="498"/>
      <c r="D39" s="499"/>
      <c r="E39" s="499"/>
      <c r="F39" s="500"/>
      <c r="G39" s="498"/>
      <c r="H39" s="475"/>
      <c r="I39" s="202"/>
      <c r="J39" s="47"/>
    </row>
    <row r="40" spans="1:12" ht="15.75" thickBot="1" x14ac:dyDescent="0.3">
      <c r="A40" s="46"/>
      <c r="B40" s="149"/>
      <c r="C40" s="273"/>
      <c r="D40" s="274"/>
      <c r="E40" s="274"/>
      <c r="F40" s="453"/>
      <c r="G40" s="483" t="s">
        <v>16</v>
      </c>
      <c r="H40" s="477">
        <f>G37+G38</f>
        <v>3964.2857142857142</v>
      </c>
      <c r="I40" s="202"/>
      <c r="J40" s="47"/>
    </row>
    <row r="41" spans="1:12" ht="15.75" thickBot="1" x14ac:dyDescent="0.3">
      <c r="A41" s="46"/>
      <c r="B41" s="149"/>
      <c r="C41" s="273"/>
      <c r="D41" s="274"/>
      <c r="E41" s="274"/>
      <c r="F41" s="453"/>
      <c r="G41" s="273"/>
      <c r="H41" s="501"/>
      <c r="I41" s="202"/>
      <c r="J41" s="47"/>
    </row>
    <row r="42" spans="1:12" ht="15.75" thickBot="1" x14ac:dyDescent="0.3">
      <c r="A42" s="46"/>
      <c r="B42" s="149"/>
      <c r="C42" s="273"/>
      <c r="D42" s="274"/>
      <c r="E42" s="274"/>
      <c r="F42" s="453" t="s">
        <v>42</v>
      </c>
      <c r="G42" s="502"/>
      <c r="H42" s="503">
        <f>H40+H25+H14+H33</f>
        <v>6419.1057142857135</v>
      </c>
      <c r="I42" s="202"/>
      <c r="J42" s="47"/>
      <c r="L42" s="522" t="s">
        <v>246</v>
      </c>
    </row>
    <row r="43" spans="1:12" x14ac:dyDescent="0.25">
      <c r="A43" s="46"/>
      <c r="B43" s="149"/>
      <c r="C43" s="273"/>
      <c r="D43" s="274"/>
      <c r="E43" s="274"/>
      <c r="F43" s="453"/>
      <c r="G43" s="273"/>
      <c r="H43" s="447"/>
      <c r="I43" s="202"/>
      <c r="J43" s="47"/>
    </row>
    <row r="44" spans="1:12" ht="15.75" thickBot="1" x14ac:dyDescent="0.3">
      <c r="A44" s="46"/>
      <c r="B44" s="460" t="s">
        <v>135</v>
      </c>
      <c r="C44" s="273"/>
      <c r="D44" s="274"/>
      <c r="E44" s="274"/>
      <c r="F44" s="453"/>
      <c r="G44" s="273"/>
      <c r="H44" s="447"/>
      <c r="I44" s="202"/>
      <c r="J44" s="47"/>
    </row>
    <row r="45" spans="1:12" ht="15.75" thickBot="1" x14ac:dyDescent="0.3">
      <c r="A45" s="46"/>
      <c r="B45" s="504" t="s">
        <v>44</v>
      </c>
      <c r="C45" s="505"/>
      <c r="D45" s="506"/>
      <c r="E45" s="507"/>
      <c r="F45" s="508" t="s">
        <v>45</v>
      </c>
      <c r="G45" s="509"/>
      <c r="H45" s="465"/>
      <c r="I45" s="202"/>
      <c r="J45" s="47"/>
    </row>
    <row r="46" spans="1:12" ht="15.75" thickBot="1" x14ac:dyDescent="0.3">
      <c r="A46" s="46"/>
      <c r="B46" s="919" t="s">
        <v>46</v>
      </c>
      <c r="C46" s="920"/>
      <c r="D46" s="510"/>
      <c r="E46" s="510"/>
      <c r="F46" s="511">
        <v>0.22</v>
      </c>
      <c r="G46" s="512"/>
      <c r="H46" s="447">
        <f>H42*F46</f>
        <v>1412.203257142857</v>
      </c>
      <c r="I46" s="202"/>
      <c r="J46" s="47"/>
    </row>
    <row r="47" spans="1:12" x14ac:dyDescent="0.25">
      <c r="A47" s="46"/>
      <c r="B47" s="919" t="s">
        <v>132</v>
      </c>
      <c r="C47" s="920"/>
      <c r="D47" s="510"/>
      <c r="E47" s="510"/>
      <c r="F47" s="511">
        <v>0.03</v>
      </c>
      <c r="G47" s="512"/>
      <c r="H47" s="447">
        <f>H42*F47</f>
        <v>192.57317142857138</v>
      </c>
      <c r="I47" s="202"/>
      <c r="J47" s="47"/>
    </row>
    <row r="48" spans="1:12" ht="15.75" thickBot="1" x14ac:dyDescent="0.3">
      <c r="A48" s="46"/>
      <c r="B48" s="921" t="s">
        <v>47</v>
      </c>
      <c r="C48" s="922"/>
      <c r="D48" s="513"/>
      <c r="E48" s="514"/>
      <c r="F48" s="515">
        <v>0.05</v>
      </c>
      <c r="G48" s="516"/>
      <c r="H48" s="447">
        <f>H42*F48</f>
        <v>320.95528571428571</v>
      </c>
      <c r="I48" s="202"/>
      <c r="J48" s="47"/>
    </row>
    <row r="49" spans="1:10" ht="15.75" thickBot="1" x14ac:dyDescent="0.3">
      <c r="A49" s="46"/>
      <c r="B49" s="149"/>
      <c r="C49" s="273"/>
      <c r="D49" s="274"/>
      <c r="E49" s="274"/>
      <c r="F49" s="453"/>
      <c r="G49" s="273" t="s">
        <v>16</v>
      </c>
      <c r="H49" s="477">
        <f>H46+H48</f>
        <v>1733.1585428571427</v>
      </c>
      <c r="I49" s="202"/>
      <c r="J49" s="47"/>
    </row>
    <row r="50" spans="1:10" ht="15.75" thickBot="1" x14ac:dyDescent="0.3">
      <c r="A50" s="46"/>
      <c r="B50" s="149"/>
      <c r="C50" s="273"/>
      <c r="D50" s="274"/>
      <c r="E50" s="274"/>
      <c r="F50" s="453"/>
      <c r="G50" s="273"/>
      <c r="H50" s="447"/>
      <c r="I50" s="202"/>
      <c r="J50" s="47"/>
    </row>
    <row r="51" spans="1:10" ht="15.75" thickBot="1" x14ac:dyDescent="0.3">
      <c r="A51" s="46"/>
      <c r="B51" s="149"/>
      <c r="C51" s="424" t="s">
        <v>111</v>
      </c>
      <c r="D51" s="274"/>
      <c r="E51" s="274"/>
      <c r="F51" s="517" t="s">
        <v>48</v>
      </c>
      <c r="G51" s="502"/>
      <c r="H51" s="503">
        <f>H42+H49</f>
        <v>8152.264257142856</v>
      </c>
      <c r="I51" s="202"/>
      <c r="J51" s="47"/>
    </row>
    <row r="52" spans="1:10" x14ac:dyDescent="0.25">
      <c r="A52" s="46"/>
      <c r="B52" s="425"/>
      <c r="H52" s="202"/>
      <c r="I52" s="202"/>
      <c r="J52" s="47"/>
    </row>
    <row r="53" spans="1:10" x14ac:dyDescent="0.25">
      <c r="A53" s="46"/>
      <c r="B53" s="425"/>
      <c r="F53" s="426" t="s">
        <v>107</v>
      </c>
      <c r="H53" s="202"/>
      <c r="I53" s="202"/>
      <c r="J53" s="47"/>
    </row>
    <row r="54" spans="1:10" x14ac:dyDescent="0.25">
      <c r="A54" s="46"/>
      <c r="B54" s="425"/>
      <c r="F54" s="426" t="s">
        <v>108</v>
      </c>
      <c r="H54" s="202"/>
      <c r="I54" s="202"/>
      <c r="J54" s="47"/>
    </row>
    <row r="55" spans="1:10" x14ac:dyDescent="0.25">
      <c r="A55" s="46"/>
      <c r="B55" s="425"/>
      <c r="F55" s="426" t="s">
        <v>109</v>
      </c>
      <c r="H55" s="202"/>
      <c r="I55" s="202"/>
      <c r="J55" s="47"/>
    </row>
    <row r="56" spans="1:10" x14ac:dyDescent="0.25">
      <c r="A56" s="46"/>
      <c r="B56" s="425"/>
      <c r="F56" s="426" t="s">
        <v>110</v>
      </c>
      <c r="H56" s="202"/>
      <c r="I56" s="202"/>
      <c r="J56" s="47"/>
    </row>
    <row r="57" spans="1:10" x14ac:dyDescent="0.25">
      <c r="A57" s="46"/>
      <c r="B57" s="425"/>
      <c r="H57" s="202"/>
      <c r="I57" s="202"/>
      <c r="J57" s="47"/>
    </row>
    <row r="58" spans="1:10" x14ac:dyDescent="0.25">
      <c r="A58" s="46"/>
      <c r="B58" s="425"/>
      <c r="C58" s="427" t="s">
        <v>112</v>
      </c>
      <c r="H58" s="202"/>
      <c r="I58" s="202"/>
      <c r="J58" s="47"/>
    </row>
    <row r="59" spans="1:10" x14ac:dyDescent="0.25">
      <c r="A59" s="46"/>
      <c r="B59" s="425"/>
      <c r="C59" s="428" t="s">
        <v>113</v>
      </c>
      <c r="H59" s="202"/>
      <c r="I59" s="202"/>
      <c r="J59" s="47"/>
    </row>
    <row r="60" spans="1:10" x14ac:dyDescent="0.25">
      <c r="A60" s="46"/>
      <c r="B60" s="425"/>
      <c r="C60" s="429">
        <v>1</v>
      </c>
      <c r="H60" s="202"/>
      <c r="I60" s="202"/>
      <c r="J60" s="47"/>
    </row>
    <row r="61" spans="1:10" x14ac:dyDescent="0.25">
      <c r="A61" s="46"/>
      <c r="B61" s="425"/>
      <c r="C61" s="429">
        <v>2</v>
      </c>
      <c r="H61" s="202"/>
      <c r="I61" s="202"/>
      <c r="J61" s="47"/>
    </row>
    <row r="62" spans="1:10" x14ac:dyDescent="0.25">
      <c r="A62" s="46"/>
      <c r="B62" s="425"/>
      <c r="C62" s="429">
        <v>3</v>
      </c>
      <c r="H62" s="202"/>
      <c r="I62" s="202"/>
      <c r="J62" s="47"/>
    </row>
    <row r="63" spans="1:10" x14ac:dyDescent="0.25">
      <c r="A63" s="46"/>
      <c r="B63" s="425"/>
      <c r="C63" s="429"/>
      <c r="F63" s="426" t="s">
        <v>107</v>
      </c>
      <c r="H63" s="202"/>
      <c r="I63" s="202"/>
      <c r="J63" s="47"/>
    </row>
    <row r="64" spans="1:10" x14ac:dyDescent="0.25">
      <c r="A64" s="46"/>
      <c r="B64" s="425"/>
      <c r="F64" s="426" t="s">
        <v>108</v>
      </c>
      <c r="H64" s="202"/>
      <c r="I64" s="202"/>
      <c r="J64" s="47"/>
    </row>
    <row r="65" spans="1:10" x14ac:dyDescent="0.25">
      <c r="A65" s="46"/>
      <c r="B65" s="425"/>
      <c r="F65" s="426" t="s">
        <v>114</v>
      </c>
      <c r="H65" s="202"/>
      <c r="I65" s="202"/>
      <c r="J65" s="47"/>
    </row>
    <row r="66" spans="1:10" x14ac:dyDescent="0.25">
      <c r="A66" s="46"/>
      <c r="B66" s="425"/>
      <c r="F66" s="426" t="s">
        <v>110</v>
      </c>
      <c r="H66" s="202"/>
      <c r="I66" s="202"/>
      <c r="J66" s="47"/>
    </row>
    <row r="67" spans="1:10" ht="15.75" thickBot="1" x14ac:dyDescent="0.3">
      <c r="A67" s="46"/>
      <c r="B67" s="430"/>
      <c r="C67" s="431"/>
      <c r="D67" s="431"/>
      <c r="E67" s="431"/>
      <c r="F67" s="432"/>
      <c r="G67" s="431"/>
      <c r="H67" s="305"/>
      <c r="I67" s="202"/>
      <c r="J67" s="47"/>
    </row>
    <row r="68" spans="1:10" x14ac:dyDescent="0.25">
      <c r="A68" s="46"/>
      <c r="F68" s="426"/>
      <c r="I68" s="202"/>
      <c r="J68" s="47"/>
    </row>
    <row r="69" spans="1:10" x14ac:dyDescent="0.25">
      <c r="A69" s="46"/>
      <c r="F69" s="426"/>
      <c r="I69" s="202"/>
      <c r="J69" s="47"/>
    </row>
    <row r="70" spans="1:10" x14ac:dyDescent="0.25">
      <c r="A70" s="46"/>
      <c r="F70" s="426"/>
      <c r="I70" s="202"/>
      <c r="J70" s="47"/>
    </row>
    <row r="71" spans="1:10" x14ac:dyDescent="0.25">
      <c r="A71" s="46"/>
      <c r="F71" s="426"/>
      <c r="I71" s="202"/>
      <c r="J71" s="47"/>
    </row>
    <row r="72" spans="1:10" x14ac:dyDescent="0.25">
      <c r="A72" s="46"/>
      <c r="F72" s="426"/>
      <c r="I72" s="202"/>
      <c r="J72" s="47"/>
    </row>
    <row r="73" spans="1:10" x14ac:dyDescent="0.25">
      <c r="A73" s="46"/>
      <c r="F73" s="426"/>
      <c r="I73" s="202"/>
      <c r="J73" s="47"/>
    </row>
    <row r="74" spans="1:10" x14ac:dyDescent="0.25">
      <c r="A74" s="46"/>
      <c r="F74" s="426"/>
      <c r="I74" s="202"/>
      <c r="J74" s="47"/>
    </row>
    <row r="75" spans="1:10" x14ac:dyDescent="0.25">
      <c r="A75" s="46"/>
      <c r="F75" s="426"/>
      <c r="I75" s="202"/>
      <c r="J75" s="47"/>
    </row>
    <row r="76" spans="1:10" x14ac:dyDescent="0.25">
      <c r="A76" s="46"/>
      <c r="F76" s="426"/>
      <c r="I76" s="202"/>
      <c r="J76" s="47"/>
    </row>
    <row r="77" spans="1:10" x14ac:dyDescent="0.25">
      <c r="A77" s="46"/>
      <c r="I77" s="202"/>
      <c r="J77" s="47"/>
    </row>
    <row r="78" spans="1:10" ht="15.75" thickBot="1" x14ac:dyDescent="0.3">
      <c r="A78" s="54"/>
      <c r="B78" s="431"/>
      <c r="C78" s="431"/>
      <c r="D78" s="431"/>
      <c r="E78" s="431"/>
      <c r="F78" s="431"/>
      <c r="G78" s="431"/>
      <c r="H78" s="431"/>
      <c r="I78" s="305"/>
      <c r="J78" s="47"/>
    </row>
    <row r="79" spans="1:10" x14ac:dyDescent="0.25">
      <c r="J79" s="47"/>
    </row>
    <row r="80" spans="1:10" ht="15.75" thickBot="1" x14ac:dyDescent="0.3">
      <c r="B80" s="201"/>
      <c r="C80" s="201"/>
      <c r="D80" s="201"/>
      <c r="E80" s="201"/>
      <c r="F80" s="201"/>
      <c r="G80" s="201"/>
      <c r="H80" s="201"/>
      <c r="I80" s="201"/>
      <c r="J80" s="47"/>
    </row>
    <row r="81" spans="1:10" ht="15.75" thickBot="1" x14ac:dyDescent="0.3">
      <c r="A81" s="57"/>
      <c r="B81" s="197"/>
      <c r="C81" s="198"/>
      <c r="D81" s="199"/>
      <c r="E81" s="199"/>
      <c r="F81" s="439"/>
      <c r="G81" s="198"/>
      <c r="H81" s="440"/>
      <c r="I81" s="200"/>
      <c r="J81" s="47"/>
    </row>
    <row r="82" spans="1:10" x14ac:dyDescent="0.25">
      <c r="A82" s="46"/>
      <c r="B82" s="441"/>
      <c r="C82" s="442"/>
      <c r="D82" s="923" t="s">
        <v>115</v>
      </c>
      <c r="E82" s="924"/>
      <c r="F82" s="925"/>
      <c r="G82" s="443" t="s">
        <v>116</v>
      </c>
      <c r="H82" s="444" t="s">
        <v>105</v>
      </c>
      <c r="I82" s="202"/>
      <c r="J82" s="47"/>
    </row>
    <row r="83" spans="1:10" x14ac:dyDescent="0.25">
      <c r="A83" s="46"/>
      <c r="B83" s="149"/>
      <c r="C83" s="445"/>
      <c r="D83" s="926"/>
      <c r="E83" s="927"/>
      <c r="F83" s="928"/>
      <c r="G83" s="446" t="s">
        <v>117</v>
      </c>
      <c r="H83" s="447"/>
      <c r="I83" s="202"/>
      <c r="J83" s="47"/>
    </row>
    <row r="84" spans="1:10" x14ac:dyDescent="0.25">
      <c r="A84" s="46"/>
      <c r="B84" s="149"/>
      <c r="C84" s="445"/>
      <c r="D84" s="926"/>
      <c r="E84" s="927"/>
      <c r="F84" s="928"/>
      <c r="G84" s="446" t="s">
        <v>118</v>
      </c>
      <c r="H84" s="448">
        <v>44236</v>
      </c>
      <c r="I84" s="202"/>
      <c r="J84" s="47"/>
    </row>
    <row r="85" spans="1:10" ht="15.75" thickBot="1" x14ac:dyDescent="0.3">
      <c r="A85" s="46"/>
      <c r="B85" s="449"/>
      <c r="C85" s="450"/>
      <c r="D85" s="929"/>
      <c r="E85" s="930"/>
      <c r="F85" s="931"/>
      <c r="G85" s="451"/>
      <c r="H85" s="452"/>
      <c r="I85" s="202"/>
    </row>
    <row r="86" spans="1:10" ht="15.75" thickBot="1" x14ac:dyDescent="0.3">
      <c r="A86" s="46"/>
      <c r="B86" s="149"/>
      <c r="C86" s="273"/>
      <c r="D86" s="274"/>
      <c r="E86" s="274"/>
      <c r="F86" s="453"/>
      <c r="G86" s="273"/>
      <c r="H86" s="447"/>
      <c r="I86" s="202"/>
    </row>
    <row r="87" spans="1:10" ht="15.75" thickBot="1" x14ac:dyDescent="0.3">
      <c r="A87" s="46"/>
      <c r="B87" s="454" t="s">
        <v>106</v>
      </c>
      <c r="C87" s="455" t="s">
        <v>247</v>
      </c>
      <c r="D87" s="456"/>
      <c r="E87" s="456"/>
      <c r="F87" s="457"/>
      <c r="G87" s="458"/>
      <c r="H87" s="459" t="s">
        <v>120</v>
      </c>
      <c r="I87" s="202"/>
    </row>
    <row r="88" spans="1:10" x14ac:dyDescent="0.25">
      <c r="A88" s="46"/>
      <c r="B88" s="149"/>
      <c r="C88" s="273"/>
      <c r="D88" s="274"/>
      <c r="E88" s="274"/>
      <c r="F88" s="453"/>
      <c r="G88" s="273"/>
      <c r="H88" s="447"/>
      <c r="I88" s="202"/>
    </row>
    <row r="89" spans="1:10" ht="15.75" thickBot="1" x14ac:dyDescent="0.3">
      <c r="A89" s="46"/>
      <c r="B89" s="460" t="s">
        <v>4</v>
      </c>
      <c r="C89" s="273"/>
      <c r="D89" s="274"/>
      <c r="E89" s="274"/>
      <c r="F89" s="453"/>
      <c r="G89" s="273"/>
      <c r="H89" s="447"/>
      <c r="I89" s="202"/>
    </row>
    <row r="90" spans="1:10" x14ac:dyDescent="0.25">
      <c r="A90" s="46"/>
      <c r="B90" s="461" t="s">
        <v>5</v>
      </c>
      <c r="C90" s="462"/>
      <c r="D90" s="463" t="s">
        <v>6</v>
      </c>
      <c r="E90" s="463" t="s">
        <v>7</v>
      </c>
      <c r="F90" s="463" t="s">
        <v>8</v>
      </c>
      <c r="G90" s="464" t="s">
        <v>9</v>
      </c>
      <c r="H90" s="465"/>
      <c r="I90" s="202"/>
    </row>
    <row r="91" spans="1:10" x14ac:dyDescent="0.25">
      <c r="A91" s="46"/>
      <c r="B91" s="915" t="s">
        <v>10</v>
      </c>
      <c r="C91" s="916"/>
      <c r="D91" s="466" t="s">
        <v>237</v>
      </c>
      <c r="E91" s="466">
        <v>0.02</v>
      </c>
      <c r="F91" s="467">
        <v>25000</v>
      </c>
      <c r="G91" s="468">
        <f>F91*E91</f>
        <v>500</v>
      </c>
      <c r="H91" s="519"/>
      <c r="I91" s="202"/>
    </row>
    <row r="92" spans="1:10" x14ac:dyDescent="0.25">
      <c r="A92" s="46"/>
      <c r="B92" s="915"/>
      <c r="C92" s="916"/>
      <c r="D92" s="466"/>
      <c r="E92" s="466"/>
      <c r="F92" s="467"/>
      <c r="G92" s="468">
        <f t="shared" ref="G92:G93" si="2">F92*E92</f>
        <v>0</v>
      </c>
      <c r="H92" s="469"/>
      <c r="I92" s="202"/>
    </row>
    <row r="93" spans="1:10" x14ac:dyDescent="0.25">
      <c r="A93" s="46"/>
      <c r="B93" s="915"/>
      <c r="C93" s="916"/>
      <c r="D93" s="470"/>
      <c r="E93" s="466"/>
      <c r="F93" s="467"/>
      <c r="G93" s="468">
        <f t="shared" si="2"/>
        <v>0</v>
      </c>
      <c r="H93" s="469"/>
      <c r="I93" s="202"/>
    </row>
    <row r="94" spans="1:10" ht="15.75" thickBot="1" x14ac:dyDescent="0.3">
      <c r="A94" s="46"/>
      <c r="B94" s="449"/>
      <c r="C94" s="471"/>
      <c r="D94" s="472"/>
      <c r="E94" s="473"/>
      <c r="F94" s="474"/>
      <c r="G94" s="468"/>
      <c r="H94" s="475"/>
      <c r="I94" s="202"/>
    </row>
    <row r="95" spans="1:10" ht="15.75" thickBot="1" x14ac:dyDescent="0.3">
      <c r="A95" s="46"/>
      <c r="B95" s="149"/>
      <c r="C95" s="273"/>
      <c r="D95" s="274"/>
      <c r="E95" s="274"/>
      <c r="F95" s="453"/>
      <c r="G95" s="476" t="s">
        <v>16</v>
      </c>
      <c r="H95" s="477">
        <f>G91+G92+G93+G94</f>
        <v>500</v>
      </c>
      <c r="I95" s="202"/>
    </row>
    <row r="96" spans="1:10" x14ac:dyDescent="0.25">
      <c r="A96" s="46"/>
      <c r="B96" s="149"/>
      <c r="C96" s="273"/>
      <c r="D96" s="274"/>
      <c r="E96" s="274"/>
      <c r="F96" s="453"/>
      <c r="G96" s="273"/>
      <c r="H96" s="447"/>
      <c r="I96" s="202"/>
    </row>
    <row r="97" spans="1:9" ht="15.75" thickBot="1" x14ac:dyDescent="0.3">
      <c r="A97" s="46"/>
      <c r="B97" s="460" t="s">
        <v>17</v>
      </c>
      <c r="C97" s="273"/>
      <c r="D97" s="274"/>
      <c r="E97" s="274"/>
      <c r="F97" s="453"/>
      <c r="G97" s="273"/>
      <c r="H97" s="447"/>
      <c r="I97" s="202"/>
    </row>
    <row r="98" spans="1:9" x14ac:dyDescent="0.25">
      <c r="A98" s="46"/>
      <c r="B98" s="461" t="s">
        <v>5</v>
      </c>
      <c r="C98" s="462"/>
      <c r="D98" s="463" t="s">
        <v>6</v>
      </c>
      <c r="E98" s="463" t="s">
        <v>7</v>
      </c>
      <c r="F98" s="478" t="s">
        <v>9</v>
      </c>
      <c r="G98" s="464" t="s">
        <v>18</v>
      </c>
      <c r="H98" s="465"/>
      <c r="I98" s="202"/>
    </row>
    <row r="99" spans="1:9" x14ac:dyDescent="0.25">
      <c r="A99" s="46"/>
      <c r="B99" s="915" t="s">
        <v>248</v>
      </c>
      <c r="C99" s="916" t="str">
        <f>IFERROR(+VLOOKUP(B99,'[1]BASE DE DATOS'!$A$1:$D$365,2,FALSE)," ")</f>
        <v xml:space="preserve"> </v>
      </c>
      <c r="D99" s="470" t="s">
        <v>198</v>
      </c>
      <c r="E99" s="470">
        <v>0.02</v>
      </c>
      <c r="F99" s="520">
        <v>174300</v>
      </c>
      <c r="G99" s="481">
        <f>E99*F99</f>
        <v>3486</v>
      </c>
      <c r="H99" s="469"/>
      <c r="I99" s="202"/>
    </row>
    <row r="100" spans="1:9" x14ac:dyDescent="0.25">
      <c r="A100" s="46"/>
      <c r="B100" s="915" t="s">
        <v>249</v>
      </c>
      <c r="C100" s="916" t="str">
        <f>IFERROR(+VLOOKUP(B100,'[1]BASE DE DATOS'!$A$1:$D$365,2,FALSE)," ")</f>
        <v xml:space="preserve"> </v>
      </c>
      <c r="D100" s="470" t="s">
        <v>235</v>
      </c>
      <c r="E100" s="470">
        <v>0.33</v>
      </c>
      <c r="F100" s="520">
        <v>20700</v>
      </c>
      <c r="G100" s="481">
        <f t="shared" ref="G100:G101" si="3">E100*F100</f>
        <v>6831</v>
      </c>
      <c r="H100" s="469"/>
      <c r="I100" s="202"/>
    </row>
    <row r="101" spans="1:9" x14ac:dyDescent="0.25">
      <c r="A101" s="46"/>
      <c r="B101" s="915" t="s">
        <v>250</v>
      </c>
      <c r="C101" s="916" t="str">
        <f>IFERROR(+VLOOKUP(B101,'[1]BASE DE DATOS'!$A$1:$D$365,2,FALSE)," ")</f>
        <v xml:space="preserve"> </v>
      </c>
      <c r="D101" s="470" t="s">
        <v>251</v>
      </c>
      <c r="E101" s="470">
        <v>0.25</v>
      </c>
      <c r="F101" s="521">
        <v>3104</v>
      </c>
      <c r="G101" s="481">
        <f t="shared" si="3"/>
        <v>776</v>
      </c>
      <c r="H101" s="469"/>
      <c r="I101" s="202"/>
    </row>
    <row r="102" spans="1:9" x14ac:dyDescent="0.25">
      <c r="A102" s="46"/>
      <c r="B102" s="911"/>
      <c r="C102" s="912"/>
      <c r="D102" s="470"/>
      <c r="E102" s="479"/>
      <c r="F102" s="482"/>
      <c r="G102" s="481"/>
      <c r="H102" s="469"/>
      <c r="I102" s="202"/>
    </row>
    <row r="103" spans="1:9" x14ac:dyDescent="0.25">
      <c r="A103" s="46"/>
      <c r="B103" s="911"/>
      <c r="C103" s="912"/>
      <c r="D103" s="470"/>
      <c r="E103" s="479"/>
      <c r="F103" s="482"/>
      <c r="G103" s="481"/>
      <c r="H103" s="469"/>
      <c r="I103" s="202"/>
    </row>
    <row r="104" spans="1:9" x14ac:dyDescent="0.25">
      <c r="A104" s="46"/>
      <c r="B104" s="913"/>
      <c r="C104" s="914"/>
      <c r="D104" s="470"/>
      <c r="E104" s="479"/>
      <c r="F104" s="482"/>
      <c r="G104" s="481"/>
      <c r="H104" s="469"/>
      <c r="I104" s="202"/>
    </row>
    <row r="105" spans="1:9" ht="15.75" thickBot="1" x14ac:dyDescent="0.3">
      <c r="A105" s="46"/>
      <c r="B105" s="911"/>
      <c r="C105" s="912"/>
      <c r="D105" s="470"/>
      <c r="E105" s="479"/>
      <c r="F105" s="482"/>
      <c r="G105" s="481"/>
      <c r="H105" s="469"/>
      <c r="I105" s="202"/>
    </row>
    <row r="106" spans="1:9" ht="15.75" thickBot="1" x14ac:dyDescent="0.3">
      <c r="A106" s="46"/>
      <c r="B106" s="149"/>
      <c r="C106" s="273"/>
      <c r="D106" s="274"/>
      <c r="E106" s="274"/>
      <c r="F106" s="453"/>
      <c r="G106" s="483" t="s">
        <v>16</v>
      </c>
      <c r="H106" s="477">
        <f>G99+G100+G101+G102+G103+G104+G105</f>
        <v>11093</v>
      </c>
      <c r="I106" s="202"/>
    </row>
    <row r="107" spans="1:9" x14ac:dyDescent="0.25">
      <c r="A107" s="46"/>
      <c r="B107" s="149"/>
      <c r="C107" s="273"/>
      <c r="D107" s="274"/>
      <c r="E107" s="274"/>
      <c r="F107" s="453"/>
      <c r="G107" s="273"/>
      <c r="H107" s="447"/>
      <c r="I107" s="202"/>
    </row>
    <row r="108" spans="1:9" x14ac:dyDescent="0.25">
      <c r="A108" s="46"/>
      <c r="B108" s="149"/>
      <c r="C108" s="273"/>
      <c r="D108" s="274"/>
      <c r="E108" s="274"/>
      <c r="F108" s="453"/>
      <c r="G108" s="273"/>
      <c r="H108" s="447"/>
      <c r="I108" s="202"/>
    </row>
    <row r="109" spans="1:9" ht="15.75" thickBot="1" x14ac:dyDescent="0.3">
      <c r="A109" s="46"/>
      <c r="B109" s="460" t="s">
        <v>133</v>
      </c>
      <c r="C109" s="273"/>
      <c r="D109" s="274"/>
      <c r="E109" s="274"/>
      <c r="F109" s="453"/>
      <c r="G109" s="273"/>
      <c r="H109" s="447"/>
      <c r="I109" s="202"/>
    </row>
    <row r="110" spans="1:9" x14ac:dyDescent="0.25">
      <c r="A110" s="46"/>
      <c r="B110" s="461" t="s">
        <v>5</v>
      </c>
      <c r="C110" s="462"/>
      <c r="D110" s="463" t="s">
        <v>136</v>
      </c>
      <c r="E110" s="463" t="s">
        <v>137</v>
      </c>
      <c r="F110" s="478" t="s">
        <v>138</v>
      </c>
      <c r="G110" s="464" t="s">
        <v>139</v>
      </c>
      <c r="H110" s="464" t="s">
        <v>9</v>
      </c>
      <c r="I110" s="202"/>
    </row>
    <row r="111" spans="1:9" x14ac:dyDescent="0.25">
      <c r="A111" s="46"/>
      <c r="B111" s="934"/>
      <c r="C111" s="935"/>
      <c r="D111" s="470"/>
      <c r="E111" s="479"/>
      <c r="F111" s="484"/>
      <c r="G111" s="481"/>
      <c r="H111" s="485">
        <f>+G111*F111</f>
        <v>0</v>
      </c>
      <c r="I111" s="202"/>
    </row>
    <row r="112" spans="1:9" x14ac:dyDescent="0.25">
      <c r="A112" s="46"/>
      <c r="B112" s="915"/>
      <c r="C112" s="916"/>
      <c r="D112" s="470"/>
      <c r="E112" s="479"/>
      <c r="F112" s="480"/>
      <c r="G112" s="481"/>
      <c r="H112" s="469"/>
      <c r="I112" s="202"/>
    </row>
    <row r="113" spans="1:9" ht="15.75" thickBot="1" x14ac:dyDescent="0.3">
      <c r="A113" s="46"/>
      <c r="B113" s="917"/>
      <c r="C113" s="918"/>
      <c r="D113" s="470"/>
      <c r="E113" s="479"/>
      <c r="F113" s="482"/>
      <c r="G113" s="481"/>
      <c r="H113" s="469"/>
      <c r="I113" s="202"/>
    </row>
    <row r="114" spans="1:9" ht="15.75" thickBot="1" x14ac:dyDescent="0.3">
      <c r="A114" s="46"/>
      <c r="B114" s="149"/>
      <c r="C114" s="273"/>
      <c r="D114" s="274"/>
      <c r="E114" s="274"/>
      <c r="F114" s="453"/>
      <c r="G114" s="483" t="s">
        <v>16</v>
      </c>
      <c r="H114" s="477">
        <f>+SUM(H111:H113)</f>
        <v>0</v>
      </c>
      <c r="I114" s="202"/>
    </row>
    <row r="115" spans="1:9" x14ac:dyDescent="0.25">
      <c r="A115" s="46"/>
      <c r="B115" s="149"/>
      <c r="C115" s="273"/>
      <c r="D115" s="274"/>
      <c r="E115" s="274"/>
      <c r="F115" s="453"/>
      <c r="G115" s="273"/>
      <c r="H115" s="447"/>
      <c r="I115" s="202"/>
    </row>
    <row r="116" spans="1:9" ht="15.75" thickBot="1" x14ac:dyDescent="0.3">
      <c r="A116" s="46"/>
      <c r="B116" s="460" t="s">
        <v>134</v>
      </c>
      <c r="C116" s="273"/>
      <c r="D116" s="274"/>
      <c r="E116" s="274"/>
      <c r="F116" s="453"/>
      <c r="G116" s="273"/>
      <c r="H116" s="447"/>
      <c r="I116" s="202"/>
    </row>
    <row r="117" spans="1:9" x14ac:dyDescent="0.25">
      <c r="A117" s="46"/>
      <c r="B117" s="486" t="s">
        <v>34</v>
      </c>
      <c r="C117" s="487" t="s">
        <v>35</v>
      </c>
      <c r="D117" s="488" t="s">
        <v>36</v>
      </c>
      <c r="E117" s="488" t="s">
        <v>37</v>
      </c>
      <c r="F117" s="489" t="s">
        <v>38</v>
      </c>
      <c r="G117" s="490" t="s">
        <v>39</v>
      </c>
      <c r="H117" s="465"/>
      <c r="I117" s="202"/>
    </row>
    <row r="118" spans="1:9" x14ac:dyDescent="0.25">
      <c r="A118" s="46"/>
      <c r="B118" s="491" t="s">
        <v>40</v>
      </c>
      <c r="C118" s="492">
        <v>50000</v>
      </c>
      <c r="D118" s="493">
        <v>0.85</v>
      </c>
      <c r="E118" s="494">
        <f>C118+(C118*D118)</f>
        <v>92500</v>
      </c>
      <c r="F118" s="495">
        <v>50</v>
      </c>
      <c r="G118" s="496">
        <f>+E118/F118</f>
        <v>1850</v>
      </c>
      <c r="H118" s="469"/>
      <c r="I118" s="202"/>
    </row>
    <row r="119" spans="1:9" x14ac:dyDescent="0.25">
      <c r="A119" s="46"/>
      <c r="B119" s="491" t="s">
        <v>41</v>
      </c>
      <c r="C119" s="492">
        <v>33333</v>
      </c>
      <c r="D119" s="493">
        <v>0.85</v>
      </c>
      <c r="E119" s="494">
        <f>C119+(C119*D119)</f>
        <v>61666.05</v>
      </c>
      <c r="F119" s="495">
        <v>50</v>
      </c>
      <c r="G119" s="496">
        <f>+E119/F119</f>
        <v>1233.3210000000001</v>
      </c>
      <c r="H119" s="469"/>
      <c r="I119" s="202"/>
    </row>
    <row r="120" spans="1:9" ht="15.75" thickBot="1" x14ac:dyDescent="0.3">
      <c r="A120" s="46"/>
      <c r="B120" s="497"/>
      <c r="C120" s="498"/>
      <c r="D120" s="499"/>
      <c r="E120" s="499"/>
      <c r="F120" s="500"/>
      <c r="G120" s="498"/>
      <c r="H120" s="475"/>
      <c r="I120" s="202"/>
    </row>
    <row r="121" spans="1:9" ht="15.75" thickBot="1" x14ac:dyDescent="0.3">
      <c r="A121" s="46"/>
      <c r="B121" s="149"/>
      <c r="C121" s="273"/>
      <c r="D121" s="274"/>
      <c r="E121" s="274"/>
      <c r="F121" s="453"/>
      <c r="G121" s="483" t="s">
        <v>16</v>
      </c>
      <c r="H121" s="477">
        <f>G118+G119</f>
        <v>3083.3209999999999</v>
      </c>
      <c r="I121" s="202"/>
    </row>
    <row r="122" spans="1:9" ht="15.75" thickBot="1" x14ac:dyDescent="0.3">
      <c r="A122" s="46"/>
      <c r="B122" s="149"/>
      <c r="C122" s="273"/>
      <c r="D122" s="274"/>
      <c r="E122" s="274"/>
      <c r="F122" s="453"/>
      <c r="G122" s="273"/>
      <c r="H122" s="501"/>
      <c r="I122" s="202"/>
    </row>
    <row r="123" spans="1:9" ht="15.75" thickBot="1" x14ac:dyDescent="0.3">
      <c r="A123" s="46"/>
      <c r="B123" s="149"/>
      <c r="C123" s="273"/>
      <c r="D123" s="274"/>
      <c r="E123" s="274"/>
      <c r="F123" s="453" t="s">
        <v>42</v>
      </c>
      <c r="G123" s="502"/>
      <c r="H123" s="503">
        <f>H121+H106+H95+H114</f>
        <v>14676.321</v>
      </c>
      <c r="I123" s="202"/>
    </row>
    <row r="124" spans="1:9" x14ac:dyDescent="0.25">
      <c r="A124" s="46"/>
      <c r="B124" s="149"/>
      <c r="C124" s="273"/>
      <c r="D124" s="274"/>
      <c r="E124" s="274"/>
      <c r="F124" s="453"/>
      <c r="G124" s="273"/>
      <c r="H124" s="447"/>
      <c r="I124" s="202"/>
    </row>
    <row r="125" spans="1:9" ht="15.75" thickBot="1" x14ac:dyDescent="0.3">
      <c r="A125" s="46"/>
      <c r="B125" s="460" t="s">
        <v>135</v>
      </c>
      <c r="C125" s="273"/>
      <c r="D125" s="274"/>
      <c r="E125" s="274"/>
      <c r="F125" s="453"/>
      <c r="G125" s="273"/>
      <c r="H125" s="447"/>
      <c r="I125" s="202"/>
    </row>
    <row r="126" spans="1:9" ht="15.75" thickBot="1" x14ac:dyDescent="0.3">
      <c r="A126" s="46"/>
      <c r="B126" s="504" t="s">
        <v>44</v>
      </c>
      <c r="C126" s="505"/>
      <c r="D126" s="506"/>
      <c r="E126" s="507"/>
      <c r="F126" s="508" t="s">
        <v>45</v>
      </c>
      <c r="G126" s="509"/>
      <c r="H126" s="465"/>
      <c r="I126" s="202"/>
    </row>
    <row r="127" spans="1:9" ht="15.75" thickBot="1" x14ac:dyDescent="0.3">
      <c r="A127" s="46"/>
      <c r="B127" s="919" t="s">
        <v>46</v>
      </c>
      <c r="C127" s="920"/>
      <c r="D127" s="510"/>
      <c r="E127" s="510"/>
      <c r="F127" s="511">
        <v>0.22</v>
      </c>
      <c r="G127" s="512"/>
      <c r="H127" s="447">
        <f>H123*F127</f>
        <v>3228.7906200000002</v>
      </c>
      <c r="I127" s="202"/>
    </row>
    <row r="128" spans="1:9" x14ac:dyDescent="0.25">
      <c r="A128" s="46"/>
      <c r="B128" s="919" t="s">
        <v>132</v>
      </c>
      <c r="C128" s="920"/>
      <c r="D128" s="510"/>
      <c r="E128" s="510"/>
      <c r="F128" s="511">
        <v>0.03</v>
      </c>
      <c r="G128" s="512"/>
      <c r="H128" s="447">
        <f>H123*F128</f>
        <v>440.28962999999999</v>
      </c>
      <c r="I128" s="202"/>
    </row>
    <row r="129" spans="1:9" ht="15.75" thickBot="1" x14ac:dyDescent="0.3">
      <c r="A129" s="46"/>
      <c r="B129" s="921" t="s">
        <v>47</v>
      </c>
      <c r="C129" s="922"/>
      <c r="D129" s="513"/>
      <c r="E129" s="514"/>
      <c r="F129" s="515">
        <v>0.05</v>
      </c>
      <c r="G129" s="516"/>
      <c r="H129" s="447">
        <f>H123*F129</f>
        <v>733.81605000000002</v>
      </c>
      <c r="I129" s="202"/>
    </row>
    <row r="130" spans="1:9" ht="15.75" thickBot="1" x14ac:dyDescent="0.3">
      <c r="A130" s="46"/>
      <c r="B130" s="149"/>
      <c r="C130" s="273"/>
      <c r="D130" s="274"/>
      <c r="E130" s="274"/>
      <c r="F130" s="453"/>
      <c r="G130" s="273" t="s">
        <v>16</v>
      </c>
      <c r="H130" s="477">
        <f>H127+H129</f>
        <v>3962.6066700000001</v>
      </c>
      <c r="I130" s="202"/>
    </row>
    <row r="131" spans="1:9" ht="15.75" thickBot="1" x14ac:dyDescent="0.3">
      <c r="A131" s="46"/>
      <c r="B131" s="149"/>
      <c r="C131" s="273"/>
      <c r="D131" s="274"/>
      <c r="E131" s="274"/>
      <c r="F131" s="453"/>
      <c r="G131" s="273"/>
      <c r="H131" s="447"/>
      <c r="I131" s="202"/>
    </row>
    <row r="132" spans="1:9" ht="15.75" thickBot="1" x14ac:dyDescent="0.3">
      <c r="A132" s="46"/>
      <c r="B132" s="149"/>
      <c r="C132" s="424" t="s">
        <v>111</v>
      </c>
      <c r="D132" s="274"/>
      <c r="E132" s="274"/>
      <c r="F132" s="517" t="s">
        <v>48</v>
      </c>
      <c r="G132" s="502"/>
      <c r="H132" s="503">
        <f>H123+H130</f>
        <v>18638.927670000001</v>
      </c>
      <c r="I132" s="202"/>
    </row>
    <row r="133" spans="1:9" x14ac:dyDescent="0.25">
      <c r="A133" s="46"/>
      <c r="B133" s="425"/>
      <c r="H133" s="202"/>
      <c r="I133" s="202"/>
    </row>
    <row r="134" spans="1:9" x14ac:dyDescent="0.25">
      <c r="A134" s="46"/>
      <c r="B134" s="425"/>
      <c r="F134" s="426" t="s">
        <v>107</v>
      </c>
      <c r="H134" s="202"/>
      <c r="I134" s="202"/>
    </row>
    <row r="135" spans="1:9" x14ac:dyDescent="0.25">
      <c r="A135" s="46"/>
      <c r="B135" s="425"/>
      <c r="F135" s="426" t="s">
        <v>108</v>
      </c>
      <c r="H135" s="202"/>
      <c r="I135" s="202"/>
    </row>
    <row r="136" spans="1:9" x14ac:dyDescent="0.25">
      <c r="A136" s="46"/>
      <c r="B136" s="425"/>
      <c r="F136" s="426" t="s">
        <v>109</v>
      </c>
      <c r="H136" s="202"/>
      <c r="I136" s="202"/>
    </row>
    <row r="137" spans="1:9" x14ac:dyDescent="0.25">
      <c r="A137" s="46"/>
      <c r="B137" s="425"/>
      <c r="F137" s="426" t="s">
        <v>110</v>
      </c>
      <c r="H137" s="202"/>
      <c r="I137" s="202"/>
    </row>
    <row r="138" spans="1:9" x14ac:dyDescent="0.25">
      <c r="A138" s="46"/>
      <c r="B138" s="425"/>
      <c r="H138" s="202"/>
      <c r="I138" s="202"/>
    </row>
    <row r="139" spans="1:9" x14ac:dyDescent="0.25">
      <c r="A139" s="46"/>
      <c r="B139" s="425"/>
      <c r="C139" s="427" t="s">
        <v>112</v>
      </c>
      <c r="H139" s="202"/>
      <c r="I139" s="202"/>
    </row>
    <row r="140" spans="1:9" x14ac:dyDescent="0.25">
      <c r="A140" s="46"/>
      <c r="B140" s="425"/>
      <c r="C140" s="428" t="s">
        <v>113</v>
      </c>
      <c r="H140" s="202"/>
      <c r="I140" s="202"/>
    </row>
    <row r="141" spans="1:9" x14ac:dyDescent="0.25">
      <c r="A141" s="46"/>
      <c r="B141" s="425"/>
      <c r="C141" s="429">
        <v>1</v>
      </c>
      <c r="H141" s="202"/>
      <c r="I141" s="202"/>
    </row>
    <row r="142" spans="1:9" x14ac:dyDescent="0.25">
      <c r="A142" s="46"/>
      <c r="B142" s="425"/>
      <c r="C142" s="429">
        <v>2</v>
      </c>
      <c r="H142" s="202"/>
      <c r="I142" s="202"/>
    </row>
    <row r="143" spans="1:9" x14ac:dyDescent="0.25">
      <c r="A143" s="46"/>
      <c r="B143" s="425"/>
      <c r="C143" s="429">
        <v>3</v>
      </c>
      <c r="H143" s="202"/>
      <c r="I143" s="202"/>
    </row>
    <row r="144" spans="1:9" x14ac:dyDescent="0.25">
      <c r="A144" s="46"/>
      <c r="B144" s="425"/>
      <c r="C144" s="429"/>
      <c r="F144" s="426" t="s">
        <v>107</v>
      </c>
      <c r="H144" s="202"/>
      <c r="I144" s="202"/>
    </row>
    <row r="145" spans="1:9" x14ac:dyDescent="0.25">
      <c r="A145" s="46"/>
      <c r="B145" s="425"/>
      <c r="F145" s="426" t="s">
        <v>108</v>
      </c>
      <c r="H145" s="202"/>
      <c r="I145" s="202"/>
    </row>
    <row r="146" spans="1:9" x14ac:dyDescent="0.25">
      <c r="A146" s="46"/>
      <c r="B146" s="425"/>
      <c r="F146" s="426" t="s">
        <v>114</v>
      </c>
      <c r="H146" s="202"/>
      <c r="I146" s="202"/>
    </row>
    <row r="147" spans="1:9" x14ac:dyDescent="0.25">
      <c r="A147" s="46"/>
      <c r="B147" s="425"/>
      <c r="F147" s="426" t="s">
        <v>110</v>
      </c>
      <c r="H147" s="202"/>
      <c r="I147" s="202"/>
    </row>
    <row r="148" spans="1:9" ht="15.75" thickBot="1" x14ac:dyDescent="0.3">
      <c r="A148" s="46"/>
      <c r="B148" s="430"/>
      <c r="C148" s="431"/>
      <c r="D148" s="431"/>
      <c r="E148" s="431"/>
      <c r="F148" s="432"/>
      <c r="G148" s="431"/>
      <c r="H148" s="305"/>
      <c r="I148" s="202"/>
    </row>
    <row r="149" spans="1:9" x14ac:dyDescent="0.25">
      <c r="A149" s="46"/>
      <c r="F149" s="426"/>
      <c r="I149" s="202"/>
    </row>
    <row r="150" spans="1:9" x14ac:dyDescent="0.25">
      <c r="A150" s="46"/>
      <c r="F150" s="426"/>
      <c r="I150" s="202"/>
    </row>
    <row r="151" spans="1:9" x14ac:dyDescent="0.25">
      <c r="A151" s="46"/>
      <c r="F151" s="426"/>
      <c r="I151" s="202"/>
    </row>
    <row r="152" spans="1:9" x14ac:dyDescent="0.25">
      <c r="A152" s="46"/>
      <c r="F152" s="426"/>
      <c r="I152" s="202"/>
    </row>
    <row r="153" spans="1:9" x14ac:dyDescent="0.25">
      <c r="A153" s="46"/>
      <c r="F153" s="426"/>
      <c r="I153" s="202"/>
    </row>
    <row r="154" spans="1:9" x14ac:dyDescent="0.25">
      <c r="A154" s="46"/>
      <c r="F154" s="426"/>
      <c r="I154" s="202"/>
    </row>
    <row r="155" spans="1:9" x14ac:dyDescent="0.25">
      <c r="A155" s="46"/>
      <c r="F155" s="426"/>
      <c r="I155" s="202"/>
    </row>
    <row r="156" spans="1:9" x14ac:dyDescent="0.25">
      <c r="A156" s="46"/>
      <c r="F156" s="426"/>
      <c r="I156" s="202"/>
    </row>
    <row r="157" spans="1:9" x14ac:dyDescent="0.25">
      <c r="A157" s="46"/>
      <c r="F157" s="426"/>
      <c r="I157" s="202"/>
    </row>
    <row r="158" spans="1:9" x14ac:dyDescent="0.25">
      <c r="A158" s="46"/>
      <c r="I158" s="202"/>
    </row>
    <row r="159" spans="1:9" ht="15.75" thickBot="1" x14ac:dyDescent="0.3">
      <c r="A159" s="54"/>
      <c r="B159" s="431"/>
      <c r="C159" s="431"/>
      <c r="D159" s="431"/>
      <c r="E159" s="431"/>
      <c r="F159" s="431"/>
      <c r="G159" s="431"/>
      <c r="H159" s="431"/>
      <c r="I159" s="305"/>
    </row>
    <row r="161" spans="1:9" ht="15.75" thickBot="1" x14ac:dyDescent="0.3"/>
    <row r="162" spans="1:9" ht="15.75" thickBot="1" x14ac:dyDescent="0.3">
      <c r="A162" s="57"/>
      <c r="B162" s="197"/>
      <c r="C162" s="198"/>
      <c r="D162" s="199"/>
      <c r="E162" s="199"/>
      <c r="F162" s="439"/>
      <c r="G162" s="198"/>
      <c r="H162" s="440"/>
      <c r="I162" s="200"/>
    </row>
    <row r="163" spans="1:9" x14ac:dyDescent="0.25">
      <c r="A163" s="46"/>
      <c r="B163" s="441"/>
      <c r="C163" s="442"/>
      <c r="D163" s="923" t="s">
        <v>115</v>
      </c>
      <c r="E163" s="924"/>
      <c r="F163" s="925"/>
      <c r="G163" s="443" t="s">
        <v>116</v>
      </c>
      <c r="H163" s="444" t="s">
        <v>105</v>
      </c>
      <c r="I163" s="202"/>
    </row>
    <row r="164" spans="1:9" x14ac:dyDescent="0.25">
      <c r="A164" s="46"/>
      <c r="B164" s="149"/>
      <c r="C164" s="445"/>
      <c r="D164" s="926"/>
      <c r="E164" s="927"/>
      <c r="F164" s="928"/>
      <c r="G164" s="446" t="s">
        <v>117</v>
      </c>
      <c r="H164" s="447"/>
      <c r="I164" s="202"/>
    </row>
    <row r="165" spans="1:9" x14ac:dyDescent="0.25">
      <c r="A165" s="46"/>
      <c r="B165" s="149"/>
      <c r="C165" s="445"/>
      <c r="D165" s="926"/>
      <c r="E165" s="927"/>
      <c r="F165" s="928"/>
      <c r="G165" s="446" t="s">
        <v>118</v>
      </c>
      <c r="H165" s="448">
        <v>44236</v>
      </c>
      <c r="I165" s="202"/>
    </row>
    <row r="166" spans="1:9" ht="15.75" thickBot="1" x14ac:dyDescent="0.3">
      <c r="A166" s="46"/>
      <c r="B166" s="449"/>
      <c r="C166" s="450"/>
      <c r="D166" s="929"/>
      <c r="E166" s="930"/>
      <c r="F166" s="931"/>
      <c r="G166" s="451"/>
      <c r="H166" s="452"/>
      <c r="I166" s="202"/>
    </row>
    <row r="167" spans="1:9" ht="15.75" thickBot="1" x14ac:dyDescent="0.3">
      <c r="A167" s="46"/>
      <c r="B167" s="149"/>
      <c r="C167" s="273"/>
      <c r="D167" s="274"/>
      <c r="E167" s="274"/>
      <c r="F167" s="453"/>
      <c r="G167" s="273"/>
      <c r="H167" s="447"/>
      <c r="I167" s="202"/>
    </row>
    <row r="168" spans="1:9" ht="15.75" thickBot="1" x14ac:dyDescent="0.3">
      <c r="A168" s="46"/>
      <c r="B168" s="454" t="s">
        <v>106</v>
      </c>
      <c r="C168" s="455" t="s">
        <v>253</v>
      </c>
      <c r="D168" s="456"/>
      <c r="E168" s="456"/>
      <c r="F168" s="457"/>
      <c r="G168" s="458"/>
      <c r="H168" s="518" t="s">
        <v>252</v>
      </c>
      <c r="I168" s="202"/>
    </row>
    <row r="169" spans="1:9" x14ac:dyDescent="0.25">
      <c r="A169" s="46"/>
      <c r="B169" s="149"/>
      <c r="C169" s="273"/>
      <c r="D169" s="274"/>
      <c r="E169" s="274"/>
      <c r="F169" s="453"/>
      <c r="G169" s="273"/>
      <c r="H169" s="447"/>
      <c r="I169" s="202"/>
    </row>
    <row r="170" spans="1:9" ht="15.75" thickBot="1" x14ac:dyDescent="0.3">
      <c r="A170" s="46"/>
      <c r="B170" s="460" t="s">
        <v>4</v>
      </c>
      <c r="C170" s="273"/>
      <c r="D170" s="274"/>
      <c r="E170" s="274"/>
      <c r="F170" s="453"/>
      <c r="G170" s="273"/>
      <c r="H170" s="447"/>
      <c r="I170" s="202"/>
    </row>
    <row r="171" spans="1:9" x14ac:dyDescent="0.25">
      <c r="A171" s="46"/>
      <c r="B171" s="461" t="s">
        <v>5</v>
      </c>
      <c r="C171" s="462"/>
      <c r="D171" s="463" t="s">
        <v>6</v>
      </c>
      <c r="E171" s="463" t="s">
        <v>7</v>
      </c>
      <c r="F171" s="463" t="s">
        <v>8</v>
      </c>
      <c r="G171" s="464" t="s">
        <v>9</v>
      </c>
      <c r="H171" s="465"/>
      <c r="I171" s="202"/>
    </row>
    <row r="172" spans="1:9" x14ac:dyDescent="0.25">
      <c r="A172" s="46"/>
      <c r="B172" s="915" t="s">
        <v>10</v>
      </c>
      <c r="C172" s="916"/>
      <c r="D172" s="466" t="s">
        <v>237</v>
      </c>
      <c r="E172" s="466">
        <v>2.5000000000000001E-2</v>
      </c>
      <c r="F172" s="467">
        <v>25000</v>
      </c>
      <c r="G172" s="468">
        <f>F172*E172</f>
        <v>625</v>
      </c>
      <c r="H172" s="519"/>
      <c r="I172" s="202"/>
    </row>
    <row r="173" spans="1:9" x14ac:dyDescent="0.25">
      <c r="A173" s="46"/>
      <c r="B173" s="915"/>
      <c r="C173" s="916"/>
      <c r="D173" s="466"/>
      <c r="E173" s="466"/>
      <c r="F173" s="467"/>
      <c r="G173" s="468">
        <f t="shared" ref="G173:G174" si="4">F173*E173</f>
        <v>0</v>
      </c>
      <c r="H173" s="469"/>
      <c r="I173" s="202"/>
    </row>
    <row r="174" spans="1:9" x14ac:dyDescent="0.25">
      <c r="A174" s="46"/>
      <c r="B174" s="915"/>
      <c r="C174" s="916"/>
      <c r="D174" s="470"/>
      <c r="E174" s="466"/>
      <c r="F174" s="467"/>
      <c r="G174" s="468">
        <f t="shared" si="4"/>
        <v>0</v>
      </c>
      <c r="H174" s="469"/>
      <c r="I174" s="202"/>
    </row>
    <row r="175" spans="1:9" ht="15.75" thickBot="1" x14ac:dyDescent="0.3">
      <c r="A175" s="46"/>
      <c r="B175" s="449"/>
      <c r="C175" s="471"/>
      <c r="D175" s="472"/>
      <c r="E175" s="473"/>
      <c r="F175" s="474"/>
      <c r="G175" s="468"/>
      <c r="H175" s="475"/>
      <c r="I175" s="202"/>
    </row>
    <row r="176" spans="1:9" ht="15.75" thickBot="1" x14ac:dyDescent="0.3">
      <c r="A176" s="46"/>
      <c r="B176" s="149"/>
      <c r="C176" s="273"/>
      <c r="D176" s="274"/>
      <c r="E176" s="274"/>
      <c r="F176" s="453"/>
      <c r="G176" s="476" t="s">
        <v>16</v>
      </c>
      <c r="H176" s="477">
        <f>G172+G173+G174+G175</f>
        <v>625</v>
      </c>
      <c r="I176" s="202"/>
    </row>
    <row r="177" spans="1:9" x14ac:dyDescent="0.25">
      <c r="A177" s="46"/>
      <c r="B177" s="149"/>
      <c r="C177" s="273"/>
      <c r="D177" s="274"/>
      <c r="E177" s="274"/>
      <c r="F177" s="453"/>
      <c r="G177" s="273"/>
      <c r="H177" s="447"/>
      <c r="I177" s="202"/>
    </row>
    <row r="178" spans="1:9" ht="15.75" thickBot="1" x14ac:dyDescent="0.3">
      <c r="A178" s="46"/>
      <c r="B178" s="460" t="s">
        <v>17</v>
      </c>
      <c r="C178" s="273"/>
      <c r="D178" s="274"/>
      <c r="E178" s="274"/>
      <c r="F178" s="453"/>
      <c r="G178" s="273"/>
      <c r="H178" s="447"/>
      <c r="I178" s="202"/>
    </row>
    <row r="179" spans="1:9" x14ac:dyDescent="0.25">
      <c r="A179" s="46"/>
      <c r="B179" s="461" t="s">
        <v>5</v>
      </c>
      <c r="C179" s="462"/>
      <c r="D179" s="463" t="s">
        <v>6</v>
      </c>
      <c r="E179" s="463" t="s">
        <v>7</v>
      </c>
      <c r="F179" s="478" t="s">
        <v>9</v>
      </c>
      <c r="G179" s="464" t="s">
        <v>18</v>
      </c>
      <c r="H179" s="465"/>
      <c r="I179" s="202"/>
    </row>
    <row r="180" spans="1:9" x14ac:dyDescent="0.25">
      <c r="A180" s="46"/>
      <c r="B180" s="915"/>
      <c r="C180" s="916"/>
      <c r="D180" s="470"/>
      <c r="E180" s="470"/>
      <c r="F180" s="520"/>
      <c r="G180" s="481">
        <f>E180*F180</f>
        <v>0</v>
      </c>
      <c r="H180" s="469"/>
      <c r="I180" s="202"/>
    </row>
    <row r="181" spans="1:9" x14ac:dyDescent="0.25">
      <c r="A181" s="46"/>
      <c r="B181" s="915"/>
      <c r="C181" s="916"/>
      <c r="D181" s="470"/>
      <c r="E181" s="470"/>
      <c r="F181" s="520"/>
      <c r="G181" s="481">
        <f t="shared" ref="G181:G182" si="5">E181*F181</f>
        <v>0</v>
      </c>
      <c r="H181" s="469"/>
      <c r="I181" s="202"/>
    </row>
    <row r="182" spans="1:9" x14ac:dyDescent="0.25">
      <c r="A182" s="46"/>
      <c r="B182" s="915"/>
      <c r="C182" s="916"/>
      <c r="D182" s="470"/>
      <c r="E182" s="470"/>
      <c r="F182" s="521"/>
      <c r="G182" s="481">
        <f t="shared" si="5"/>
        <v>0</v>
      </c>
      <c r="H182" s="469"/>
      <c r="I182" s="202"/>
    </row>
    <row r="183" spans="1:9" x14ac:dyDescent="0.25">
      <c r="A183" s="46"/>
      <c r="B183" s="911"/>
      <c r="C183" s="912"/>
      <c r="D183" s="470"/>
      <c r="E183" s="479"/>
      <c r="F183" s="482"/>
      <c r="G183" s="481"/>
      <c r="H183" s="469"/>
      <c r="I183" s="202"/>
    </row>
    <row r="184" spans="1:9" x14ac:dyDescent="0.25">
      <c r="A184" s="46"/>
      <c r="B184" s="911"/>
      <c r="C184" s="912"/>
      <c r="D184" s="470"/>
      <c r="E184" s="479"/>
      <c r="F184" s="482"/>
      <c r="G184" s="481"/>
      <c r="H184" s="469"/>
      <c r="I184" s="202"/>
    </row>
    <row r="185" spans="1:9" x14ac:dyDescent="0.25">
      <c r="A185" s="46"/>
      <c r="B185" s="913"/>
      <c r="C185" s="914"/>
      <c r="D185" s="470"/>
      <c r="E185" s="479"/>
      <c r="F185" s="482"/>
      <c r="G185" s="481"/>
      <c r="H185" s="469"/>
      <c r="I185" s="202"/>
    </row>
    <row r="186" spans="1:9" ht="15.75" thickBot="1" x14ac:dyDescent="0.3">
      <c r="A186" s="46"/>
      <c r="B186" s="911"/>
      <c r="C186" s="912"/>
      <c r="D186" s="470"/>
      <c r="E186" s="479"/>
      <c r="F186" s="482"/>
      <c r="G186" s="481"/>
      <c r="H186" s="469"/>
      <c r="I186" s="202"/>
    </row>
    <row r="187" spans="1:9" ht="15.75" thickBot="1" x14ac:dyDescent="0.3">
      <c r="A187" s="46"/>
      <c r="B187" s="149"/>
      <c r="C187" s="273"/>
      <c r="D187" s="274"/>
      <c r="E187" s="274"/>
      <c r="F187" s="453"/>
      <c r="G187" s="483" t="s">
        <v>16</v>
      </c>
      <c r="H187" s="477">
        <f>G180+G181+G182+G183+G184+G185+G186</f>
        <v>0</v>
      </c>
      <c r="I187" s="202"/>
    </row>
    <row r="188" spans="1:9" x14ac:dyDescent="0.25">
      <c r="A188" s="46"/>
      <c r="B188" s="149"/>
      <c r="C188" s="273"/>
      <c r="D188" s="274"/>
      <c r="E188" s="274"/>
      <c r="F188" s="453"/>
      <c r="G188" s="273"/>
      <c r="H188" s="447"/>
      <c r="I188" s="202"/>
    </row>
    <row r="189" spans="1:9" x14ac:dyDescent="0.25">
      <c r="A189" s="46"/>
      <c r="B189" s="149"/>
      <c r="C189" s="273"/>
      <c r="D189" s="274"/>
      <c r="E189" s="274"/>
      <c r="F189" s="453"/>
      <c r="G189" s="273"/>
      <c r="H189" s="447"/>
      <c r="I189" s="202"/>
    </row>
    <row r="190" spans="1:9" ht="15.75" thickBot="1" x14ac:dyDescent="0.3">
      <c r="A190" s="46"/>
      <c r="B190" s="460" t="s">
        <v>133</v>
      </c>
      <c r="C190" s="273"/>
      <c r="D190" s="274"/>
      <c r="E190" s="274"/>
      <c r="F190" s="453"/>
      <c r="G190" s="273"/>
      <c r="H190" s="447"/>
      <c r="I190" s="202"/>
    </row>
    <row r="191" spans="1:9" x14ac:dyDescent="0.25">
      <c r="A191" s="46"/>
      <c r="B191" s="461" t="s">
        <v>5</v>
      </c>
      <c r="C191" s="462"/>
      <c r="D191" s="463" t="s">
        <v>136</v>
      </c>
      <c r="E191" s="478" t="s">
        <v>138</v>
      </c>
      <c r="F191" s="464" t="s">
        <v>139</v>
      </c>
      <c r="G191" s="464" t="s">
        <v>18</v>
      </c>
      <c r="H191" s="464" t="s">
        <v>9</v>
      </c>
      <c r="I191" s="202"/>
    </row>
    <row r="192" spans="1:9" x14ac:dyDescent="0.25">
      <c r="A192" s="46"/>
      <c r="B192" s="915" t="s">
        <v>254</v>
      </c>
      <c r="C192" s="916"/>
      <c r="D192" s="470">
        <v>1</v>
      </c>
      <c r="E192" s="525">
        <v>1</v>
      </c>
      <c r="F192" s="481">
        <v>8300</v>
      </c>
      <c r="G192" s="481">
        <f>E192*F192</f>
        <v>8300</v>
      </c>
      <c r="H192" s="485"/>
      <c r="I192" s="202"/>
    </row>
    <row r="193" spans="1:9" x14ac:dyDescent="0.25">
      <c r="A193" s="46"/>
      <c r="B193" s="915" t="s">
        <v>255</v>
      </c>
      <c r="C193" s="916"/>
      <c r="D193" s="470">
        <v>1</v>
      </c>
      <c r="E193" s="525">
        <v>0.11699999999999999</v>
      </c>
      <c r="F193" s="481">
        <v>45000</v>
      </c>
      <c r="G193" s="481">
        <f>E193*F193</f>
        <v>5265</v>
      </c>
      <c r="H193" s="469"/>
      <c r="I193" s="202"/>
    </row>
    <row r="194" spans="1:9" ht="15.75" thickBot="1" x14ac:dyDescent="0.3">
      <c r="A194" s="46"/>
      <c r="B194" s="917"/>
      <c r="C194" s="918"/>
      <c r="D194" s="470"/>
      <c r="E194" s="479"/>
      <c r="F194" s="482"/>
      <c r="G194" s="481"/>
      <c r="H194" s="469"/>
      <c r="I194" s="202"/>
    </row>
    <row r="195" spans="1:9" ht="15.75" thickBot="1" x14ac:dyDescent="0.3">
      <c r="A195" s="46"/>
      <c r="B195" s="149"/>
      <c r="C195" s="273"/>
      <c r="D195" s="274"/>
      <c r="E195" s="274"/>
      <c r="F195" s="453"/>
      <c r="G195" s="483" t="s">
        <v>16</v>
      </c>
      <c r="H195" s="477">
        <f>+SUM(G192:G194)</f>
        <v>13565</v>
      </c>
      <c r="I195" s="202"/>
    </row>
    <row r="196" spans="1:9" x14ac:dyDescent="0.25">
      <c r="A196" s="46"/>
      <c r="B196" s="149"/>
      <c r="C196" s="273"/>
      <c r="D196" s="274"/>
      <c r="E196" s="274"/>
      <c r="F196" s="453"/>
      <c r="G196" s="273"/>
      <c r="H196" s="447"/>
      <c r="I196" s="202"/>
    </row>
    <row r="197" spans="1:9" ht="15.75" thickBot="1" x14ac:dyDescent="0.3">
      <c r="A197" s="46"/>
      <c r="B197" s="460" t="s">
        <v>134</v>
      </c>
      <c r="C197" s="273"/>
      <c r="D197" s="274"/>
      <c r="E197" s="274"/>
      <c r="F197" s="453"/>
      <c r="G197" s="273"/>
      <c r="H197" s="447"/>
      <c r="I197" s="202"/>
    </row>
    <row r="198" spans="1:9" x14ac:dyDescent="0.25">
      <c r="A198" s="46"/>
      <c r="B198" s="486" t="s">
        <v>34</v>
      </c>
      <c r="C198" s="487" t="s">
        <v>35</v>
      </c>
      <c r="D198" s="488" t="s">
        <v>36</v>
      </c>
      <c r="E198" s="488" t="s">
        <v>37</v>
      </c>
      <c r="F198" s="489" t="s">
        <v>38</v>
      </c>
      <c r="G198" s="490" t="s">
        <v>39</v>
      </c>
      <c r="H198" s="465"/>
      <c r="I198" s="202"/>
    </row>
    <row r="199" spans="1:9" x14ac:dyDescent="0.25">
      <c r="A199" s="46"/>
      <c r="B199" s="491" t="s">
        <v>41</v>
      </c>
      <c r="C199" s="492">
        <v>33333</v>
      </c>
      <c r="D199" s="493">
        <v>0.85</v>
      </c>
      <c r="E199" s="494">
        <f>C199+(C199*D199)</f>
        <v>61666.05</v>
      </c>
      <c r="F199" s="495">
        <v>8</v>
      </c>
      <c r="G199" s="496">
        <f>+E199/F199</f>
        <v>7708.2562500000004</v>
      </c>
      <c r="H199" s="469"/>
      <c r="I199" s="202"/>
    </row>
    <row r="200" spans="1:9" x14ac:dyDescent="0.25">
      <c r="A200" s="46"/>
      <c r="B200" s="491" t="s">
        <v>41</v>
      </c>
      <c r="C200" s="492">
        <v>33333</v>
      </c>
      <c r="D200" s="493">
        <v>0.85</v>
      </c>
      <c r="E200" s="494">
        <f>C200+(C200*D200)</f>
        <v>61666.05</v>
      </c>
      <c r="F200" s="495">
        <v>8</v>
      </c>
      <c r="G200" s="496">
        <f>+E200/F200</f>
        <v>7708.2562500000004</v>
      </c>
      <c r="H200" s="469"/>
      <c r="I200" s="202"/>
    </row>
    <row r="201" spans="1:9" ht="15.75" thickBot="1" x14ac:dyDescent="0.3">
      <c r="A201" s="46"/>
      <c r="B201" s="497"/>
      <c r="C201" s="498"/>
      <c r="D201" s="499"/>
      <c r="E201" s="499"/>
      <c r="F201" s="500"/>
      <c r="G201" s="498"/>
      <c r="H201" s="475"/>
      <c r="I201" s="202"/>
    </row>
    <row r="202" spans="1:9" ht="15.75" thickBot="1" x14ac:dyDescent="0.3">
      <c r="A202" s="46"/>
      <c r="B202" s="149"/>
      <c r="C202" s="273"/>
      <c r="D202" s="274"/>
      <c r="E202" s="274"/>
      <c r="F202" s="453"/>
      <c r="G202" s="483" t="s">
        <v>16</v>
      </c>
      <c r="H202" s="477">
        <f>G199+G200</f>
        <v>15416.512500000001</v>
      </c>
      <c r="I202" s="202"/>
    </row>
    <row r="203" spans="1:9" ht="15.75" thickBot="1" x14ac:dyDescent="0.3">
      <c r="A203" s="46"/>
      <c r="B203" s="149"/>
      <c r="C203" s="273"/>
      <c r="D203" s="274"/>
      <c r="E203" s="274"/>
      <c r="F203" s="453"/>
      <c r="G203" s="273"/>
      <c r="H203" s="501"/>
      <c r="I203" s="202"/>
    </row>
    <row r="204" spans="1:9" ht="15.75" thickBot="1" x14ac:dyDescent="0.3">
      <c r="A204" s="46"/>
      <c r="B204" s="149"/>
      <c r="C204" s="273"/>
      <c r="D204" s="274"/>
      <c r="E204" s="274"/>
      <c r="F204" s="453" t="s">
        <v>42</v>
      </c>
      <c r="G204" s="502"/>
      <c r="H204" s="503">
        <f>H202+H187+H176+H195</f>
        <v>29606.512500000001</v>
      </c>
      <c r="I204" s="202"/>
    </row>
    <row r="205" spans="1:9" x14ac:dyDescent="0.25">
      <c r="A205" s="46"/>
      <c r="B205" s="149"/>
      <c r="C205" s="273"/>
      <c r="D205" s="274"/>
      <c r="E205" s="274"/>
      <c r="F205" s="453"/>
      <c r="G205" s="273"/>
      <c r="H205" s="447"/>
      <c r="I205" s="202"/>
    </row>
    <row r="206" spans="1:9" ht="15.75" thickBot="1" x14ac:dyDescent="0.3">
      <c r="A206" s="46"/>
      <c r="B206" s="460" t="s">
        <v>135</v>
      </c>
      <c r="C206" s="273"/>
      <c r="D206" s="274"/>
      <c r="E206" s="274"/>
      <c r="F206" s="453"/>
      <c r="G206" s="273"/>
      <c r="H206" s="447"/>
      <c r="I206" s="202"/>
    </row>
    <row r="207" spans="1:9" ht="15.75" thickBot="1" x14ac:dyDescent="0.3">
      <c r="A207" s="46"/>
      <c r="B207" s="504" t="s">
        <v>44</v>
      </c>
      <c r="C207" s="505"/>
      <c r="D207" s="506"/>
      <c r="E207" s="507"/>
      <c r="F207" s="508" t="s">
        <v>45</v>
      </c>
      <c r="G207" s="509"/>
      <c r="H207" s="465"/>
      <c r="I207" s="202"/>
    </row>
    <row r="208" spans="1:9" ht="15.75" thickBot="1" x14ac:dyDescent="0.3">
      <c r="A208" s="46"/>
      <c r="B208" s="919" t="s">
        <v>46</v>
      </c>
      <c r="C208" s="920"/>
      <c r="D208" s="510"/>
      <c r="E208" s="510"/>
      <c r="F208" s="511">
        <v>0.22</v>
      </c>
      <c r="G208" s="512"/>
      <c r="H208" s="447">
        <f>H204*F208</f>
        <v>6513.4327499999999</v>
      </c>
      <c r="I208" s="202"/>
    </row>
    <row r="209" spans="1:9" x14ac:dyDescent="0.25">
      <c r="A209" s="46"/>
      <c r="B209" s="919" t="s">
        <v>132</v>
      </c>
      <c r="C209" s="920"/>
      <c r="D209" s="510"/>
      <c r="E209" s="510"/>
      <c r="F209" s="511">
        <v>0.03</v>
      </c>
      <c r="G209" s="512"/>
      <c r="H209" s="447">
        <f>H204*F209</f>
        <v>888.19537500000001</v>
      </c>
      <c r="I209" s="202"/>
    </row>
    <row r="210" spans="1:9" ht="15.75" thickBot="1" x14ac:dyDescent="0.3">
      <c r="A210" s="46"/>
      <c r="B210" s="921" t="s">
        <v>47</v>
      </c>
      <c r="C210" s="922"/>
      <c r="D210" s="513"/>
      <c r="E210" s="514"/>
      <c r="F210" s="515">
        <v>0.05</v>
      </c>
      <c r="G210" s="516"/>
      <c r="H210" s="447">
        <f>H204*F210</f>
        <v>1480.3256250000002</v>
      </c>
      <c r="I210" s="202"/>
    </row>
    <row r="211" spans="1:9" ht="15.75" thickBot="1" x14ac:dyDescent="0.3">
      <c r="A211" s="46"/>
      <c r="B211" s="149"/>
      <c r="C211" s="273"/>
      <c r="D211" s="274"/>
      <c r="E211" s="274"/>
      <c r="F211" s="453"/>
      <c r="G211" s="273" t="s">
        <v>16</v>
      </c>
      <c r="H211" s="477">
        <f>H208+H210</f>
        <v>7993.7583750000003</v>
      </c>
      <c r="I211" s="202"/>
    </row>
    <row r="212" spans="1:9" ht="15.75" thickBot="1" x14ac:dyDescent="0.3">
      <c r="A212" s="46"/>
      <c r="B212" s="149"/>
      <c r="C212" s="273"/>
      <c r="D212" s="274"/>
      <c r="E212" s="274"/>
      <c r="F212" s="453"/>
      <c r="G212" s="273"/>
      <c r="H212" s="447"/>
      <c r="I212" s="202"/>
    </row>
    <row r="213" spans="1:9" ht="15.75" thickBot="1" x14ac:dyDescent="0.3">
      <c r="A213" s="46"/>
      <c r="B213" s="149"/>
      <c r="C213" s="424" t="s">
        <v>111</v>
      </c>
      <c r="D213" s="274"/>
      <c r="E213" s="274"/>
      <c r="F213" s="517" t="s">
        <v>48</v>
      </c>
      <c r="G213" s="502"/>
      <c r="H213" s="503">
        <f>H204+H211</f>
        <v>37600.270875000002</v>
      </c>
      <c r="I213" s="202"/>
    </row>
    <row r="214" spans="1:9" x14ac:dyDescent="0.25">
      <c r="A214" s="46"/>
      <c r="B214" s="425"/>
      <c r="H214" s="202"/>
      <c r="I214" s="202"/>
    </row>
    <row r="215" spans="1:9" x14ac:dyDescent="0.25">
      <c r="A215" s="46"/>
      <c r="B215" s="425"/>
      <c r="F215" s="426" t="s">
        <v>107</v>
      </c>
      <c r="H215" s="202"/>
      <c r="I215" s="202"/>
    </row>
    <row r="216" spans="1:9" x14ac:dyDescent="0.25">
      <c r="A216" s="46"/>
      <c r="B216" s="425"/>
      <c r="F216" s="426" t="s">
        <v>108</v>
      </c>
      <c r="H216" s="202"/>
      <c r="I216" s="202"/>
    </row>
    <row r="217" spans="1:9" x14ac:dyDescent="0.25">
      <c r="A217" s="46"/>
      <c r="B217" s="425"/>
      <c r="F217" s="426" t="s">
        <v>109</v>
      </c>
      <c r="H217" s="202"/>
      <c r="I217" s="202"/>
    </row>
    <row r="218" spans="1:9" x14ac:dyDescent="0.25">
      <c r="A218" s="46"/>
      <c r="B218" s="425"/>
      <c r="F218" s="426" t="s">
        <v>110</v>
      </c>
      <c r="H218" s="202"/>
      <c r="I218" s="202"/>
    </row>
    <row r="219" spans="1:9" x14ac:dyDescent="0.25">
      <c r="A219" s="46"/>
      <c r="B219" s="425"/>
      <c r="H219" s="202"/>
      <c r="I219" s="202"/>
    </row>
    <row r="220" spans="1:9" x14ac:dyDescent="0.25">
      <c r="A220" s="46"/>
      <c r="B220" s="425"/>
      <c r="C220" s="427" t="s">
        <v>112</v>
      </c>
      <c r="H220" s="202"/>
      <c r="I220" s="202"/>
    </row>
    <row r="221" spans="1:9" x14ac:dyDescent="0.25">
      <c r="A221" s="46"/>
      <c r="B221" s="425"/>
      <c r="C221" s="428" t="s">
        <v>113</v>
      </c>
      <c r="H221" s="202"/>
      <c r="I221" s="202"/>
    </row>
    <row r="222" spans="1:9" x14ac:dyDescent="0.25">
      <c r="A222" s="46"/>
      <c r="B222" s="425"/>
      <c r="C222" s="429">
        <v>1</v>
      </c>
      <c r="H222" s="202"/>
      <c r="I222" s="202"/>
    </row>
    <row r="223" spans="1:9" x14ac:dyDescent="0.25">
      <c r="A223" s="46"/>
      <c r="B223" s="425"/>
      <c r="C223" s="429">
        <v>2</v>
      </c>
      <c r="H223" s="202"/>
      <c r="I223" s="202"/>
    </row>
    <row r="224" spans="1:9" x14ac:dyDescent="0.25">
      <c r="A224" s="46"/>
      <c r="B224" s="425"/>
      <c r="C224" s="429">
        <v>3</v>
      </c>
      <c r="H224" s="202"/>
      <c r="I224" s="202"/>
    </row>
    <row r="225" spans="1:9" x14ac:dyDescent="0.25">
      <c r="A225" s="46"/>
      <c r="B225" s="425"/>
      <c r="C225" s="429"/>
      <c r="F225" s="426" t="s">
        <v>107</v>
      </c>
      <c r="H225" s="202"/>
      <c r="I225" s="202"/>
    </row>
    <row r="226" spans="1:9" x14ac:dyDescent="0.25">
      <c r="A226" s="46"/>
      <c r="B226" s="425"/>
      <c r="F226" s="426" t="s">
        <v>108</v>
      </c>
      <c r="H226" s="202"/>
      <c r="I226" s="202"/>
    </row>
    <row r="227" spans="1:9" x14ac:dyDescent="0.25">
      <c r="A227" s="46"/>
      <c r="B227" s="425"/>
      <c r="F227" s="426" t="s">
        <v>114</v>
      </c>
      <c r="H227" s="202"/>
      <c r="I227" s="202"/>
    </row>
    <row r="228" spans="1:9" x14ac:dyDescent="0.25">
      <c r="A228" s="46"/>
      <c r="B228" s="425"/>
      <c r="F228" s="426" t="s">
        <v>110</v>
      </c>
      <c r="H228" s="202"/>
      <c r="I228" s="202"/>
    </row>
    <row r="229" spans="1:9" ht="15.75" thickBot="1" x14ac:dyDescent="0.3">
      <c r="A229" s="46"/>
      <c r="B229" s="430"/>
      <c r="C229" s="431"/>
      <c r="D229" s="431"/>
      <c r="E229" s="431"/>
      <c r="F229" s="432"/>
      <c r="G229" s="431"/>
      <c r="H229" s="305"/>
      <c r="I229" s="202"/>
    </row>
    <row r="230" spans="1:9" x14ac:dyDescent="0.25">
      <c r="A230" s="46"/>
      <c r="F230" s="426"/>
      <c r="I230" s="202"/>
    </row>
    <row r="231" spans="1:9" x14ac:dyDescent="0.25">
      <c r="A231" s="46"/>
      <c r="F231" s="426"/>
      <c r="I231" s="202"/>
    </row>
    <row r="232" spans="1:9" x14ac:dyDescent="0.25">
      <c r="A232" s="46"/>
      <c r="F232" s="426"/>
      <c r="I232" s="202"/>
    </row>
    <row r="233" spans="1:9" x14ac:dyDescent="0.25">
      <c r="A233" s="46"/>
      <c r="F233" s="426"/>
      <c r="I233" s="202"/>
    </row>
    <row r="234" spans="1:9" x14ac:dyDescent="0.25">
      <c r="A234" s="46"/>
      <c r="F234" s="426"/>
      <c r="I234" s="202"/>
    </row>
    <row r="235" spans="1:9" x14ac:dyDescent="0.25">
      <c r="A235" s="46"/>
      <c r="F235" s="426"/>
      <c r="I235" s="202"/>
    </row>
    <row r="236" spans="1:9" x14ac:dyDescent="0.25">
      <c r="A236" s="46"/>
      <c r="F236" s="426"/>
      <c r="I236" s="202"/>
    </row>
    <row r="237" spans="1:9" x14ac:dyDescent="0.25">
      <c r="A237" s="46"/>
      <c r="F237" s="426"/>
      <c r="I237" s="202"/>
    </row>
    <row r="238" spans="1:9" x14ac:dyDescent="0.25">
      <c r="A238" s="46"/>
      <c r="F238" s="426"/>
      <c r="I238" s="202"/>
    </row>
    <row r="239" spans="1:9" x14ac:dyDescent="0.25">
      <c r="A239" s="46"/>
      <c r="I239" s="202"/>
    </row>
    <row r="240" spans="1:9" ht="15.75" thickBot="1" x14ac:dyDescent="0.3">
      <c r="A240" s="54"/>
      <c r="B240" s="431"/>
      <c r="C240" s="431"/>
      <c r="D240" s="431"/>
      <c r="E240" s="431"/>
      <c r="F240" s="431"/>
      <c r="G240" s="431"/>
      <c r="H240" s="431"/>
      <c r="I240" s="305"/>
    </row>
    <row r="242" spans="1:9" ht="15.75" thickBot="1" x14ac:dyDescent="0.3"/>
    <row r="243" spans="1:9" ht="15.75" thickBot="1" x14ac:dyDescent="0.3">
      <c r="A243" s="57"/>
      <c r="B243" s="197"/>
      <c r="C243" s="198"/>
      <c r="D243" s="199"/>
      <c r="E243" s="199"/>
      <c r="F243" s="439"/>
      <c r="G243" s="198"/>
      <c r="H243" s="440"/>
      <c r="I243" s="200"/>
    </row>
    <row r="244" spans="1:9" x14ac:dyDescent="0.25">
      <c r="A244" s="46"/>
      <c r="B244" s="441"/>
      <c r="C244" s="442"/>
      <c r="D244" s="923" t="s">
        <v>115</v>
      </c>
      <c r="E244" s="924"/>
      <c r="F244" s="925"/>
      <c r="G244" s="443" t="s">
        <v>116</v>
      </c>
      <c r="H244" s="444" t="s">
        <v>105</v>
      </c>
      <c r="I244" s="202"/>
    </row>
    <row r="245" spans="1:9" x14ac:dyDescent="0.25">
      <c r="A245" s="46"/>
      <c r="B245" s="149"/>
      <c r="C245" s="445"/>
      <c r="D245" s="926"/>
      <c r="E245" s="927"/>
      <c r="F245" s="928"/>
      <c r="G245" s="446" t="s">
        <v>117</v>
      </c>
      <c r="H245" s="447"/>
      <c r="I245" s="202"/>
    </row>
    <row r="246" spans="1:9" x14ac:dyDescent="0.25">
      <c r="A246" s="46"/>
      <c r="B246" s="149"/>
      <c r="C246" s="445"/>
      <c r="D246" s="926"/>
      <c r="E246" s="927"/>
      <c r="F246" s="928"/>
      <c r="G246" s="446" t="s">
        <v>118</v>
      </c>
      <c r="H246" s="448">
        <v>44236</v>
      </c>
      <c r="I246" s="202"/>
    </row>
    <row r="247" spans="1:9" ht="15.75" thickBot="1" x14ac:dyDescent="0.3">
      <c r="A247" s="46"/>
      <c r="B247" s="449"/>
      <c r="C247" s="450"/>
      <c r="D247" s="929"/>
      <c r="E247" s="930"/>
      <c r="F247" s="931"/>
      <c r="G247" s="451"/>
      <c r="H247" s="452"/>
      <c r="I247" s="202"/>
    </row>
    <row r="248" spans="1:9" ht="15.75" thickBot="1" x14ac:dyDescent="0.3">
      <c r="A248" s="46"/>
      <c r="B248" s="149"/>
      <c r="C248" s="273"/>
      <c r="D248" s="274"/>
      <c r="E248" s="274"/>
      <c r="F248" s="453"/>
      <c r="G248" s="273"/>
      <c r="H248" s="447"/>
      <c r="I248" s="202"/>
    </row>
    <row r="249" spans="1:9" ht="15.75" thickBot="1" x14ac:dyDescent="0.3">
      <c r="A249" s="46"/>
      <c r="B249" s="454" t="s">
        <v>106</v>
      </c>
      <c r="C249" s="455" t="str">
        <f>+PRESUPUESTO!G50</f>
        <v>solado en concreto pobre</v>
      </c>
      <c r="D249" s="456"/>
      <c r="E249" s="456"/>
      <c r="F249" s="457"/>
      <c r="G249" s="458"/>
      <c r="H249" s="518" t="s">
        <v>3</v>
      </c>
      <c r="I249" s="202"/>
    </row>
    <row r="250" spans="1:9" x14ac:dyDescent="0.25">
      <c r="A250" s="46"/>
      <c r="B250" s="149"/>
      <c r="C250" s="273"/>
      <c r="D250" s="274"/>
      <c r="E250" s="274"/>
      <c r="F250" s="453"/>
      <c r="G250" s="273"/>
      <c r="H250" s="447"/>
      <c r="I250" s="202"/>
    </row>
    <row r="251" spans="1:9" ht="15.75" thickBot="1" x14ac:dyDescent="0.3">
      <c r="A251" s="46"/>
      <c r="B251" s="460" t="s">
        <v>4</v>
      </c>
      <c r="C251" s="273"/>
      <c r="D251" s="274"/>
      <c r="E251" s="274"/>
      <c r="F251" s="453"/>
      <c r="G251" s="273"/>
      <c r="H251" s="447"/>
      <c r="I251" s="202"/>
    </row>
    <row r="252" spans="1:9" x14ac:dyDescent="0.25">
      <c r="A252" s="46"/>
      <c r="B252" s="461" t="s">
        <v>5</v>
      </c>
      <c r="C252" s="462"/>
      <c r="D252" s="463" t="s">
        <v>6</v>
      </c>
      <c r="E252" s="463" t="s">
        <v>7</v>
      </c>
      <c r="F252" s="463" t="s">
        <v>8</v>
      </c>
      <c r="G252" s="464" t="s">
        <v>9</v>
      </c>
      <c r="H252" s="465"/>
      <c r="I252" s="202"/>
    </row>
    <row r="253" spans="1:9" x14ac:dyDescent="0.25">
      <c r="A253" s="46"/>
      <c r="B253" s="915" t="s">
        <v>10</v>
      </c>
      <c r="C253" s="916"/>
      <c r="D253" s="466" t="s">
        <v>237</v>
      </c>
      <c r="E253" s="466">
        <v>2.5000000000000001E-2</v>
      </c>
      <c r="F253" s="467">
        <v>25000</v>
      </c>
      <c r="G253" s="468">
        <f>F253*E253</f>
        <v>625</v>
      </c>
      <c r="H253" s="519"/>
      <c r="I253" s="202"/>
    </row>
    <row r="254" spans="1:9" x14ac:dyDescent="0.25">
      <c r="A254" s="46"/>
      <c r="B254" s="915"/>
      <c r="C254" s="916"/>
      <c r="D254" s="466"/>
      <c r="E254" s="466"/>
      <c r="F254" s="467"/>
      <c r="G254" s="468">
        <f t="shared" ref="G254:G255" si="6">F254*E254</f>
        <v>0</v>
      </c>
      <c r="H254" s="469"/>
      <c r="I254" s="202"/>
    </row>
    <row r="255" spans="1:9" x14ac:dyDescent="0.25">
      <c r="A255" s="46"/>
      <c r="B255" s="915"/>
      <c r="C255" s="916"/>
      <c r="D255" s="470"/>
      <c r="E255" s="466"/>
      <c r="F255" s="467"/>
      <c r="G255" s="468">
        <f t="shared" si="6"/>
        <v>0</v>
      </c>
      <c r="H255" s="469"/>
      <c r="I255" s="202"/>
    </row>
    <row r="256" spans="1:9" ht="15.75" thickBot="1" x14ac:dyDescent="0.3">
      <c r="A256" s="46"/>
      <c r="B256" s="449"/>
      <c r="C256" s="471"/>
      <c r="D256" s="472"/>
      <c r="E256" s="473"/>
      <c r="F256" s="474"/>
      <c r="G256" s="468"/>
      <c r="H256" s="475"/>
      <c r="I256" s="202"/>
    </row>
    <row r="257" spans="1:9" ht="15.75" thickBot="1" x14ac:dyDescent="0.3">
      <c r="A257" s="46"/>
      <c r="B257" s="149"/>
      <c r="C257" s="273"/>
      <c r="D257" s="274"/>
      <c r="E257" s="274"/>
      <c r="F257" s="453"/>
      <c r="G257" s="476" t="s">
        <v>16</v>
      </c>
      <c r="H257" s="477">
        <f>G253+G254+G255+G256</f>
        <v>625</v>
      </c>
      <c r="I257" s="202"/>
    </row>
    <row r="258" spans="1:9" x14ac:dyDescent="0.25">
      <c r="A258" s="46"/>
      <c r="B258" s="149"/>
      <c r="C258" s="273"/>
      <c r="D258" s="274"/>
      <c r="E258" s="274"/>
      <c r="F258" s="453"/>
      <c r="G258" s="273"/>
      <c r="H258" s="447"/>
      <c r="I258" s="202"/>
    </row>
    <row r="259" spans="1:9" ht="15.75" thickBot="1" x14ac:dyDescent="0.3">
      <c r="A259" s="46"/>
      <c r="B259" s="460" t="s">
        <v>17</v>
      </c>
      <c r="C259" s="273"/>
      <c r="D259" s="274"/>
      <c r="E259" s="274"/>
      <c r="F259" s="453"/>
      <c r="G259" s="273"/>
      <c r="H259" s="447"/>
      <c r="I259" s="202"/>
    </row>
    <row r="260" spans="1:9" x14ac:dyDescent="0.25">
      <c r="A260" s="46"/>
      <c r="B260" s="461" t="s">
        <v>5</v>
      </c>
      <c r="C260" s="462"/>
      <c r="D260" s="463" t="s">
        <v>6</v>
      </c>
      <c r="E260" s="463" t="s">
        <v>7</v>
      </c>
      <c r="F260" s="478" t="s">
        <v>9</v>
      </c>
      <c r="G260" s="464" t="s">
        <v>18</v>
      </c>
      <c r="H260" s="465"/>
      <c r="I260" s="202"/>
    </row>
    <row r="261" spans="1:9" x14ac:dyDescent="0.25">
      <c r="A261" s="46"/>
      <c r="B261" s="915" t="s">
        <v>256</v>
      </c>
      <c r="C261" s="916"/>
      <c r="D261" s="470" t="s">
        <v>124</v>
      </c>
      <c r="E261" s="470">
        <v>9.4E-2</v>
      </c>
      <c r="F261" s="520">
        <v>201329</v>
      </c>
      <c r="G261" s="481">
        <f>E261*F261</f>
        <v>18924.925999999999</v>
      </c>
      <c r="H261" s="469"/>
      <c r="I261" s="202"/>
    </row>
    <row r="262" spans="1:9" x14ac:dyDescent="0.25">
      <c r="A262" s="46"/>
      <c r="B262" s="915"/>
      <c r="C262" s="916"/>
      <c r="D262" s="470"/>
      <c r="E262" s="470"/>
      <c r="F262" s="520"/>
      <c r="G262" s="481">
        <f t="shared" ref="G262:G263" si="7">E262*F262</f>
        <v>0</v>
      </c>
      <c r="H262" s="469"/>
      <c r="I262" s="202"/>
    </row>
    <row r="263" spans="1:9" x14ac:dyDescent="0.25">
      <c r="A263" s="46"/>
      <c r="B263" s="915"/>
      <c r="C263" s="916"/>
      <c r="D263" s="470"/>
      <c r="E263" s="470"/>
      <c r="F263" s="521"/>
      <c r="G263" s="481">
        <f t="shared" si="7"/>
        <v>0</v>
      </c>
      <c r="H263" s="469"/>
      <c r="I263" s="202"/>
    </row>
    <row r="264" spans="1:9" x14ac:dyDescent="0.25">
      <c r="A264" s="46"/>
      <c r="B264" s="911"/>
      <c r="C264" s="912"/>
      <c r="D264" s="470"/>
      <c r="E264" s="479"/>
      <c r="F264" s="482"/>
      <c r="G264" s="481"/>
      <c r="H264" s="469"/>
      <c r="I264" s="202"/>
    </row>
    <row r="265" spans="1:9" x14ac:dyDescent="0.25">
      <c r="A265" s="46"/>
      <c r="B265" s="911"/>
      <c r="C265" s="912"/>
      <c r="D265" s="470"/>
      <c r="E265" s="479"/>
      <c r="F265" s="482"/>
      <c r="G265" s="481"/>
      <c r="H265" s="469"/>
      <c r="I265" s="202"/>
    </row>
    <row r="266" spans="1:9" x14ac:dyDescent="0.25">
      <c r="A266" s="46"/>
      <c r="B266" s="913"/>
      <c r="C266" s="914"/>
      <c r="D266" s="470"/>
      <c r="E266" s="479"/>
      <c r="F266" s="482"/>
      <c r="G266" s="481"/>
      <c r="H266" s="469"/>
      <c r="I266" s="202"/>
    </row>
    <row r="267" spans="1:9" ht="15.75" thickBot="1" x14ac:dyDescent="0.3">
      <c r="A267" s="46"/>
      <c r="B267" s="911"/>
      <c r="C267" s="912"/>
      <c r="D267" s="470"/>
      <c r="E267" s="479"/>
      <c r="F267" s="482"/>
      <c r="G267" s="481"/>
      <c r="H267" s="469"/>
      <c r="I267" s="202"/>
    </row>
    <row r="268" spans="1:9" ht="15.75" thickBot="1" x14ac:dyDescent="0.3">
      <c r="A268" s="46"/>
      <c r="B268" s="149"/>
      <c r="C268" s="273"/>
      <c r="D268" s="274"/>
      <c r="E268" s="274"/>
      <c r="F268" s="453"/>
      <c r="G268" s="483" t="s">
        <v>16</v>
      </c>
      <c r="H268" s="477">
        <f>G261+G262+G263+G264+G265+G266+G267</f>
        <v>18924.925999999999</v>
      </c>
      <c r="I268" s="202"/>
    </row>
    <row r="269" spans="1:9" x14ac:dyDescent="0.25">
      <c r="A269" s="46"/>
      <c r="B269" s="149"/>
      <c r="C269" s="273"/>
      <c r="D269" s="274"/>
      <c r="E269" s="274"/>
      <c r="F269" s="453"/>
      <c r="G269" s="273"/>
      <c r="H269" s="447"/>
      <c r="I269" s="202"/>
    </row>
    <row r="270" spans="1:9" x14ac:dyDescent="0.25">
      <c r="A270" s="46"/>
      <c r="B270" s="149"/>
      <c r="C270" s="273"/>
      <c r="D270" s="274"/>
      <c r="E270" s="274"/>
      <c r="F270" s="453"/>
      <c r="G270" s="273"/>
      <c r="H270" s="447"/>
      <c r="I270" s="202"/>
    </row>
    <row r="271" spans="1:9" ht="15.75" thickBot="1" x14ac:dyDescent="0.3">
      <c r="A271" s="46"/>
      <c r="B271" s="460" t="s">
        <v>133</v>
      </c>
      <c r="C271" s="273"/>
      <c r="D271" s="274"/>
      <c r="E271" s="274"/>
      <c r="F271" s="453"/>
      <c r="G271" s="273"/>
      <c r="H271" s="447"/>
      <c r="I271" s="202"/>
    </row>
    <row r="272" spans="1:9" x14ac:dyDescent="0.25">
      <c r="A272" s="46"/>
      <c r="B272" s="461" t="s">
        <v>5</v>
      </c>
      <c r="C272" s="462"/>
      <c r="D272" s="463" t="s">
        <v>136</v>
      </c>
      <c r="E272" s="478" t="s">
        <v>138</v>
      </c>
      <c r="F272" s="464" t="s">
        <v>139</v>
      </c>
      <c r="G272" s="464" t="s">
        <v>18</v>
      </c>
      <c r="H272" s="464" t="s">
        <v>9</v>
      </c>
      <c r="I272" s="202"/>
    </row>
    <row r="273" spans="1:9" x14ac:dyDescent="0.25">
      <c r="A273" s="46"/>
      <c r="B273" s="915"/>
      <c r="C273" s="916"/>
      <c r="D273" s="470"/>
      <c r="E273" s="525"/>
      <c r="F273" s="481"/>
      <c r="G273" s="481">
        <f>E273*F273</f>
        <v>0</v>
      </c>
      <c r="H273" s="485"/>
      <c r="I273" s="202"/>
    </row>
    <row r="274" spans="1:9" x14ac:dyDescent="0.25">
      <c r="A274" s="46"/>
      <c r="B274" s="915"/>
      <c r="C274" s="916"/>
      <c r="D274" s="470"/>
      <c r="E274" s="525"/>
      <c r="F274" s="481"/>
      <c r="G274" s="481">
        <f>E274*F274</f>
        <v>0</v>
      </c>
      <c r="H274" s="469"/>
      <c r="I274" s="202"/>
    </row>
    <row r="275" spans="1:9" ht="15.75" thickBot="1" x14ac:dyDescent="0.3">
      <c r="A275" s="46"/>
      <c r="B275" s="917"/>
      <c r="C275" s="918"/>
      <c r="D275" s="470"/>
      <c r="E275" s="479"/>
      <c r="F275" s="482"/>
      <c r="G275" s="481"/>
      <c r="H275" s="469"/>
      <c r="I275" s="202"/>
    </row>
    <row r="276" spans="1:9" ht="15.75" thickBot="1" x14ac:dyDescent="0.3">
      <c r="A276" s="46"/>
      <c r="B276" s="149"/>
      <c r="C276" s="273"/>
      <c r="D276" s="274"/>
      <c r="E276" s="274"/>
      <c r="F276" s="453"/>
      <c r="G276" s="483" t="s">
        <v>16</v>
      </c>
      <c r="H276" s="477">
        <f>+SUM(G273:G275)</f>
        <v>0</v>
      </c>
      <c r="I276" s="202"/>
    </row>
    <row r="277" spans="1:9" x14ac:dyDescent="0.25">
      <c r="A277" s="46"/>
      <c r="B277" s="149"/>
      <c r="C277" s="273"/>
      <c r="D277" s="274"/>
      <c r="E277" s="274"/>
      <c r="F277" s="453"/>
      <c r="G277" s="273"/>
      <c r="H277" s="447"/>
      <c r="I277" s="202"/>
    </row>
    <row r="278" spans="1:9" ht="15.75" thickBot="1" x14ac:dyDescent="0.3">
      <c r="A278" s="46"/>
      <c r="B278" s="460" t="s">
        <v>134</v>
      </c>
      <c r="C278" s="273"/>
      <c r="D278" s="274"/>
      <c r="E278" s="274"/>
      <c r="F278" s="453"/>
      <c r="G278" s="273"/>
      <c r="H278" s="447"/>
      <c r="I278" s="202"/>
    </row>
    <row r="279" spans="1:9" x14ac:dyDescent="0.25">
      <c r="A279" s="46"/>
      <c r="B279" s="486" t="s">
        <v>34</v>
      </c>
      <c r="C279" s="487" t="s">
        <v>35</v>
      </c>
      <c r="D279" s="488" t="s">
        <v>36</v>
      </c>
      <c r="E279" s="488" t="s">
        <v>37</v>
      </c>
      <c r="F279" s="489" t="s">
        <v>38</v>
      </c>
      <c r="G279" s="490" t="s">
        <v>39</v>
      </c>
      <c r="H279" s="465"/>
      <c r="I279" s="202"/>
    </row>
    <row r="280" spans="1:9" x14ac:dyDescent="0.25">
      <c r="A280" s="46"/>
      <c r="B280" s="491" t="s">
        <v>40</v>
      </c>
      <c r="C280" s="492">
        <v>50000</v>
      </c>
      <c r="D280" s="493">
        <v>0.85</v>
      </c>
      <c r="E280" s="494">
        <f>C280+(C280*D280)</f>
        <v>92500</v>
      </c>
      <c r="F280" s="495">
        <v>15</v>
      </c>
      <c r="G280" s="496">
        <f>+E280/F280</f>
        <v>6166.666666666667</v>
      </c>
      <c r="H280" s="469"/>
      <c r="I280" s="202"/>
    </row>
    <row r="281" spans="1:9" x14ac:dyDescent="0.25">
      <c r="A281" s="46"/>
      <c r="B281" s="491" t="s">
        <v>41</v>
      </c>
      <c r="C281" s="492">
        <v>33333</v>
      </c>
      <c r="D281" s="493">
        <v>0.85</v>
      </c>
      <c r="E281" s="494">
        <f>C281+(C281*D281)</f>
        <v>61666.05</v>
      </c>
      <c r="F281" s="495">
        <v>15</v>
      </c>
      <c r="G281" s="496">
        <f>+E281/F281</f>
        <v>4111.0700000000006</v>
      </c>
      <c r="H281" s="469"/>
      <c r="I281" s="202"/>
    </row>
    <row r="282" spans="1:9" ht="15.75" thickBot="1" x14ac:dyDescent="0.3">
      <c r="A282" s="46"/>
      <c r="B282" s="497"/>
      <c r="C282" s="498"/>
      <c r="D282" s="499"/>
      <c r="E282" s="499"/>
      <c r="F282" s="500"/>
      <c r="G282" s="498"/>
      <c r="H282" s="475"/>
      <c r="I282" s="202"/>
    </row>
    <row r="283" spans="1:9" ht="15.75" thickBot="1" x14ac:dyDescent="0.3">
      <c r="A283" s="46"/>
      <c r="B283" s="149"/>
      <c r="C283" s="273"/>
      <c r="D283" s="274"/>
      <c r="E283" s="274"/>
      <c r="F283" s="453"/>
      <c r="G283" s="483" t="s">
        <v>16</v>
      </c>
      <c r="H283" s="477">
        <f>G280+G281</f>
        <v>10277.736666666668</v>
      </c>
      <c r="I283" s="202"/>
    </row>
    <row r="284" spans="1:9" ht="15.75" thickBot="1" x14ac:dyDescent="0.3">
      <c r="A284" s="46"/>
      <c r="B284" s="149"/>
      <c r="C284" s="273"/>
      <c r="D284" s="274"/>
      <c r="E284" s="274"/>
      <c r="F284" s="453"/>
      <c r="G284" s="273"/>
      <c r="H284" s="501"/>
      <c r="I284" s="202"/>
    </row>
    <row r="285" spans="1:9" ht="15.75" thickBot="1" x14ac:dyDescent="0.3">
      <c r="A285" s="46"/>
      <c r="B285" s="149"/>
      <c r="C285" s="273"/>
      <c r="D285" s="274"/>
      <c r="E285" s="274"/>
      <c r="F285" s="453" t="s">
        <v>42</v>
      </c>
      <c r="G285" s="502"/>
      <c r="H285" s="503">
        <f>H283+H268+H257+H276</f>
        <v>29827.662666666667</v>
      </c>
      <c r="I285" s="202"/>
    </row>
    <row r="286" spans="1:9" x14ac:dyDescent="0.25">
      <c r="A286" s="46"/>
      <c r="B286" s="149"/>
      <c r="C286" s="273"/>
      <c r="D286" s="274"/>
      <c r="E286" s="274"/>
      <c r="F286" s="453"/>
      <c r="G286" s="273"/>
      <c r="H286" s="447"/>
      <c r="I286" s="202"/>
    </row>
    <row r="287" spans="1:9" ht="15.75" thickBot="1" x14ac:dyDescent="0.3">
      <c r="A287" s="46"/>
      <c r="B287" s="460" t="s">
        <v>135</v>
      </c>
      <c r="C287" s="273"/>
      <c r="D287" s="274"/>
      <c r="E287" s="274"/>
      <c r="F287" s="453"/>
      <c r="G287" s="273"/>
      <c r="H287" s="447"/>
      <c r="I287" s="202"/>
    </row>
    <row r="288" spans="1:9" ht="15.75" thickBot="1" x14ac:dyDescent="0.3">
      <c r="A288" s="46"/>
      <c r="B288" s="504" t="s">
        <v>44</v>
      </c>
      <c r="C288" s="505"/>
      <c r="D288" s="506"/>
      <c r="E288" s="507"/>
      <c r="F288" s="508" t="s">
        <v>45</v>
      </c>
      <c r="G288" s="509"/>
      <c r="H288" s="465"/>
      <c r="I288" s="202"/>
    </row>
    <row r="289" spans="1:9" ht="15.75" thickBot="1" x14ac:dyDescent="0.3">
      <c r="A289" s="46"/>
      <c r="B289" s="919" t="s">
        <v>46</v>
      </c>
      <c r="C289" s="920"/>
      <c r="D289" s="510"/>
      <c r="E289" s="510"/>
      <c r="F289" s="511">
        <v>0.22</v>
      </c>
      <c r="G289" s="512"/>
      <c r="H289" s="447">
        <f>H285*F289</f>
        <v>6562.0857866666665</v>
      </c>
      <c r="I289" s="202"/>
    </row>
    <row r="290" spans="1:9" x14ac:dyDescent="0.25">
      <c r="A290" s="46"/>
      <c r="B290" s="919" t="s">
        <v>132</v>
      </c>
      <c r="C290" s="920"/>
      <c r="D290" s="510"/>
      <c r="E290" s="510"/>
      <c r="F290" s="511">
        <v>0.03</v>
      </c>
      <c r="G290" s="512"/>
      <c r="H290" s="447">
        <f>H285*F290</f>
        <v>894.82988</v>
      </c>
      <c r="I290" s="202"/>
    </row>
    <row r="291" spans="1:9" ht="15.75" thickBot="1" x14ac:dyDescent="0.3">
      <c r="A291" s="46"/>
      <c r="B291" s="921" t="s">
        <v>47</v>
      </c>
      <c r="C291" s="922"/>
      <c r="D291" s="513"/>
      <c r="E291" s="514"/>
      <c r="F291" s="515">
        <v>0.05</v>
      </c>
      <c r="G291" s="516"/>
      <c r="H291" s="447">
        <f>H285*F291</f>
        <v>1491.3831333333335</v>
      </c>
      <c r="I291" s="202"/>
    </row>
    <row r="292" spans="1:9" ht="15.75" thickBot="1" x14ac:dyDescent="0.3">
      <c r="A292" s="46"/>
      <c r="B292" s="149"/>
      <c r="C292" s="273"/>
      <c r="D292" s="274"/>
      <c r="E292" s="274"/>
      <c r="F292" s="453"/>
      <c r="G292" s="273" t="s">
        <v>16</v>
      </c>
      <c r="H292" s="477">
        <f>H289+H291</f>
        <v>8053.4689200000003</v>
      </c>
      <c r="I292" s="202"/>
    </row>
    <row r="293" spans="1:9" ht="15.75" thickBot="1" x14ac:dyDescent="0.3">
      <c r="A293" s="46"/>
      <c r="B293" s="149"/>
      <c r="C293" s="273"/>
      <c r="D293" s="274"/>
      <c r="E293" s="274"/>
      <c r="F293" s="453"/>
      <c r="G293" s="273"/>
      <c r="H293" s="447"/>
      <c r="I293" s="202"/>
    </row>
    <row r="294" spans="1:9" ht="15.75" thickBot="1" x14ac:dyDescent="0.3">
      <c r="A294" s="46"/>
      <c r="B294" s="149"/>
      <c r="C294" s="424" t="s">
        <v>111</v>
      </c>
      <c r="D294" s="274"/>
      <c r="E294" s="274"/>
      <c r="F294" s="517" t="s">
        <v>48</v>
      </c>
      <c r="G294" s="502"/>
      <c r="H294" s="503">
        <f>H285+H292</f>
        <v>37881.13158666667</v>
      </c>
      <c r="I294" s="202"/>
    </row>
    <row r="295" spans="1:9" x14ac:dyDescent="0.25">
      <c r="A295" s="46"/>
      <c r="B295" s="425"/>
      <c r="H295" s="202"/>
      <c r="I295" s="202"/>
    </row>
    <row r="296" spans="1:9" x14ac:dyDescent="0.25">
      <c r="A296" s="46"/>
      <c r="B296" s="425"/>
      <c r="F296" s="426" t="s">
        <v>107</v>
      </c>
      <c r="H296" s="202"/>
      <c r="I296" s="202"/>
    </row>
    <row r="297" spans="1:9" x14ac:dyDescent="0.25">
      <c r="A297" s="46"/>
      <c r="B297" s="425"/>
      <c r="F297" s="426" t="s">
        <v>108</v>
      </c>
      <c r="H297" s="202"/>
      <c r="I297" s="202"/>
    </row>
    <row r="298" spans="1:9" x14ac:dyDescent="0.25">
      <c r="A298" s="46"/>
      <c r="B298" s="425"/>
      <c r="F298" s="426" t="s">
        <v>109</v>
      </c>
      <c r="H298" s="202"/>
      <c r="I298" s="202"/>
    </row>
    <row r="299" spans="1:9" x14ac:dyDescent="0.25">
      <c r="A299" s="46"/>
      <c r="B299" s="425"/>
      <c r="F299" s="426" t="s">
        <v>110</v>
      </c>
      <c r="H299" s="202"/>
      <c r="I299" s="202"/>
    </row>
    <row r="300" spans="1:9" x14ac:dyDescent="0.25">
      <c r="A300" s="46"/>
      <c r="B300" s="425"/>
      <c r="H300" s="202"/>
      <c r="I300" s="202"/>
    </row>
    <row r="301" spans="1:9" x14ac:dyDescent="0.25">
      <c r="A301" s="46"/>
      <c r="B301" s="425"/>
      <c r="C301" s="427" t="s">
        <v>112</v>
      </c>
      <c r="H301" s="202"/>
      <c r="I301" s="202"/>
    </row>
    <row r="302" spans="1:9" x14ac:dyDescent="0.25">
      <c r="A302" s="46"/>
      <c r="B302" s="425"/>
      <c r="C302" s="428" t="s">
        <v>113</v>
      </c>
      <c r="H302" s="202"/>
      <c r="I302" s="202"/>
    </row>
    <row r="303" spans="1:9" x14ac:dyDescent="0.25">
      <c r="A303" s="46"/>
      <c r="B303" s="425"/>
      <c r="C303" s="429">
        <v>1</v>
      </c>
      <c r="H303" s="202"/>
      <c r="I303" s="202"/>
    </row>
    <row r="304" spans="1:9" x14ac:dyDescent="0.25">
      <c r="A304" s="46"/>
      <c r="B304" s="425"/>
      <c r="C304" s="429">
        <v>2</v>
      </c>
      <c r="H304" s="202"/>
      <c r="I304" s="202"/>
    </row>
    <row r="305" spans="1:9" x14ac:dyDescent="0.25">
      <c r="A305" s="46"/>
      <c r="B305" s="425"/>
      <c r="C305" s="429">
        <v>3</v>
      </c>
      <c r="H305" s="202"/>
      <c r="I305" s="202"/>
    </row>
    <row r="306" spans="1:9" x14ac:dyDescent="0.25">
      <c r="A306" s="46"/>
      <c r="B306" s="425"/>
      <c r="C306" s="429"/>
      <c r="F306" s="426" t="s">
        <v>107</v>
      </c>
      <c r="H306" s="202"/>
      <c r="I306" s="202"/>
    </row>
    <row r="307" spans="1:9" x14ac:dyDescent="0.25">
      <c r="A307" s="46"/>
      <c r="B307" s="425"/>
      <c r="F307" s="426" t="s">
        <v>108</v>
      </c>
      <c r="H307" s="202"/>
      <c r="I307" s="202"/>
    </row>
    <row r="308" spans="1:9" x14ac:dyDescent="0.25">
      <c r="A308" s="46"/>
      <c r="B308" s="425"/>
      <c r="F308" s="426" t="s">
        <v>114</v>
      </c>
      <c r="H308" s="202"/>
      <c r="I308" s="202"/>
    </row>
    <row r="309" spans="1:9" x14ac:dyDescent="0.25">
      <c r="A309" s="46"/>
      <c r="B309" s="425"/>
      <c r="F309" s="426" t="s">
        <v>110</v>
      </c>
      <c r="H309" s="202"/>
      <c r="I309" s="202"/>
    </row>
    <row r="310" spans="1:9" ht="15.75" thickBot="1" x14ac:dyDescent="0.3">
      <c r="A310" s="46"/>
      <c r="B310" s="430"/>
      <c r="C310" s="431"/>
      <c r="D310" s="431"/>
      <c r="E310" s="431"/>
      <c r="F310" s="432"/>
      <c r="G310" s="431"/>
      <c r="H310" s="305"/>
      <c r="I310" s="202"/>
    </row>
    <row r="311" spans="1:9" x14ac:dyDescent="0.25">
      <c r="A311" s="46"/>
      <c r="F311" s="426"/>
      <c r="I311" s="202"/>
    </row>
    <row r="312" spans="1:9" x14ac:dyDescent="0.25">
      <c r="A312" s="46"/>
      <c r="F312" s="426"/>
      <c r="I312" s="202"/>
    </row>
    <row r="313" spans="1:9" x14ac:dyDescent="0.25">
      <c r="A313" s="46"/>
      <c r="F313" s="426"/>
      <c r="I313" s="202"/>
    </row>
    <row r="314" spans="1:9" x14ac:dyDescent="0.25">
      <c r="A314" s="46"/>
      <c r="F314" s="426"/>
      <c r="I314" s="202"/>
    </row>
    <row r="315" spans="1:9" x14ac:dyDescent="0.25">
      <c r="A315" s="46"/>
      <c r="F315" s="426"/>
      <c r="I315" s="202"/>
    </row>
    <row r="316" spans="1:9" x14ac:dyDescent="0.25">
      <c r="A316" s="46"/>
      <c r="F316" s="426"/>
      <c r="I316" s="202"/>
    </row>
    <row r="317" spans="1:9" x14ac:dyDescent="0.25">
      <c r="A317" s="46"/>
      <c r="F317" s="426"/>
      <c r="I317" s="202"/>
    </row>
    <row r="318" spans="1:9" x14ac:dyDescent="0.25">
      <c r="A318" s="46"/>
      <c r="F318" s="426"/>
      <c r="I318" s="202"/>
    </row>
    <row r="319" spans="1:9" x14ac:dyDescent="0.25">
      <c r="A319" s="46"/>
      <c r="F319" s="426"/>
      <c r="I319" s="202"/>
    </row>
    <row r="320" spans="1:9" x14ac:dyDescent="0.25">
      <c r="A320" s="46"/>
      <c r="I320" s="202"/>
    </row>
    <row r="321" spans="1:9" ht="15.75" thickBot="1" x14ac:dyDescent="0.3">
      <c r="A321" s="54"/>
      <c r="B321" s="431"/>
      <c r="C321" s="431"/>
      <c r="D321" s="431"/>
      <c r="E321" s="431"/>
      <c r="F321" s="431"/>
      <c r="G321" s="431"/>
      <c r="H321" s="431"/>
      <c r="I321" s="305"/>
    </row>
    <row r="323" spans="1:9" ht="15.75" thickBot="1" x14ac:dyDescent="0.3"/>
    <row r="324" spans="1:9" ht="15.75" thickBot="1" x14ac:dyDescent="0.3">
      <c r="A324" s="57"/>
      <c r="B324" s="197"/>
      <c r="C324" s="198"/>
      <c r="D324" s="199"/>
      <c r="E324" s="199"/>
      <c r="F324" s="439"/>
      <c r="G324" s="198"/>
      <c r="H324" s="440"/>
      <c r="I324" s="200"/>
    </row>
    <row r="325" spans="1:9" x14ac:dyDescent="0.25">
      <c r="A325" s="46"/>
      <c r="B325" s="441"/>
      <c r="C325" s="442"/>
      <c r="D325" s="923" t="s">
        <v>115</v>
      </c>
      <c r="E325" s="924"/>
      <c r="F325" s="925"/>
      <c r="G325" s="443" t="s">
        <v>116</v>
      </c>
      <c r="H325" s="444" t="s">
        <v>105</v>
      </c>
      <c r="I325" s="202"/>
    </row>
    <row r="326" spans="1:9" x14ac:dyDescent="0.25">
      <c r="A326" s="46"/>
      <c r="B326" s="149"/>
      <c r="C326" s="445"/>
      <c r="D326" s="926"/>
      <c r="E326" s="927"/>
      <c r="F326" s="928"/>
      <c r="G326" s="446" t="s">
        <v>117</v>
      </c>
      <c r="H326" s="447"/>
      <c r="I326" s="202"/>
    </row>
    <row r="327" spans="1:9" x14ac:dyDescent="0.25">
      <c r="A327" s="46"/>
      <c r="B327" s="149"/>
      <c r="C327" s="445"/>
      <c r="D327" s="926"/>
      <c r="E327" s="927"/>
      <c r="F327" s="928"/>
      <c r="G327" s="446" t="s">
        <v>118</v>
      </c>
      <c r="H327" s="448">
        <v>44236</v>
      </c>
      <c r="I327" s="202"/>
    </row>
    <row r="328" spans="1:9" ht="15.75" thickBot="1" x14ac:dyDescent="0.3">
      <c r="A328" s="46"/>
      <c r="B328" s="449"/>
      <c r="C328" s="450"/>
      <c r="D328" s="929"/>
      <c r="E328" s="930"/>
      <c r="F328" s="931"/>
      <c r="G328" s="451"/>
      <c r="H328" s="452"/>
      <c r="I328" s="202"/>
    </row>
    <row r="329" spans="1:9" ht="15.75" thickBot="1" x14ac:dyDescent="0.3">
      <c r="A329" s="46"/>
      <c r="B329" s="149"/>
      <c r="C329" s="273"/>
      <c r="D329" s="274"/>
      <c r="E329" s="274"/>
      <c r="F329" s="453"/>
      <c r="G329" s="273"/>
      <c r="H329" s="447"/>
      <c r="I329" s="202"/>
    </row>
    <row r="330" spans="1:9" ht="15.75" thickBot="1" x14ac:dyDescent="0.3">
      <c r="A330" s="46"/>
      <c r="B330" s="454" t="s">
        <v>106</v>
      </c>
      <c r="C330" s="455" t="str">
        <f>+PRESUPUESTO!G51</f>
        <v>Viga Inferior concreto reforzado en 3500 psi 30x30</v>
      </c>
      <c r="D330" s="456"/>
      <c r="E330" s="456"/>
      <c r="F330" s="457"/>
      <c r="G330" s="458"/>
      <c r="H330" s="518" t="s">
        <v>78</v>
      </c>
      <c r="I330" s="202"/>
    </row>
    <row r="331" spans="1:9" x14ac:dyDescent="0.25">
      <c r="A331" s="46"/>
      <c r="B331" s="149"/>
      <c r="C331" s="273"/>
      <c r="D331" s="274"/>
      <c r="E331" s="274"/>
      <c r="F331" s="453"/>
      <c r="G331" s="273"/>
      <c r="H331" s="447"/>
      <c r="I331" s="202"/>
    </row>
    <row r="332" spans="1:9" ht="15.75" thickBot="1" x14ac:dyDescent="0.3">
      <c r="A332" s="46"/>
      <c r="B332" s="460" t="s">
        <v>4</v>
      </c>
      <c r="C332" s="273"/>
      <c r="D332" s="274"/>
      <c r="E332" s="274"/>
      <c r="F332" s="453"/>
      <c r="G332" s="273"/>
      <c r="H332" s="447"/>
      <c r="I332" s="202"/>
    </row>
    <row r="333" spans="1:9" x14ac:dyDescent="0.25">
      <c r="A333" s="46"/>
      <c r="B333" s="461" t="s">
        <v>5</v>
      </c>
      <c r="C333" s="462"/>
      <c r="D333" s="463" t="s">
        <v>6</v>
      </c>
      <c r="E333" s="463" t="s">
        <v>7</v>
      </c>
      <c r="F333" s="463" t="s">
        <v>8</v>
      </c>
      <c r="G333" s="464" t="s">
        <v>9</v>
      </c>
      <c r="H333" s="465"/>
      <c r="I333" s="202"/>
    </row>
    <row r="334" spans="1:9" x14ac:dyDescent="0.25">
      <c r="A334" s="46"/>
      <c r="B334" s="915" t="s">
        <v>10</v>
      </c>
      <c r="C334" s="916"/>
      <c r="D334" s="466" t="s">
        <v>237</v>
      </c>
      <c r="E334" s="466">
        <v>0.02</v>
      </c>
      <c r="F334" s="467">
        <v>25000</v>
      </c>
      <c r="G334" s="468">
        <f>F334*E334</f>
        <v>500</v>
      </c>
      <c r="H334" s="519"/>
      <c r="I334" s="202"/>
    </row>
    <row r="335" spans="1:9" x14ac:dyDescent="0.25">
      <c r="A335" s="46"/>
      <c r="B335" s="915" t="s">
        <v>257</v>
      </c>
      <c r="C335" s="916"/>
      <c r="D335" s="466" t="s">
        <v>216</v>
      </c>
      <c r="E335" s="466">
        <v>0.33333333333333337</v>
      </c>
      <c r="F335" s="467">
        <v>5801</v>
      </c>
      <c r="G335" s="468">
        <f t="shared" ref="G335:G336" si="8">F335*E335</f>
        <v>1933.666666666667</v>
      </c>
      <c r="H335" s="469"/>
      <c r="I335" s="202"/>
    </row>
    <row r="336" spans="1:9" x14ac:dyDescent="0.25">
      <c r="A336" s="46"/>
      <c r="B336" s="915"/>
      <c r="C336" s="916"/>
      <c r="D336" s="470"/>
      <c r="E336" s="466"/>
      <c r="F336" s="467"/>
      <c r="G336" s="468">
        <f t="shared" si="8"/>
        <v>0</v>
      </c>
      <c r="H336" s="469"/>
      <c r="I336" s="202"/>
    </row>
    <row r="337" spans="1:9" ht="15.75" thickBot="1" x14ac:dyDescent="0.3">
      <c r="A337" s="46"/>
      <c r="B337" s="449"/>
      <c r="C337" s="471"/>
      <c r="D337" s="472"/>
      <c r="E337" s="473"/>
      <c r="F337" s="474"/>
      <c r="G337" s="468"/>
      <c r="H337" s="475"/>
      <c r="I337" s="202"/>
    </row>
    <row r="338" spans="1:9" ht="15.75" thickBot="1" x14ac:dyDescent="0.3">
      <c r="A338" s="46"/>
      <c r="B338" s="149"/>
      <c r="C338" s="273"/>
      <c r="D338" s="274"/>
      <c r="E338" s="274"/>
      <c r="F338" s="453"/>
      <c r="G338" s="476" t="s">
        <v>16</v>
      </c>
      <c r="H338" s="477">
        <f>G334+G335+G336+G337</f>
        <v>2433.666666666667</v>
      </c>
      <c r="I338" s="202"/>
    </row>
    <row r="339" spans="1:9" x14ac:dyDescent="0.25">
      <c r="A339" s="46"/>
      <c r="B339" s="149"/>
      <c r="C339" s="273"/>
      <c r="D339" s="274"/>
      <c r="E339" s="274"/>
      <c r="F339" s="453"/>
      <c r="G339" s="273"/>
      <c r="H339" s="447"/>
      <c r="I339" s="202"/>
    </row>
    <row r="340" spans="1:9" ht="15.75" thickBot="1" x14ac:dyDescent="0.3">
      <c r="A340" s="46"/>
      <c r="B340" s="460" t="s">
        <v>17</v>
      </c>
      <c r="C340" s="273"/>
      <c r="D340" s="274"/>
      <c r="E340" s="274"/>
      <c r="F340" s="453"/>
      <c r="G340" s="273"/>
      <c r="H340" s="447"/>
      <c r="I340" s="202"/>
    </row>
    <row r="341" spans="1:9" x14ac:dyDescent="0.25">
      <c r="A341" s="46"/>
      <c r="B341" s="461" t="s">
        <v>5</v>
      </c>
      <c r="C341" s="462"/>
      <c r="D341" s="463" t="s">
        <v>6</v>
      </c>
      <c r="E341" s="463" t="s">
        <v>7</v>
      </c>
      <c r="F341" s="478" t="s">
        <v>9</v>
      </c>
      <c r="G341" s="464" t="s">
        <v>18</v>
      </c>
      <c r="H341" s="465"/>
      <c r="I341" s="202"/>
    </row>
    <row r="342" spans="1:9" x14ac:dyDescent="0.25">
      <c r="A342" s="46"/>
      <c r="B342" s="915" t="s">
        <v>194</v>
      </c>
      <c r="C342" s="916"/>
      <c r="D342" s="470" t="s">
        <v>125</v>
      </c>
      <c r="E342" s="470">
        <v>0.09</v>
      </c>
      <c r="F342" s="520">
        <v>398800</v>
      </c>
      <c r="G342" s="528">
        <f>E342*F342</f>
        <v>35892</v>
      </c>
      <c r="H342" s="469"/>
      <c r="I342" s="202"/>
    </row>
    <row r="343" spans="1:9" ht="14.45" customHeight="1" x14ac:dyDescent="0.25">
      <c r="A343" s="46"/>
      <c r="B343" s="915" t="s">
        <v>299</v>
      </c>
      <c r="C343" s="916" t="s">
        <v>299</v>
      </c>
      <c r="D343" s="470" t="s">
        <v>0</v>
      </c>
      <c r="E343" s="470">
        <v>0.25</v>
      </c>
      <c r="F343" s="520">
        <v>1800</v>
      </c>
      <c r="G343" s="528">
        <f t="shared" ref="G343:G346" si="9">E343*F343</f>
        <v>450</v>
      </c>
      <c r="H343" s="469"/>
      <c r="I343" s="202"/>
    </row>
    <row r="344" spans="1:9" s="300" customFormat="1" ht="14.45" customHeight="1" x14ac:dyDescent="0.25">
      <c r="A344" s="46"/>
      <c r="B344" s="714" t="s">
        <v>302</v>
      </c>
      <c r="C344" s="715"/>
      <c r="D344" s="470" t="s">
        <v>128</v>
      </c>
      <c r="E344" s="470">
        <v>6.5</v>
      </c>
      <c r="F344" s="520">
        <v>4203</v>
      </c>
      <c r="G344" s="528">
        <f t="shared" si="9"/>
        <v>27319.5</v>
      </c>
      <c r="H344" s="469"/>
      <c r="I344" s="202"/>
    </row>
    <row r="345" spans="1:9" x14ac:dyDescent="0.25">
      <c r="A345" s="46"/>
      <c r="B345" s="915" t="s">
        <v>300</v>
      </c>
      <c r="C345" s="916" t="s">
        <v>300</v>
      </c>
      <c r="D345" s="470" t="s">
        <v>128</v>
      </c>
      <c r="E345" s="470">
        <f>1/40</f>
        <v>2.5000000000000001E-2</v>
      </c>
      <c r="F345" s="520">
        <v>6835</v>
      </c>
      <c r="G345" s="528">
        <f t="shared" si="9"/>
        <v>170.875</v>
      </c>
      <c r="H345" s="469"/>
      <c r="I345" s="202"/>
    </row>
    <row r="346" spans="1:9" x14ac:dyDescent="0.25">
      <c r="A346" s="46"/>
      <c r="B346" s="915" t="s">
        <v>301</v>
      </c>
      <c r="C346" s="916" t="s">
        <v>301</v>
      </c>
      <c r="D346" s="470" t="s">
        <v>0</v>
      </c>
      <c r="E346" s="470">
        <f>10/293</f>
        <v>3.4129692832764506E-2</v>
      </c>
      <c r="F346" s="520">
        <v>107900</v>
      </c>
      <c r="G346" s="528">
        <f t="shared" si="9"/>
        <v>3682.5938566552904</v>
      </c>
      <c r="H346" s="469"/>
      <c r="I346" s="202"/>
    </row>
    <row r="347" spans="1:9" x14ac:dyDescent="0.25">
      <c r="A347" s="46"/>
      <c r="B347" s="911"/>
      <c r="C347" s="912"/>
      <c r="D347" s="470"/>
      <c r="E347" s="479"/>
      <c r="F347" s="482"/>
      <c r="G347" s="481"/>
      <c r="H347" s="469"/>
      <c r="I347" s="202"/>
    </row>
    <row r="348" spans="1:9" x14ac:dyDescent="0.25">
      <c r="A348" s="46"/>
      <c r="B348" s="913"/>
      <c r="C348" s="914"/>
      <c r="D348" s="470"/>
      <c r="E348" s="479"/>
      <c r="F348" s="482"/>
      <c r="G348" s="481"/>
      <c r="H348" s="469"/>
      <c r="I348" s="202"/>
    </row>
    <row r="349" spans="1:9" ht="15.75" thickBot="1" x14ac:dyDescent="0.3">
      <c r="A349" s="46"/>
      <c r="B349" s="911"/>
      <c r="C349" s="912"/>
      <c r="D349" s="470"/>
      <c r="E349" s="479"/>
      <c r="F349" s="482"/>
      <c r="G349" s="481"/>
      <c r="H349" s="469"/>
      <c r="I349" s="202"/>
    </row>
    <row r="350" spans="1:9" ht="15.75" thickBot="1" x14ac:dyDescent="0.3">
      <c r="A350" s="46"/>
      <c r="B350" s="149"/>
      <c r="C350" s="273"/>
      <c r="D350" s="274"/>
      <c r="E350" s="274"/>
      <c r="F350" s="453"/>
      <c r="G350" s="483" t="s">
        <v>16</v>
      </c>
      <c r="H350" s="477">
        <f>G342+G343+G345+G346+G347+G348+G349</f>
        <v>40195.468856655294</v>
      </c>
      <c r="I350" s="202"/>
    </row>
    <row r="351" spans="1:9" x14ac:dyDescent="0.25">
      <c r="A351" s="46"/>
      <c r="B351" s="149"/>
      <c r="C351" s="273"/>
      <c r="D351" s="274"/>
      <c r="E351" s="274"/>
      <c r="F351" s="453"/>
      <c r="G351" s="273"/>
      <c r="H351" s="447"/>
      <c r="I351" s="202"/>
    </row>
    <row r="352" spans="1:9" x14ac:dyDescent="0.25">
      <c r="A352" s="46"/>
      <c r="B352" s="149"/>
      <c r="C352" s="273"/>
      <c r="D352" s="274"/>
      <c r="E352" s="274"/>
      <c r="F352" s="453"/>
      <c r="G352" s="273"/>
      <c r="H352" s="447"/>
      <c r="I352" s="202"/>
    </row>
    <row r="353" spans="1:9" ht="15.75" thickBot="1" x14ac:dyDescent="0.3">
      <c r="A353" s="46"/>
      <c r="B353" s="460" t="s">
        <v>133</v>
      </c>
      <c r="C353" s="273"/>
      <c r="D353" s="274"/>
      <c r="E353" s="274"/>
      <c r="F353" s="453"/>
      <c r="G353" s="273"/>
      <c r="H353" s="447"/>
      <c r="I353" s="202"/>
    </row>
    <row r="354" spans="1:9" x14ac:dyDescent="0.25">
      <c r="A354" s="46"/>
      <c r="B354" s="461" t="s">
        <v>5</v>
      </c>
      <c r="C354" s="462"/>
      <c r="D354" s="463" t="s">
        <v>136</v>
      </c>
      <c r="E354" s="478" t="s">
        <v>138</v>
      </c>
      <c r="F354" s="464" t="s">
        <v>139</v>
      </c>
      <c r="G354" s="464" t="s">
        <v>18</v>
      </c>
      <c r="H354" s="464" t="s">
        <v>9</v>
      </c>
      <c r="I354" s="202"/>
    </row>
    <row r="355" spans="1:9" x14ac:dyDescent="0.25">
      <c r="A355" s="46"/>
      <c r="B355" s="915"/>
      <c r="C355" s="916"/>
      <c r="D355" s="470"/>
      <c r="E355" s="525"/>
      <c r="F355" s="481"/>
      <c r="G355" s="481">
        <f>E355*F355</f>
        <v>0</v>
      </c>
      <c r="H355" s="485"/>
      <c r="I355" s="202"/>
    </row>
    <row r="356" spans="1:9" x14ac:dyDescent="0.25">
      <c r="A356" s="46"/>
      <c r="B356" s="915"/>
      <c r="C356" s="916"/>
      <c r="D356" s="470"/>
      <c r="E356" s="525"/>
      <c r="F356" s="481"/>
      <c r="G356" s="481">
        <f>E356*F356</f>
        <v>0</v>
      </c>
      <c r="H356" s="469"/>
      <c r="I356" s="202"/>
    </row>
    <row r="357" spans="1:9" ht="15.75" thickBot="1" x14ac:dyDescent="0.3">
      <c r="A357" s="46"/>
      <c r="B357" s="917"/>
      <c r="C357" s="918"/>
      <c r="D357" s="470"/>
      <c r="E357" s="479"/>
      <c r="F357" s="482"/>
      <c r="G357" s="481"/>
      <c r="H357" s="469"/>
      <c r="I357" s="202"/>
    </row>
    <row r="358" spans="1:9" ht="15.75" thickBot="1" x14ac:dyDescent="0.3">
      <c r="A358" s="46"/>
      <c r="B358" s="149"/>
      <c r="C358" s="273"/>
      <c r="D358" s="274"/>
      <c r="E358" s="274"/>
      <c r="F358" s="453"/>
      <c r="G358" s="483" t="s">
        <v>16</v>
      </c>
      <c r="H358" s="477">
        <f>+SUM(G355:G357)</f>
        <v>0</v>
      </c>
      <c r="I358" s="202"/>
    </row>
    <row r="359" spans="1:9" x14ac:dyDescent="0.25">
      <c r="A359" s="46"/>
      <c r="B359" s="149"/>
      <c r="C359" s="273"/>
      <c r="D359" s="274"/>
      <c r="E359" s="274"/>
      <c r="F359" s="453"/>
      <c r="G359" s="273"/>
      <c r="H359" s="447"/>
      <c r="I359" s="202"/>
    </row>
    <row r="360" spans="1:9" ht="15.75" thickBot="1" x14ac:dyDescent="0.3">
      <c r="A360" s="46"/>
      <c r="B360" s="460" t="s">
        <v>134</v>
      </c>
      <c r="C360" s="273"/>
      <c r="D360" s="274"/>
      <c r="E360" s="274"/>
      <c r="F360" s="453"/>
      <c r="G360" s="273"/>
      <c r="H360" s="447"/>
      <c r="I360" s="202"/>
    </row>
    <row r="361" spans="1:9" x14ac:dyDescent="0.25">
      <c r="A361" s="46"/>
      <c r="B361" s="486" t="s">
        <v>34</v>
      </c>
      <c r="C361" s="487" t="s">
        <v>35</v>
      </c>
      <c r="D361" s="488" t="s">
        <v>36</v>
      </c>
      <c r="E361" s="488" t="s">
        <v>37</v>
      </c>
      <c r="F361" s="489" t="s">
        <v>38</v>
      </c>
      <c r="G361" s="490" t="s">
        <v>39</v>
      </c>
      <c r="H361" s="465"/>
      <c r="I361" s="202"/>
    </row>
    <row r="362" spans="1:9" x14ac:dyDescent="0.25">
      <c r="A362" s="46"/>
      <c r="B362" s="491" t="s">
        <v>40</v>
      </c>
      <c r="C362" s="492">
        <v>50000</v>
      </c>
      <c r="D362" s="493">
        <v>0.85</v>
      </c>
      <c r="E362" s="494">
        <f>C362+(C362*D362)</f>
        <v>92500</v>
      </c>
      <c r="F362" s="495">
        <v>4.5</v>
      </c>
      <c r="G362" s="496">
        <f>+E362/F362</f>
        <v>20555.555555555555</v>
      </c>
      <c r="H362" s="469"/>
      <c r="I362" s="202"/>
    </row>
    <row r="363" spans="1:9" x14ac:dyDescent="0.25">
      <c r="A363" s="46"/>
      <c r="B363" s="491" t="s">
        <v>41</v>
      </c>
      <c r="C363" s="492">
        <v>33333</v>
      </c>
      <c r="D363" s="493">
        <v>0.85</v>
      </c>
      <c r="E363" s="494">
        <f>C363+(C363*D363)</f>
        <v>61666.05</v>
      </c>
      <c r="F363" s="495">
        <v>4.5</v>
      </c>
      <c r="G363" s="496">
        <f>+E363/F363</f>
        <v>13703.566666666668</v>
      </c>
      <c r="H363" s="469"/>
      <c r="I363" s="202"/>
    </row>
    <row r="364" spans="1:9" ht="15.75" thickBot="1" x14ac:dyDescent="0.3">
      <c r="A364" s="46"/>
      <c r="B364" s="497"/>
      <c r="C364" s="498"/>
      <c r="D364" s="499"/>
      <c r="E364" s="499"/>
      <c r="F364" s="500"/>
      <c r="G364" s="498"/>
      <c r="H364" s="475"/>
      <c r="I364" s="202"/>
    </row>
    <row r="365" spans="1:9" ht="15.75" thickBot="1" x14ac:dyDescent="0.3">
      <c r="A365" s="46"/>
      <c r="B365" s="149"/>
      <c r="C365" s="273"/>
      <c r="D365" s="274"/>
      <c r="E365" s="274"/>
      <c r="F365" s="453"/>
      <c r="G365" s="483" t="s">
        <v>16</v>
      </c>
      <c r="H365" s="477">
        <f>G362+G363</f>
        <v>34259.12222222222</v>
      </c>
      <c r="I365" s="202"/>
    </row>
    <row r="366" spans="1:9" ht="15.75" thickBot="1" x14ac:dyDescent="0.3">
      <c r="A366" s="46"/>
      <c r="B366" s="149"/>
      <c r="C366" s="273"/>
      <c r="D366" s="274"/>
      <c r="E366" s="274"/>
      <c r="F366" s="453"/>
      <c r="G366" s="273"/>
      <c r="H366" s="501"/>
      <c r="I366" s="202"/>
    </row>
    <row r="367" spans="1:9" ht="15.75" thickBot="1" x14ac:dyDescent="0.3">
      <c r="A367" s="46"/>
      <c r="B367" s="149"/>
      <c r="C367" s="273"/>
      <c r="D367" s="274"/>
      <c r="E367" s="274"/>
      <c r="F367" s="453" t="s">
        <v>42</v>
      </c>
      <c r="G367" s="502"/>
      <c r="H367" s="503">
        <f>H365+H350+H338+H358</f>
        <v>76888.257745544179</v>
      </c>
      <c r="I367" s="202"/>
    </row>
    <row r="368" spans="1:9" x14ac:dyDescent="0.25">
      <c r="A368" s="46"/>
      <c r="B368" s="149"/>
      <c r="C368" s="273"/>
      <c r="D368" s="274"/>
      <c r="E368" s="274"/>
      <c r="F368" s="453"/>
      <c r="G368" s="273"/>
      <c r="H368" s="447"/>
      <c r="I368" s="202"/>
    </row>
    <row r="369" spans="1:9" ht="15.75" thickBot="1" x14ac:dyDescent="0.3">
      <c r="A369" s="46"/>
      <c r="B369" s="460" t="s">
        <v>135</v>
      </c>
      <c r="C369" s="273"/>
      <c r="D369" s="274"/>
      <c r="E369" s="274"/>
      <c r="F369" s="453"/>
      <c r="G369" s="273"/>
      <c r="H369" s="447"/>
      <c r="I369" s="202"/>
    </row>
    <row r="370" spans="1:9" ht="15.75" thickBot="1" x14ac:dyDescent="0.3">
      <c r="A370" s="46"/>
      <c r="B370" s="504" t="s">
        <v>44</v>
      </c>
      <c r="C370" s="505"/>
      <c r="D370" s="506"/>
      <c r="E370" s="507"/>
      <c r="F370" s="508" t="s">
        <v>45</v>
      </c>
      <c r="G370" s="509"/>
      <c r="H370" s="465"/>
      <c r="I370" s="202"/>
    </row>
    <row r="371" spans="1:9" ht="15.75" thickBot="1" x14ac:dyDescent="0.3">
      <c r="A371" s="46"/>
      <c r="B371" s="919" t="s">
        <v>46</v>
      </c>
      <c r="C371" s="920"/>
      <c r="D371" s="510"/>
      <c r="E371" s="510"/>
      <c r="F371" s="511">
        <v>0.22</v>
      </c>
      <c r="G371" s="512"/>
      <c r="H371" s="447">
        <f>H367*F371</f>
        <v>16915.416704019721</v>
      </c>
      <c r="I371" s="202"/>
    </row>
    <row r="372" spans="1:9" x14ac:dyDescent="0.25">
      <c r="A372" s="46"/>
      <c r="B372" s="919" t="s">
        <v>132</v>
      </c>
      <c r="C372" s="920"/>
      <c r="D372" s="510"/>
      <c r="E372" s="510"/>
      <c r="F372" s="511">
        <v>0.03</v>
      </c>
      <c r="G372" s="512"/>
      <c r="H372" s="447">
        <f>H367*F372</f>
        <v>2306.6477323663253</v>
      </c>
      <c r="I372" s="202"/>
    </row>
    <row r="373" spans="1:9" ht="15.75" thickBot="1" x14ac:dyDescent="0.3">
      <c r="A373" s="46"/>
      <c r="B373" s="921" t="s">
        <v>47</v>
      </c>
      <c r="C373" s="922"/>
      <c r="D373" s="513"/>
      <c r="E373" s="514"/>
      <c r="F373" s="515">
        <v>0.05</v>
      </c>
      <c r="G373" s="516"/>
      <c r="H373" s="447">
        <f>H367*F373</f>
        <v>3844.4128872772089</v>
      </c>
      <c r="I373" s="202"/>
    </row>
    <row r="374" spans="1:9" ht="15.75" thickBot="1" x14ac:dyDescent="0.3">
      <c r="A374" s="46"/>
      <c r="B374" s="149"/>
      <c r="C374" s="273"/>
      <c r="D374" s="274"/>
      <c r="E374" s="274"/>
      <c r="F374" s="453"/>
      <c r="G374" s="273" t="s">
        <v>16</v>
      </c>
      <c r="H374" s="477">
        <f>H371+H373</f>
        <v>20759.82959129693</v>
      </c>
      <c r="I374" s="202"/>
    </row>
    <row r="375" spans="1:9" ht="15.75" thickBot="1" x14ac:dyDescent="0.3">
      <c r="A375" s="46"/>
      <c r="B375" s="149"/>
      <c r="C375" s="273"/>
      <c r="D375" s="274"/>
      <c r="E375" s="274"/>
      <c r="F375" s="453"/>
      <c r="G375" s="273"/>
      <c r="H375" s="447"/>
      <c r="I375" s="202"/>
    </row>
    <row r="376" spans="1:9" ht="15.75" thickBot="1" x14ac:dyDescent="0.3">
      <c r="A376" s="46"/>
      <c r="B376" s="149"/>
      <c r="C376" s="424" t="s">
        <v>111</v>
      </c>
      <c r="D376" s="274"/>
      <c r="E376" s="274"/>
      <c r="F376" s="517" t="s">
        <v>48</v>
      </c>
      <c r="G376" s="502"/>
      <c r="H376" s="503">
        <f>H367+H374</f>
        <v>97648.087336841112</v>
      </c>
      <c r="I376" s="202"/>
    </row>
    <row r="377" spans="1:9" x14ac:dyDescent="0.25">
      <c r="A377" s="46"/>
      <c r="B377" s="425"/>
      <c r="H377" s="202"/>
      <c r="I377" s="202"/>
    </row>
    <row r="378" spans="1:9" x14ac:dyDescent="0.25">
      <c r="A378" s="46"/>
      <c r="B378" s="425"/>
      <c r="F378" s="426" t="s">
        <v>107</v>
      </c>
      <c r="H378" s="202"/>
      <c r="I378" s="202"/>
    </row>
    <row r="379" spans="1:9" x14ac:dyDescent="0.25">
      <c r="A379" s="46"/>
      <c r="B379" s="425"/>
      <c r="F379" s="426" t="s">
        <v>108</v>
      </c>
      <c r="H379" s="202"/>
      <c r="I379" s="202"/>
    </row>
    <row r="380" spans="1:9" x14ac:dyDescent="0.25">
      <c r="A380" s="46"/>
      <c r="B380" s="425"/>
      <c r="F380" s="426" t="s">
        <v>109</v>
      </c>
      <c r="H380" s="202"/>
      <c r="I380" s="202"/>
    </row>
    <row r="381" spans="1:9" x14ac:dyDescent="0.25">
      <c r="A381" s="46"/>
      <c r="B381" s="425"/>
      <c r="F381" s="426" t="s">
        <v>110</v>
      </c>
      <c r="H381" s="202"/>
      <c r="I381" s="202"/>
    </row>
    <row r="382" spans="1:9" x14ac:dyDescent="0.25">
      <c r="A382" s="46"/>
      <c r="B382" s="425"/>
      <c r="H382" s="202"/>
      <c r="I382" s="202"/>
    </row>
    <row r="383" spans="1:9" x14ac:dyDescent="0.25">
      <c r="A383" s="46"/>
      <c r="B383" s="425"/>
      <c r="C383" s="427" t="s">
        <v>112</v>
      </c>
      <c r="H383" s="202"/>
      <c r="I383" s="202"/>
    </row>
    <row r="384" spans="1:9" x14ac:dyDescent="0.25">
      <c r="A384" s="46"/>
      <c r="B384" s="425"/>
      <c r="C384" s="428" t="s">
        <v>113</v>
      </c>
      <c r="H384" s="202"/>
      <c r="I384" s="202"/>
    </row>
    <row r="385" spans="1:9" x14ac:dyDescent="0.25">
      <c r="A385" s="46"/>
      <c r="B385" s="425"/>
      <c r="C385" s="429">
        <v>1</v>
      </c>
      <c r="H385" s="202"/>
      <c r="I385" s="202"/>
    </row>
    <row r="386" spans="1:9" x14ac:dyDescent="0.25">
      <c r="A386" s="46"/>
      <c r="B386" s="425"/>
      <c r="C386" s="429">
        <v>2</v>
      </c>
      <c r="H386" s="202"/>
      <c r="I386" s="202"/>
    </row>
    <row r="387" spans="1:9" x14ac:dyDescent="0.25">
      <c r="A387" s="46"/>
      <c r="B387" s="425"/>
      <c r="C387" s="429">
        <v>3</v>
      </c>
      <c r="H387" s="202"/>
      <c r="I387" s="202"/>
    </row>
    <row r="388" spans="1:9" x14ac:dyDescent="0.25">
      <c r="A388" s="46"/>
      <c r="B388" s="425"/>
      <c r="C388" s="429"/>
      <c r="F388" s="426" t="s">
        <v>107</v>
      </c>
      <c r="H388" s="202"/>
      <c r="I388" s="202"/>
    </row>
    <row r="389" spans="1:9" x14ac:dyDescent="0.25">
      <c r="A389" s="46"/>
      <c r="B389" s="425"/>
      <c r="F389" s="426" t="s">
        <v>108</v>
      </c>
      <c r="H389" s="202"/>
      <c r="I389" s="202"/>
    </row>
    <row r="390" spans="1:9" x14ac:dyDescent="0.25">
      <c r="A390" s="46"/>
      <c r="B390" s="425"/>
      <c r="F390" s="426" t="s">
        <v>114</v>
      </c>
      <c r="H390" s="202"/>
      <c r="I390" s="202"/>
    </row>
    <row r="391" spans="1:9" x14ac:dyDescent="0.25">
      <c r="A391" s="46"/>
      <c r="B391" s="425"/>
      <c r="F391" s="426" t="s">
        <v>110</v>
      </c>
      <c r="H391" s="202"/>
      <c r="I391" s="202"/>
    </row>
    <row r="392" spans="1:9" ht="15.75" thickBot="1" x14ac:dyDescent="0.3">
      <c r="A392" s="46"/>
      <c r="B392" s="430"/>
      <c r="C392" s="431"/>
      <c r="D392" s="431"/>
      <c r="E392" s="431"/>
      <c r="F392" s="432"/>
      <c r="G392" s="431"/>
      <c r="H392" s="305"/>
      <c r="I392" s="202"/>
    </row>
    <row r="393" spans="1:9" x14ac:dyDescent="0.25">
      <c r="A393" s="46"/>
      <c r="F393" s="426"/>
      <c r="I393" s="202"/>
    </row>
    <row r="394" spans="1:9" x14ac:dyDescent="0.25">
      <c r="A394" s="46"/>
      <c r="F394" s="426"/>
      <c r="I394" s="202"/>
    </row>
    <row r="395" spans="1:9" x14ac:dyDescent="0.25">
      <c r="A395" s="46"/>
      <c r="F395" s="426"/>
      <c r="I395" s="202"/>
    </row>
    <row r="396" spans="1:9" x14ac:dyDescent="0.25">
      <c r="A396" s="46"/>
      <c r="F396" s="426"/>
      <c r="I396" s="202"/>
    </row>
    <row r="397" spans="1:9" x14ac:dyDescent="0.25">
      <c r="A397" s="46"/>
      <c r="F397" s="426"/>
      <c r="I397" s="202"/>
    </row>
    <row r="398" spans="1:9" x14ac:dyDescent="0.25">
      <c r="A398" s="46"/>
      <c r="F398" s="426"/>
      <c r="I398" s="202"/>
    </row>
    <row r="399" spans="1:9" x14ac:dyDescent="0.25">
      <c r="A399" s="46"/>
      <c r="F399" s="426"/>
      <c r="I399" s="202"/>
    </row>
    <row r="400" spans="1:9" x14ac:dyDescent="0.25">
      <c r="A400" s="46"/>
      <c r="F400" s="426"/>
      <c r="I400" s="202"/>
    </row>
    <row r="401" spans="1:9" x14ac:dyDescent="0.25">
      <c r="A401" s="46"/>
      <c r="F401" s="426"/>
      <c r="I401" s="202"/>
    </row>
    <row r="402" spans="1:9" x14ac:dyDescent="0.25">
      <c r="A402" s="46"/>
      <c r="I402" s="202"/>
    </row>
    <row r="403" spans="1:9" ht="15.75" thickBot="1" x14ac:dyDescent="0.3">
      <c r="A403" s="54"/>
      <c r="B403" s="431"/>
      <c r="C403" s="431"/>
      <c r="D403" s="431"/>
      <c r="E403" s="431"/>
      <c r="F403" s="431"/>
      <c r="G403" s="431"/>
      <c r="H403" s="431"/>
      <c r="I403" s="305"/>
    </row>
    <row r="405" spans="1:9" ht="15.75" thickBot="1" x14ac:dyDescent="0.3"/>
    <row r="406" spans="1:9" ht="15.75" thickBot="1" x14ac:dyDescent="0.3">
      <c r="A406" s="57"/>
      <c r="B406" s="197"/>
      <c r="C406" s="198"/>
      <c r="D406" s="199"/>
      <c r="E406" s="199"/>
      <c r="F406" s="439"/>
      <c r="G406" s="198"/>
      <c r="H406" s="440"/>
      <c r="I406" s="200"/>
    </row>
    <row r="407" spans="1:9" x14ac:dyDescent="0.25">
      <c r="A407" s="46"/>
      <c r="B407" s="441"/>
      <c r="C407" s="442"/>
      <c r="D407" s="923" t="s">
        <v>115</v>
      </c>
      <c r="E407" s="924"/>
      <c r="F407" s="925"/>
      <c r="G407" s="443" t="s">
        <v>116</v>
      </c>
      <c r="H407" s="444" t="s">
        <v>105</v>
      </c>
      <c r="I407" s="202"/>
    </row>
    <row r="408" spans="1:9" x14ac:dyDescent="0.25">
      <c r="A408" s="46"/>
      <c r="B408" s="149"/>
      <c r="C408" s="445"/>
      <c r="D408" s="926"/>
      <c r="E408" s="927"/>
      <c r="F408" s="928"/>
      <c r="G408" s="446" t="s">
        <v>117</v>
      </c>
      <c r="H408" s="447"/>
      <c r="I408" s="202"/>
    </row>
    <row r="409" spans="1:9" x14ac:dyDescent="0.25">
      <c r="A409" s="46"/>
      <c r="B409" s="149"/>
      <c r="C409" s="445"/>
      <c r="D409" s="926"/>
      <c r="E409" s="927"/>
      <c r="F409" s="928"/>
      <c r="G409" s="446" t="s">
        <v>118</v>
      </c>
      <c r="H409" s="448">
        <v>44236</v>
      </c>
      <c r="I409" s="202"/>
    </row>
    <row r="410" spans="1:9" ht="15.75" thickBot="1" x14ac:dyDescent="0.3">
      <c r="A410" s="46"/>
      <c r="B410" s="449"/>
      <c r="C410" s="450"/>
      <c r="D410" s="929"/>
      <c r="E410" s="930"/>
      <c r="F410" s="931"/>
      <c r="G410" s="451"/>
      <c r="H410" s="452"/>
      <c r="I410" s="202"/>
    </row>
    <row r="411" spans="1:9" ht="15.75" thickBot="1" x14ac:dyDescent="0.3">
      <c r="A411" s="46"/>
      <c r="B411" s="149"/>
      <c r="C411" s="273"/>
      <c r="D411" s="274"/>
      <c r="E411" s="274"/>
      <c r="F411" s="453"/>
      <c r="G411" s="273"/>
      <c r="H411" s="447"/>
      <c r="I411" s="202"/>
    </row>
    <row r="412" spans="1:9" ht="15.75" thickBot="1" x14ac:dyDescent="0.3">
      <c r="A412" s="46"/>
      <c r="B412" s="454" t="s">
        <v>106</v>
      </c>
      <c r="C412" s="455" t="str">
        <f>+PRESUPUESTO!G52</f>
        <v>Levante Bloque N.4 Mortero  1,4</v>
      </c>
      <c r="D412" s="456"/>
      <c r="E412" s="456"/>
      <c r="F412" s="457"/>
      <c r="G412" s="458"/>
      <c r="H412" s="518" t="s">
        <v>3</v>
      </c>
      <c r="I412" s="202"/>
    </row>
    <row r="413" spans="1:9" x14ac:dyDescent="0.25">
      <c r="A413" s="46"/>
      <c r="B413" s="149"/>
      <c r="C413" s="273"/>
      <c r="D413" s="274"/>
      <c r="E413" s="274"/>
      <c r="F413" s="453"/>
      <c r="G413" s="273"/>
      <c r="H413" s="447"/>
      <c r="I413" s="202"/>
    </row>
    <row r="414" spans="1:9" ht="15.75" thickBot="1" x14ac:dyDescent="0.3">
      <c r="A414" s="46"/>
      <c r="B414" s="460" t="s">
        <v>4</v>
      </c>
      <c r="C414" s="273"/>
      <c r="D414" s="274"/>
      <c r="E414" s="274"/>
      <c r="F414" s="453"/>
      <c r="G414" s="273"/>
      <c r="H414" s="447"/>
      <c r="I414" s="202"/>
    </row>
    <row r="415" spans="1:9" x14ac:dyDescent="0.25">
      <c r="A415" s="46"/>
      <c r="B415" s="461" t="s">
        <v>5</v>
      </c>
      <c r="C415" s="462"/>
      <c r="D415" s="463" t="s">
        <v>6</v>
      </c>
      <c r="E415" s="463" t="s">
        <v>7</v>
      </c>
      <c r="F415" s="463" t="s">
        <v>8</v>
      </c>
      <c r="G415" s="464" t="s">
        <v>9</v>
      </c>
      <c r="H415" s="465"/>
      <c r="I415" s="202"/>
    </row>
    <row r="416" spans="1:9" x14ac:dyDescent="0.25">
      <c r="A416" s="46"/>
      <c r="B416" s="915" t="s">
        <v>10</v>
      </c>
      <c r="C416" s="916"/>
      <c r="D416" s="466" t="s">
        <v>237</v>
      </c>
      <c r="E416" s="466">
        <v>0.08</v>
      </c>
      <c r="F416" s="467">
        <v>25000</v>
      </c>
      <c r="G416" s="468">
        <f>F416*E416</f>
        <v>2000</v>
      </c>
      <c r="H416" s="519"/>
      <c r="I416" s="202"/>
    </row>
    <row r="417" spans="1:9" x14ac:dyDescent="0.25">
      <c r="A417" s="46"/>
      <c r="B417" s="915"/>
      <c r="C417" s="916"/>
      <c r="D417" s="466"/>
      <c r="E417" s="466"/>
      <c r="F417" s="467"/>
      <c r="G417" s="468"/>
      <c r="H417" s="469"/>
      <c r="I417" s="202"/>
    </row>
    <row r="418" spans="1:9" x14ac:dyDescent="0.25">
      <c r="A418" s="46"/>
      <c r="B418" s="915"/>
      <c r="C418" s="916"/>
      <c r="D418" s="470"/>
      <c r="E418" s="466"/>
      <c r="F418" s="467"/>
      <c r="G418" s="468">
        <f t="shared" ref="G418" si="10">F418*E418</f>
        <v>0</v>
      </c>
      <c r="H418" s="469"/>
      <c r="I418" s="202"/>
    </row>
    <row r="419" spans="1:9" ht="15.75" thickBot="1" x14ac:dyDescent="0.3">
      <c r="A419" s="46"/>
      <c r="B419" s="449"/>
      <c r="C419" s="471"/>
      <c r="D419" s="472"/>
      <c r="E419" s="473"/>
      <c r="F419" s="474"/>
      <c r="G419" s="468"/>
      <c r="H419" s="475"/>
      <c r="I419" s="202"/>
    </row>
    <row r="420" spans="1:9" ht="15.75" thickBot="1" x14ac:dyDescent="0.3">
      <c r="A420" s="46"/>
      <c r="B420" s="149"/>
      <c r="C420" s="273"/>
      <c r="D420" s="274"/>
      <c r="E420" s="274"/>
      <c r="F420" s="453"/>
      <c r="G420" s="476" t="s">
        <v>16</v>
      </c>
      <c r="H420" s="477">
        <f>G416+G417+G418+G419</f>
        <v>2000</v>
      </c>
      <c r="I420" s="202"/>
    </row>
    <row r="421" spans="1:9" x14ac:dyDescent="0.25">
      <c r="A421" s="46"/>
      <c r="B421" s="149"/>
      <c r="C421" s="273"/>
      <c r="D421" s="274"/>
      <c r="E421" s="274"/>
      <c r="F421" s="453"/>
      <c r="G421" s="273"/>
      <c r="H421" s="447"/>
      <c r="I421" s="202"/>
    </row>
    <row r="422" spans="1:9" ht="15.75" thickBot="1" x14ac:dyDescent="0.3">
      <c r="A422" s="46"/>
      <c r="B422" s="460" t="s">
        <v>17</v>
      </c>
      <c r="C422" s="273"/>
      <c r="D422" s="274"/>
      <c r="E422" s="274"/>
      <c r="F422" s="453"/>
      <c r="G422" s="273"/>
      <c r="H422" s="447"/>
      <c r="I422" s="202"/>
    </row>
    <row r="423" spans="1:9" x14ac:dyDescent="0.25">
      <c r="A423" s="46"/>
      <c r="B423" s="461" t="s">
        <v>5</v>
      </c>
      <c r="C423" s="462"/>
      <c r="D423" s="463" t="s">
        <v>6</v>
      </c>
      <c r="E423" s="463" t="s">
        <v>7</v>
      </c>
      <c r="F423" s="478" t="s">
        <v>9</v>
      </c>
      <c r="G423" s="464" t="s">
        <v>18</v>
      </c>
      <c r="H423" s="465"/>
      <c r="I423" s="202"/>
    </row>
    <row r="424" spans="1:9" x14ac:dyDescent="0.25">
      <c r="A424" s="46"/>
      <c r="B424" s="915" t="s">
        <v>261</v>
      </c>
      <c r="C424" s="916"/>
      <c r="D424" s="470" t="s">
        <v>235</v>
      </c>
      <c r="E424" s="470">
        <v>12.5</v>
      </c>
      <c r="F424" s="520">
        <v>1500</v>
      </c>
      <c r="G424" s="528">
        <f>E424*F424</f>
        <v>18750</v>
      </c>
      <c r="H424" s="469"/>
      <c r="I424" s="202"/>
    </row>
    <row r="425" spans="1:9" x14ac:dyDescent="0.25">
      <c r="A425" s="46"/>
      <c r="B425" s="915" t="s">
        <v>291</v>
      </c>
      <c r="C425" s="916"/>
      <c r="D425" s="470" t="s">
        <v>124</v>
      </c>
      <c r="E425" s="470">
        <v>0.03</v>
      </c>
      <c r="F425" s="520">
        <v>195953</v>
      </c>
      <c r="G425" s="528">
        <f t="shared" ref="G425:G427" si="11">E425*F425</f>
        <v>5878.59</v>
      </c>
      <c r="H425" s="469"/>
      <c r="I425" s="202"/>
    </row>
    <row r="426" spans="1:9" x14ac:dyDescent="0.25">
      <c r="A426" s="46"/>
      <c r="B426" s="915"/>
      <c r="C426" s="916"/>
      <c r="D426" s="470"/>
      <c r="E426" s="470"/>
      <c r="F426" s="521"/>
      <c r="G426" s="528">
        <f t="shared" si="11"/>
        <v>0</v>
      </c>
      <c r="H426" s="469"/>
      <c r="I426" s="202"/>
    </row>
    <row r="427" spans="1:9" x14ac:dyDescent="0.25">
      <c r="A427" s="46"/>
      <c r="B427" s="915"/>
      <c r="C427" s="916"/>
      <c r="D427" s="470"/>
      <c r="E427" s="470"/>
      <c r="F427" s="521"/>
      <c r="G427" s="528">
        <f t="shared" si="11"/>
        <v>0</v>
      </c>
      <c r="H427" s="469"/>
      <c r="I427" s="202"/>
    </row>
    <row r="428" spans="1:9" x14ac:dyDescent="0.25">
      <c r="A428" s="46"/>
      <c r="B428" s="911"/>
      <c r="C428" s="912"/>
      <c r="D428" s="470"/>
      <c r="E428" s="479"/>
      <c r="F428" s="482"/>
      <c r="G428" s="481"/>
      <c r="H428" s="469"/>
      <c r="I428" s="202"/>
    </row>
    <row r="429" spans="1:9" x14ac:dyDescent="0.25">
      <c r="A429" s="46"/>
      <c r="B429" s="913"/>
      <c r="C429" s="914"/>
      <c r="D429" s="470"/>
      <c r="E429" s="479"/>
      <c r="F429" s="482"/>
      <c r="G429" s="481"/>
      <c r="H429" s="469"/>
      <c r="I429" s="202"/>
    </row>
    <row r="430" spans="1:9" ht="15.75" thickBot="1" x14ac:dyDescent="0.3">
      <c r="A430" s="46"/>
      <c r="B430" s="911"/>
      <c r="C430" s="912"/>
      <c r="D430" s="470"/>
      <c r="E430" s="479"/>
      <c r="F430" s="482"/>
      <c r="G430" s="481"/>
      <c r="H430" s="469"/>
      <c r="I430" s="202"/>
    </row>
    <row r="431" spans="1:9" ht="15.75" thickBot="1" x14ac:dyDescent="0.3">
      <c r="A431" s="46"/>
      <c r="B431" s="149"/>
      <c r="C431" s="273"/>
      <c r="D431" s="274"/>
      <c r="E431" s="274"/>
      <c r="F431" s="453"/>
      <c r="G431" s="483" t="s">
        <v>16</v>
      </c>
      <c r="H431" s="477">
        <f>G424+G425+G426+G427+G428+G429+G430</f>
        <v>24628.59</v>
      </c>
      <c r="I431" s="202"/>
    </row>
    <row r="432" spans="1:9" x14ac:dyDescent="0.25">
      <c r="A432" s="46"/>
      <c r="B432" s="149"/>
      <c r="C432" s="273"/>
      <c r="D432" s="274"/>
      <c r="E432" s="274"/>
      <c r="F432" s="453"/>
      <c r="G432" s="273"/>
      <c r="H432" s="447"/>
      <c r="I432" s="202"/>
    </row>
    <row r="433" spans="1:9" x14ac:dyDescent="0.25">
      <c r="A433" s="46"/>
      <c r="B433" s="149"/>
      <c r="C433" s="273"/>
      <c r="D433" s="274"/>
      <c r="E433" s="274"/>
      <c r="F433" s="453"/>
      <c r="G433" s="273"/>
      <c r="H433" s="447"/>
      <c r="I433" s="202"/>
    </row>
    <row r="434" spans="1:9" ht="15.75" thickBot="1" x14ac:dyDescent="0.3">
      <c r="A434" s="46"/>
      <c r="B434" s="460" t="s">
        <v>133</v>
      </c>
      <c r="C434" s="273"/>
      <c r="D434" s="274"/>
      <c r="E434" s="274"/>
      <c r="F434" s="453"/>
      <c r="G434" s="273"/>
      <c r="H434" s="447"/>
      <c r="I434" s="202"/>
    </row>
    <row r="435" spans="1:9" x14ac:dyDescent="0.25">
      <c r="A435" s="46"/>
      <c r="B435" s="461" t="s">
        <v>5</v>
      </c>
      <c r="C435" s="462"/>
      <c r="D435" s="463" t="s">
        <v>136</v>
      </c>
      <c r="E435" s="478" t="s">
        <v>138</v>
      </c>
      <c r="F435" s="464" t="s">
        <v>139</v>
      </c>
      <c r="G435" s="464" t="s">
        <v>18</v>
      </c>
      <c r="H435" s="464" t="s">
        <v>9</v>
      </c>
      <c r="I435" s="202"/>
    </row>
    <row r="436" spans="1:9" x14ac:dyDescent="0.25">
      <c r="A436" s="46"/>
      <c r="B436" s="915"/>
      <c r="C436" s="916"/>
      <c r="D436" s="470"/>
      <c r="E436" s="525"/>
      <c r="F436" s="481"/>
      <c r="G436" s="481">
        <f>E436*F436</f>
        <v>0</v>
      </c>
      <c r="H436" s="485"/>
      <c r="I436" s="202"/>
    </row>
    <row r="437" spans="1:9" x14ac:dyDescent="0.25">
      <c r="A437" s="46"/>
      <c r="B437" s="915"/>
      <c r="C437" s="916"/>
      <c r="D437" s="470"/>
      <c r="E437" s="525"/>
      <c r="F437" s="481"/>
      <c r="G437" s="481">
        <f>E437*F437</f>
        <v>0</v>
      </c>
      <c r="H437" s="469"/>
      <c r="I437" s="202"/>
    </row>
    <row r="438" spans="1:9" ht="15.75" thickBot="1" x14ac:dyDescent="0.3">
      <c r="A438" s="46"/>
      <c r="B438" s="917"/>
      <c r="C438" s="918"/>
      <c r="D438" s="470"/>
      <c r="E438" s="479"/>
      <c r="F438" s="482"/>
      <c r="G438" s="481"/>
      <c r="H438" s="469"/>
      <c r="I438" s="202"/>
    </row>
    <row r="439" spans="1:9" ht="15.75" thickBot="1" x14ac:dyDescent="0.3">
      <c r="A439" s="46"/>
      <c r="B439" s="149"/>
      <c r="C439" s="273"/>
      <c r="D439" s="274"/>
      <c r="E439" s="274"/>
      <c r="F439" s="453"/>
      <c r="G439" s="483" t="s">
        <v>16</v>
      </c>
      <c r="H439" s="477">
        <f>+SUM(G436:G438)</f>
        <v>0</v>
      </c>
      <c r="I439" s="202"/>
    </row>
    <row r="440" spans="1:9" x14ac:dyDescent="0.25">
      <c r="A440" s="46"/>
      <c r="B440" s="149"/>
      <c r="C440" s="273"/>
      <c r="D440" s="274"/>
      <c r="E440" s="274"/>
      <c r="F440" s="453"/>
      <c r="G440" s="273"/>
      <c r="H440" s="447"/>
      <c r="I440" s="202"/>
    </row>
    <row r="441" spans="1:9" ht="15.75" thickBot="1" x14ac:dyDescent="0.3">
      <c r="A441" s="46"/>
      <c r="B441" s="460" t="s">
        <v>134</v>
      </c>
      <c r="C441" s="273"/>
      <c r="D441" s="274"/>
      <c r="E441" s="274"/>
      <c r="F441" s="453"/>
      <c r="G441" s="273"/>
      <c r="H441" s="447"/>
      <c r="I441" s="202"/>
    </row>
    <row r="442" spans="1:9" x14ac:dyDescent="0.25">
      <c r="A442" s="46"/>
      <c r="B442" s="486" t="s">
        <v>34</v>
      </c>
      <c r="C442" s="487" t="s">
        <v>35</v>
      </c>
      <c r="D442" s="488" t="s">
        <v>36</v>
      </c>
      <c r="E442" s="488" t="s">
        <v>37</v>
      </c>
      <c r="F442" s="489" t="s">
        <v>38</v>
      </c>
      <c r="G442" s="490" t="s">
        <v>39</v>
      </c>
      <c r="H442" s="465"/>
      <c r="I442" s="202"/>
    </row>
    <row r="443" spans="1:9" x14ac:dyDescent="0.25">
      <c r="A443" s="46"/>
      <c r="B443" s="491" t="s">
        <v>40</v>
      </c>
      <c r="C443" s="492">
        <v>50000</v>
      </c>
      <c r="D443" s="493">
        <v>0.85</v>
      </c>
      <c r="E443" s="494">
        <f>C443+(C443*D443)</f>
        <v>92500</v>
      </c>
      <c r="F443" s="495">
        <v>13</v>
      </c>
      <c r="G443" s="496">
        <f>+E443/F443</f>
        <v>7115.3846153846152</v>
      </c>
      <c r="H443" s="469"/>
      <c r="I443" s="202"/>
    </row>
    <row r="444" spans="1:9" x14ac:dyDescent="0.25">
      <c r="A444" s="46"/>
      <c r="B444" s="491" t="s">
        <v>41</v>
      </c>
      <c r="C444" s="492">
        <v>33333</v>
      </c>
      <c r="D444" s="493">
        <v>0.85</v>
      </c>
      <c r="E444" s="494">
        <f>C444+(C444*D444)</f>
        <v>61666.05</v>
      </c>
      <c r="F444" s="495">
        <v>13</v>
      </c>
      <c r="G444" s="496">
        <f>+E444/F444</f>
        <v>4743.542307692308</v>
      </c>
      <c r="H444" s="469"/>
      <c r="I444" s="202"/>
    </row>
    <row r="445" spans="1:9" ht="15.75" thickBot="1" x14ac:dyDescent="0.3">
      <c r="A445" s="46"/>
      <c r="B445" s="497"/>
      <c r="C445" s="498"/>
      <c r="D445" s="499"/>
      <c r="E445" s="499"/>
      <c r="F445" s="500"/>
      <c r="G445" s="498"/>
      <c r="H445" s="475"/>
      <c r="I445" s="202"/>
    </row>
    <row r="446" spans="1:9" ht="15.75" thickBot="1" x14ac:dyDescent="0.3">
      <c r="A446" s="46"/>
      <c r="B446" s="149"/>
      <c r="C446" s="273"/>
      <c r="D446" s="274"/>
      <c r="E446" s="274"/>
      <c r="F446" s="453"/>
      <c r="G446" s="483" t="s">
        <v>16</v>
      </c>
      <c r="H446" s="477">
        <f>G443+G444</f>
        <v>11858.926923076924</v>
      </c>
      <c r="I446" s="202"/>
    </row>
    <row r="447" spans="1:9" ht="15.75" thickBot="1" x14ac:dyDescent="0.3">
      <c r="A447" s="46"/>
      <c r="B447" s="149"/>
      <c r="C447" s="273"/>
      <c r="D447" s="274"/>
      <c r="E447" s="274"/>
      <c r="F447" s="453"/>
      <c r="G447" s="273"/>
      <c r="H447" s="501"/>
      <c r="I447" s="202"/>
    </row>
    <row r="448" spans="1:9" ht="15.75" thickBot="1" x14ac:dyDescent="0.3">
      <c r="A448" s="46"/>
      <c r="B448" s="149"/>
      <c r="C448" s="273"/>
      <c r="D448" s="274"/>
      <c r="E448" s="274"/>
      <c r="F448" s="453" t="s">
        <v>42</v>
      </c>
      <c r="G448" s="502"/>
      <c r="H448" s="503">
        <f>H446+H431+H420+H439</f>
        <v>38487.516923076924</v>
      </c>
      <c r="I448" s="202"/>
    </row>
    <row r="449" spans="1:9" x14ac:dyDescent="0.25">
      <c r="A449" s="46"/>
      <c r="B449" s="149"/>
      <c r="C449" s="273"/>
      <c r="D449" s="274"/>
      <c r="E449" s="274"/>
      <c r="F449" s="453"/>
      <c r="G449" s="273"/>
      <c r="H449" s="447"/>
      <c r="I449" s="202"/>
    </row>
    <row r="450" spans="1:9" ht="15.75" thickBot="1" x14ac:dyDescent="0.3">
      <c r="A450" s="46"/>
      <c r="B450" s="460" t="s">
        <v>135</v>
      </c>
      <c r="C450" s="273"/>
      <c r="D450" s="274"/>
      <c r="E450" s="274"/>
      <c r="F450" s="453"/>
      <c r="G450" s="273"/>
      <c r="H450" s="447"/>
      <c r="I450" s="202"/>
    </row>
    <row r="451" spans="1:9" ht="15.75" thickBot="1" x14ac:dyDescent="0.3">
      <c r="A451" s="46"/>
      <c r="B451" s="504" t="s">
        <v>44</v>
      </c>
      <c r="C451" s="505"/>
      <c r="D451" s="506"/>
      <c r="E451" s="507"/>
      <c r="F451" s="508" t="s">
        <v>45</v>
      </c>
      <c r="G451" s="509"/>
      <c r="H451" s="465"/>
      <c r="I451" s="202"/>
    </row>
    <row r="452" spans="1:9" ht="15.75" thickBot="1" x14ac:dyDescent="0.3">
      <c r="A452" s="46"/>
      <c r="B452" s="919" t="s">
        <v>46</v>
      </c>
      <c r="C452" s="920"/>
      <c r="D452" s="510"/>
      <c r="E452" s="510"/>
      <c r="F452" s="511">
        <v>0.22</v>
      </c>
      <c r="G452" s="512"/>
      <c r="H452" s="447">
        <f>H448*F452</f>
        <v>8467.2537230769231</v>
      </c>
      <c r="I452" s="202"/>
    </row>
    <row r="453" spans="1:9" x14ac:dyDescent="0.25">
      <c r="A453" s="46"/>
      <c r="B453" s="919" t="s">
        <v>132</v>
      </c>
      <c r="C453" s="920"/>
      <c r="D453" s="510"/>
      <c r="E453" s="510"/>
      <c r="F453" s="511">
        <v>0.03</v>
      </c>
      <c r="G453" s="512"/>
      <c r="H453" s="447">
        <f>H448*F453</f>
        <v>1154.6255076923078</v>
      </c>
      <c r="I453" s="202"/>
    </row>
    <row r="454" spans="1:9" ht="15.75" thickBot="1" x14ac:dyDescent="0.3">
      <c r="A454" s="46"/>
      <c r="B454" s="921" t="s">
        <v>47</v>
      </c>
      <c r="C454" s="922"/>
      <c r="D454" s="513"/>
      <c r="E454" s="514"/>
      <c r="F454" s="515">
        <v>0.05</v>
      </c>
      <c r="G454" s="516"/>
      <c r="H454" s="447">
        <f>H448*F454</f>
        <v>1924.3758461538464</v>
      </c>
      <c r="I454" s="202"/>
    </row>
    <row r="455" spans="1:9" ht="15.75" thickBot="1" x14ac:dyDescent="0.3">
      <c r="A455" s="46"/>
      <c r="B455" s="149"/>
      <c r="C455" s="273"/>
      <c r="D455" s="274"/>
      <c r="E455" s="274"/>
      <c r="F455" s="453"/>
      <c r="G455" s="273" t="s">
        <v>16</v>
      </c>
      <c r="H455" s="477">
        <f>H452+H454</f>
        <v>10391.629569230769</v>
      </c>
      <c r="I455" s="202"/>
    </row>
    <row r="456" spans="1:9" ht="15.75" thickBot="1" x14ac:dyDescent="0.3">
      <c r="A456" s="46"/>
      <c r="B456" s="149"/>
      <c r="C456" s="273"/>
      <c r="D456" s="274"/>
      <c r="E456" s="274"/>
      <c r="F456" s="453"/>
      <c r="G456" s="273"/>
      <c r="H456" s="447"/>
      <c r="I456" s="202"/>
    </row>
    <row r="457" spans="1:9" ht="15.75" thickBot="1" x14ac:dyDescent="0.3">
      <c r="A457" s="46"/>
      <c r="B457" s="149"/>
      <c r="C457" s="424" t="s">
        <v>111</v>
      </c>
      <c r="D457" s="274"/>
      <c r="E457" s="274"/>
      <c r="F457" s="517" t="s">
        <v>48</v>
      </c>
      <c r="G457" s="502"/>
      <c r="H457" s="503">
        <f>H448+H455</f>
        <v>48879.146492307693</v>
      </c>
      <c r="I457" s="202"/>
    </row>
    <row r="458" spans="1:9" x14ac:dyDescent="0.25">
      <c r="A458" s="46"/>
      <c r="B458" s="425"/>
      <c r="H458" s="202"/>
      <c r="I458" s="202"/>
    </row>
    <row r="459" spans="1:9" x14ac:dyDescent="0.25">
      <c r="A459" s="46"/>
      <c r="B459" s="425"/>
      <c r="F459" s="426" t="s">
        <v>107</v>
      </c>
      <c r="H459" s="202"/>
      <c r="I459" s="202"/>
    </row>
    <row r="460" spans="1:9" x14ac:dyDescent="0.25">
      <c r="A460" s="46"/>
      <c r="B460" s="425"/>
      <c r="F460" s="426" t="s">
        <v>108</v>
      </c>
      <c r="H460" s="202"/>
      <c r="I460" s="202"/>
    </row>
    <row r="461" spans="1:9" x14ac:dyDescent="0.25">
      <c r="A461" s="46"/>
      <c r="B461" s="425"/>
      <c r="F461" s="426" t="s">
        <v>109</v>
      </c>
      <c r="H461" s="202"/>
      <c r="I461" s="202"/>
    </row>
    <row r="462" spans="1:9" x14ac:dyDescent="0.25">
      <c r="A462" s="46"/>
      <c r="B462" s="425"/>
      <c r="F462" s="426" t="s">
        <v>110</v>
      </c>
      <c r="H462" s="202"/>
      <c r="I462" s="202"/>
    </row>
    <row r="463" spans="1:9" x14ac:dyDescent="0.25">
      <c r="A463" s="46"/>
      <c r="B463" s="425"/>
      <c r="H463" s="202"/>
      <c r="I463" s="202"/>
    </row>
    <row r="464" spans="1:9" x14ac:dyDescent="0.25">
      <c r="A464" s="46"/>
      <c r="B464" s="425"/>
      <c r="C464" s="427" t="s">
        <v>112</v>
      </c>
      <c r="H464" s="202"/>
      <c r="I464" s="202"/>
    </row>
    <row r="465" spans="1:9" x14ac:dyDescent="0.25">
      <c r="A465" s="46"/>
      <c r="B465" s="425"/>
      <c r="C465" s="428" t="s">
        <v>113</v>
      </c>
      <c r="H465" s="202"/>
      <c r="I465" s="202"/>
    </row>
    <row r="466" spans="1:9" x14ac:dyDescent="0.25">
      <c r="A466" s="46"/>
      <c r="B466" s="425"/>
      <c r="C466" s="429">
        <v>1</v>
      </c>
      <c r="H466" s="202"/>
      <c r="I466" s="202"/>
    </row>
    <row r="467" spans="1:9" x14ac:dyDescent="0.25">
      <c r="A467" s="46"/>
      <c r="B467" s="425"/>
      <c r="C467" s="429">
        <v>2</v>
      </c>
      <c r="H467" s="202"/>
      <c r="I467" s="202"/>
    </row>
    <row r="468" spans="1:9" x14ac:dyDescent="0.25">
      <c r="A468" s="46"/>
      <c r="B468" s="425"/>
      <c r="C468" s="429">
        <v>3</v>
      </c>
      <c r="H468" s="202"/>
      <c r="I468" s="202"/>
    </row>
    <row r="469" spans="1:9" x14ac:dyDescent="0.25">
      <c r="A469" s="46"/>
      <c r="B469" s="425"/>
      <c r="C469" s="429"/>
      <c r="F469" s="426" t="s">
        <v>107</v>
      </c>
      <c r="H469" s="202"/>
      <c r="I469" s="202"/>
    </row>
    <row r="470" spans="1:9" x14ac:dyDescent="0.25">
      <c r="A470" s="46"/>
      <c r="B470" s="425"/>
      <c r="F470" s="426" t="s">
        <v>108</v>
      </c>
      <c r="H470" s="202"/>
      <c r="I470" s="202"/>
    </row>
    <row r="471" spans="1:9" x14ac:dyDescent="0.25">
      <c r="A471" s="46"/>
      <c r="B471" s="425"/>
      <c r="F471" s="426" t="s">
        <v>114</v>
      </c>
      <c r="H471" s="202"/>
      <c r="I471" s="202"/>
    </row>
    <row r="472" spans="1:9" x14ac:dyDescent="0.25">
      <c r="A472" s="46"/>
      <c r="B472" s="425"/>
      <c r="F472" s="426" t="s">
        <v>110</v>
      </c>
      <c r="H472" s="202"/>
      <c r="I472" s="202"/>
    </row>
    <row r="473" spans="1:9" ht="15.75" thickBot="1" x14ac:dyDescent="0.3">
      <c r="A473" s="46"/>
      <c r="B473" s="430"/>
      <c r="C473" s="431"/>
      <c r="D473" s="431"/>
      <c r="E473" s="431"/>
      <c r="F473" s="432"/>
      <c r="G473" s="431"/>
      <c r="H473" s="305"/>
      <c r="I473" s="202"/>
    </row>
    <row r="474" spans="1:9" x14ac:dyDescent="0.25">
      <c r="A474" s="46"/>
      <c r="F474" s="426"/>
      <c r="I474" s="202"/>
    </row>
    <row r="475" spans="1:9" x14ac:dyDescent="0.25">
      <c r="A475" s="46"/>
      <c r="F475" s="426"/>
      <c r="I475" s="202"/>
    </row>
    <row r="476" spans="1:9" x14ac:dyDescent="0.25">
      <c r="A476" s="46"/>
      <c r="F476" s="426"/>
      <c r="I476" s="202"/>
    </row>
    <row r="477" spans="1:9" x14ac:dyDescent="0.25">
      <c r="A477" s="46"/>
      <c r="F477" s="426"/>
      <c r="I477" s="202"/>
    </row>
    <row r="478" spans="1:9" x14ac:dyDescent="0.25">
      <c r="A478" s="46"/>
      <c r="F478" s="426"/>
      <c r="I478" s="202"/>
    </row>
    <row r="479" spans="1:9" x14ac:dyDescent="0.25">
      <c r="A479" s="46"/>
      <c r="F479" s="426"/>
      <c r="I479" s="202"/>
    </row>
    <row r="480" spans="1:9" x14ac:dyDescent="0.25">
      <c r="A480" s="46"/>
      <c r="F480" s="426"/>
      <c r="I480" s="202"/>
    </row>
    <row r="481" spans="1:9" x14ac:dyDescent="0.25">
      <c r="A481" s="46"/>
      <c r="F481" s="426"/>
      <c r="I481" s="202"/>
    </row>
    <row r="482" spans="1:9" x14ac:dyDescent="0.25">
      <c r="A482" s="46"/>
      <c r="F482" s="426"/>
      <c r="I482" s="202"/>
    </row>
    <row r="483" spans="1:9" x14ac:dyDescent="0.25">
      <c r="A483" s="46"/>
      <c r="I483" s="202"/>
    </row>
    <row r="484" spans="1:9" ht="15.75" thickBot="1" x14ac:dyDescent="0.3">
      <c r="A484" s="54"/>
      <c r="B484" s="431"/>
      <c r="C484" s="431"/>
      <c r="D484" s="431"/>
      <c r="E484" s="431"/>
      <c r="F484" s="431"/>
      <c r="G484" s="431"/>
      <c r="H484" s="431"/>
      <c r="I484" s="305"/>
    </row>
    <row r="486" spans="1:9" ht="15.75" thickBot="1" x14ac:dyDescent="0.3"/>
    <row r="487" spans="1:9" ht="15.75" thickBot="1" x14ac:dyDescent="0.3">
      <c r="A487" s="57"/>
      <c r="B487" s="197"/>
      <c r="C487" s="198"/>
      <c r="D487" s="199"/>
      <c r="E487" s="199"/>
      <c r="F487" s="439"/>
      <c r="G487" s="198"/>
      <c r="H487" s="440"/>
      <c r="I487" s="200"/>
    </row>
    <row r="488" spans="1:9" x14ac:dyDescent="0.25">
      <c r="A488" s="46"/>
      <c r="B488" s="441"/>
      <c r="C488" s="442"/>
      <c r="D488" s="923" t="s">
        <v>115</v>
      </c>
      <c r="E488" s="924"/>
      <c r="F488" s="925"/>
      <c r="G488" s="443" t="s">
        <v>116</v>
      </c>
      <c r="H488" s="444" t="s">
        <v>105</v>
      </c>
      <c r="I488" s="202"/>
    </row>
    <row r="489" spans="1:9" x14ac:dyDescent="0.25">
      <c r="A489" s="46"/>
      <c r="B489" s="149"/>
      <c r="C489" s="445"/>
      <c r="D489" s="926"/>
      <c r="E489" s="927"/>
      <c r="F489" s="928"/>
      <c r="G489" s="446" t="s">
        <v>117</v>
      </c>
      <c r="H489" s="447"/>
      <c r="I489" s="202"/>
    </row>
    <row r="490" spans="1:9" x14ac:dyDescent="0.25">
      <c r="A490" s="46"/>
      <c r="B490" s="149"/>
      <c r="C490" s="445"/>
      <c r="D490" s="926"/>
      <c r="E490" s="927"/>
      <c r="F490" s="928"/>
      <c r="G490" s="446" t="s">
        <v>118</v>
      </c>
      <c r="H490" s="448">
        <v>44236</v>
      </c>
      <c r="I490" s="202"/>
    </row>
    <row r="491" spans="1:9" ht="15.75" thickBot="1" x14ac:dyDescent="0.3">
      <c r="A491" s="46"/>
      <c r="B491" s="449"/>
      <c r="C491" s="450"/>
      <c r="D491" s="929"/>
      <c r="E491" s="930"/>
      <c r="F491" s="931"/>
      <c r="G491" s="451"/>
      <c r="H491" s="452"/>
      <c r="I491" s="202"/>
    </row>
    <row r="492" spans="1:9" ht="15.75" thickBot="1" x14ac:dyDescent="0.3">
      <c r="A492" s="46"/>
      <c r="B492" s="149"/>
      <c r="C492" s="273"/>
      <c r="D492" s="274"/>
      <c r="E492" s="274"/>
      <c r="F492" s="453"/>
      <c r="G492" s="273"/>
      <c r="H492" s="447"/>
      <c r="I492" s="202"/>
    </row>
    <row r="493" spans="1:9" ht="15.75" thickBot="1" x14ac:dyDescent="0.3">
      <c r="A493" s="46"/>
      <c r="B493" s="454" t="s">
        <v>106</v>
      </c>
      <c r="C493" s="455" t="str">
        <f>+PRESUPUESTO!G54</f>
        <v>Viga Pisa Malla 0,15x0.20 a la vista Concreto 3500 psi</v>
      </c>
      <c r="D493" s="456"/>
      <c r="E493" s="456"/>
      <c r="F493" s="457"/>
      <c r="G493" s="458"/>
      <c r="H493" s="518" t="s">
        <v>78</v>
      </c>
      <c r="I493" s="202"/>
    </row>
    <row r="494" spans="1:9" x14ac:dyDescent="0.25">
      <c r="A494" s="46"/>
      <c r="B494" s="149"/>
      <c r="C494" s="273"/>
      <c r="D494" s="274"/>
      <c r="E494" s="274"/>
      <c r="F494" s="453"/>
      <c r="G494" s="273"/>
      <c r="H494" s="447"/>
      <c r="I494" s="202"/>
    </row>
    <row r="495" spans="1:9" ht="15.75" thickBot="1" x14ac:dyDescent="0.3">
      <c r="A495" s="46"/>
      <c r="B495" s="460" t="s">
        <v>4</v>
      </c>
      <c r="C495" s="273"/>
      <c r="D495" s="274"/>
      <c r="E495" s="274"/>
      <c r="F495" s="453"/>
      <c r="G495" s="273"/>
      <c r="H495" s="447"/>
      <c r="I495" s="202"/>
    </row>
    <row r="496" spans="1:9" x14ac:dyDescent="0.25">
      <c r="A496" s="46"/>
      <c r="B496" s="461" t="s">
        <v>5</v>
      </c>
      <c r="C496" s="462"/>
      <c r="D496" s="463" t="s">
        <v>6</v>
      </c>
      <c r="E496" s="463" t="s">
        <v>7</v>
      </c>
      <c r="F496" s="463" t="s">
        <v>8</v>
      </c>
      <c r="G496" s="464" t="s">
        <v>9</v>
      </c>
      <c r="H496" s="465"/>
      <c r="I496" s="202"/>
    </row>
    <row r="497" spans="1:9" x14ac:dyDescent="0.25">
      <c r="A497" s="46"/>
      <c r="B497" s="915" t="s">
        <v>10</v>
      </c>
      <c r="C497" s="916"/>
      <c r="D497" s="466" t="s">
        <v>237</v>
      </c>
      <c r="E497" s="466">
        <v>0.02</v>
      </c>
      <c r="F497" s="467">
        <v>25000</v>
      </c>
      <c r="G497" s="468">
        <f>F497*E497</f>
        <v>500</v>
      </c>
      <c r="H497" s="519"/>
      <c r="I497" s="202"/>
    </row>
    <row r="498" spans="1:9" x14ac:dyDescent="0.25">
      <c r="A498" s="46"/>
      <c r="B498" s="915" t="s">
        <v>257</v>
      </c>
      <c r="C498" s="916"/>
      <c r="D498" s="466" t="s">
        <v>216</v>
      </c>
      <c r="E498" s="466">
        <v>0.33333333333333337</v>
      </c>
      <c r="F498" s="467">
        <v>5801</v>
      </c>
      <c r="G498" s="468">
        <f t="shared" ref="G498:G499" si="12">F498*E498</f>
        <v>1933.666666666667</v>
      </c>
      <c r="H498" s="469"/>
      <c r="I498" s="202"/>
    </row>
    <row r="499" spans="1:9" x14ac:dyDescent="0.25">
      <c r="A499" s="46"/>
      <c r="B499" s="915"/>
      <c r="C499" s="916"/>
      <c r="D499" s="470"/>
      <c r="E499" s="466"/>
      <c r="F499" s="467"/>
      <c r="G499" s="468">
        <f t="shared" si="12"/>
        <v>0</v>
      </c>
      <c r="H499" s="469"/>
      <c r="I499" s="202"/>
    </row>
    <row r="500" spans="1:9" ht="15.75" thickBot="1" x14ac:dyDescent="0.3">
      <c r="A500" s="46"/>
      <c r="B500" s="449"/>
      <c r="C500" s="471"/>
      <c r="D500" s="472"/>
      <c r="E500" s="473"/>
      <c r="F500" s="474"/>
      <c r="G500" s="468"/>
      <c r="H500" s="475"/>
      <c r="I500" s="202"/>
    </row>
    <row r="501" spans="1:9" ht="15.75" thickBot="1" x14ac:dyDescent="0.3">
      <c r="A501" s="46"/>
      <c r="B501" s="149"/>
      <c r="C501" s="273"/>
      <c r="D501" s="274"/>
      <c r="E501" s="274"/>
      <c r="F501" s="453"/>
      <c r="G501" s="476" t="s">
        <v>16</v>
      </c>
      <c r="H501" s="477">
        <f>G497+G498+G499+G500</f>
        <v>2433.666666666667</v>
      </c>
      <c r="I501" s="202"/>
    </row>
    <row r="502" spans="1:9" x14ac:dyDescent="0.25">
      <c r="A502" s="46"/>
      <c r="B502" s="149"/>
      <c r="C502" s="273"/>
      <c r="D502" s="274"/>
      <c r="E502" s="274"/>
      <c r="F502" s="453"/>
      <c r="G502" s="273"/>
      <c r="H502" s="447"/>
      <c r="I502" s="202"/>
    </row>
    <row r="503" spans="1:9" ht="15.75" thickBot="1" x14ac:dyDescent="0.3">
      <c r="A503" s="46"/>
      <c r="B503" s="460" t="s">
        <v>17</v>
      </c>
      <c r="C503" s="273"/>
      <c r="D503" s="274"/>
      <c r="E503" s="274"/>
      <c r="F503" s="453"/>
      <c r="G503" s="273"/>
      <c r="H503" s="447"/>
      <c r="I503" s="202"/>
    </row>
    <row r="504" spans="1:9" x14ac:dyDescent="0.25">
      <c r="A504" s="46"/>
      <c r="B504" s="461" t="s">
        <v>5</v>
      </c>
      <c r="C504" s="462"/>
      <c r="D504" s="463" t="s">
        <v>6</v>
      </c>
      <c r="E504" s="463" t="s">
        <v>7</v>
      </c>
      <c r="F504" s="478" t="s">
        <v>9</v>
      </c>
      <c r="G504" s="464" t="s">
        <v>18</v>
      </c>
      <c r="H504" s="465"/>
      <c r="I504" s="202"/>
    </row>
    <row r="505" spans="1:9" x14ac:dyDescent="0.25">
      <c r="A505" s="46"/>
      <c r="B505" s="915" t="s">
        <v>194</v>
      </c>
      <c r="C505" s="916"/>
      <c r="D505" s="470" t="s">
        <v>125</v>
      </c>
      <c r="E505" s="470">
        <v>0.09</v>
      </c>
      <c r="F505" s="520">
        <v>398800</v>
      </c>
      <c r="G505" s="528">
        <f>E505*F505</f>
        <v>35892</v>
      </c>
      <c r="H505" s="469"/>
      <c r="I505" s="202"/>
    </row>
    <row r="506" spans="1:9" x14ac:dyDescent="0.25">
      <c r="A506" s="46"/>
      <c r="B506" s="915" t="s">
        <v>299</v>
      </c>
      <c r="C506" s="916" t="s">
        <v>299</v>
      </c>
      <c r="D506" s="470" t="s">
        <v>0</v>
      </c>
      <c r="E506" s="470">
        <v>0.25</v>
      </c>
      <c r="F506" s="520">
        <v>1800</v>
      </c>
      <c r="G506" s="528">
        <f t="shared" ref="G506:G509" si="13">E506*F506</f>
        <v>450</v>
      </c>
      <c r="H506" s="469"/>
      <c r="I506" s="202"/>
    </row>
    <row r="507" spans="1:9" x14ac:dyDescent="0.25">
      <c r="A507" s="46"/>
      <c r="B507" s="714" t="s">
        <v>302</v>
      </c>
      <c r="C507" s="715"/>
      <c r="D507" s="470" t="s">
        <v>128</v>
      </c>
      <c r="E507" s="470">
        <v>6.5</v>
      </c>
      <c r="F507" s="520">
        <v>4080</v>
      </c>
      <c r="G507" s="528">
        <f t="shared" si="13"/>
        <v>26520</v>
      </c>
      <c r="H507" s="469"/>
      <c r="I507" s="202"/>
    </row>
    <row r="508" spans="1:9" x14ac:dyDescent="0.25">
      <c r="A508" s="46"/>
      <c r="B508" s="915" t="s">
        <v>300</v>
      </c>
      <c r="C508" s="916" t="s">
        <v>300</v>
      </c>
      <c r="D508" s="470" t="s">
        <v>128</v>
      </c>
      <c r="E508" s="470">
        <f>1/40</f>
        <v>2.5000000000000001E-2</v>
      </c>
      <c r="F508" s="520">
        <v>6835</v>
      </c>
      <c r="G508" s="528">
        <f t="shared" si="13"/>
        <v>170.875</v>
      </c>
      <c r="H508" s="469"/>
      <c r="I508" s="202"/>
    </row>
    <row r="509" spans="1:9" x14ac:dyDescent="0.25">
      <c r="A509" s="46"/>
      <c r="B509" s="915" t="s">
        <v>301</v>
      </c>
      <c r="C509" s="916" t="s">
        <v>301</v>
      </c>
      <c r="D509" s="470" t="s">
        <v>0</v>
      </c>
      <c r="E509" s="470">
        <f>10/293</f>
        <v>3.4129692832764506E-2</v>
      </c>
      <c r="F509" s="520">
        <v>107900</v>
      </c>
      <c r="G509" s="528">
        <f t="shared" si="13"/>
        <v>3682.5938566552904</v>
      </c>
      <c r="H509" s="469"/>
      <c r="I509" s="202"/>
    </row>
    <row r="510" spans="1:9" x14ac:dyDescent="0.25">
      <c r="A510" s="46"/>
      <c r="B510" s="911"/>
      <c r="C510" s="912"/>
      <c r="D510" s="470"/>
      <c r="E510" s="479"/>
      <c r="F510" s="482"/>
      <c r="G510" s="481"/>
      <c r="H510" s="469"/>
      <c r="I510" s="202"/>
    </row>
    <row r="511" spans="1:9" x14ac:dyDescent="0.25">
      <c r="A511" s="46"/>
      <c r="B511" s="913"/>
      <c r="C511" s="914"/>
      <c r="D511" s="470"/>
      <c r="E511" s="479"/>
      <c r="F511" s="482"/>
      <c r="G511" s="481"/>
      <c r="H511" s="469"/>
      <c r="I511" s="202"/>
    </row>
    <row r="512" spans="1:9" ht="15.75" thickBot="1" x14ac:dyDescent="0.3">
      <c r="A512" s="46"/>
      <c r="B512" s="911"/>
      <c r="C512" s="912"/>
      <c r="D512" s="470"/>
      <c r="E512" s="479"/>
      <c r="F512" s="482"/>
      <c r="G512" s="481"/>
      <c r="H512" s="469"/>
      <c r="I512" s="202"/>
    </row>
    <row r="513" spans="1:9" ht="15.75" thickBot="1" x14ac:dyDescent="0.3">
      <c r="A513" s="46"/>
      <c r="B513" s="149"/>
      <c r="C513" s="273"/>
      <c r="D513" s="274"/>
      <c r="E513" s="274"/>
      <c r="F513" s="453"/>
      <c r="G513" s="483" t="s">
        <v>16</v>
      </c>
      <c r="H513" s="477">
        <f>G505+G506+G508+G509+G510+G511+G512</f>
        <v>40195.468856655294</v>
      </c>
      <c r="I513" s="202"/>
    </row>
    <row r="514" spans="1:9" x14ac:dyDescent="0.25">
      <c r="A514" s="46"/>
      <c r="B514" s="149"/>
      <c r="C514" s="273"/>
      <c r="D514" s="274"/>
      <c r="E514" s="274"/>
      <c r="F514" s="453"/>
      <c r="G514" s="273"/>
      <c r="H514" s="447"/>
      <c r="I514" s="202"/>
    </row>
    <row r="515" spans="1:9" x14ac:dyDescent="0.25">
      <c r="A515" s="46"/>
      <c r="B515" s="149"/>
      <c r="C515" s="273"/>
      <c r="D515" s="274"/>
      <c r="E515" s="274"/>
      <c r="F515" s="453"/>
      <c r="G515" s="273"/>
      <c r="H515" s="447"/>
      <c r="I515" s="202"/>
    </row>
    <row r="516" spans="1:9" ht="15.75" thickBot="1" x14ac:dyDescent="0.3">
      <c r="A516" s="46"/>
      <c r="B516" s="460" t="s">
        <v>133</v>
      </c>
      <c r="C516" s="273"/>
      <c r="D516" s="274"/>
      <c r="E516" s="274"/>
      <c r="F516" s="453"/>
      <c r="G516" s="273"/>
      <c r="H516" s="447"/>
      <c r="I516" s="202"/>
    </row>
    <row r="517" spans="1:9" x14ac:dyDescent="0.25">
      <c r="A517" s="46"/>
      <c r="B517" s="461" t="s">
        <v>5</v>
      </c>
      <c r="C517" s="462"/>
      <c r="D517" s="463" t="s">
        <v>136</v>
      </c>
      <c r="E517" s="478" t="s">
        <v>138</v>
      </c>
      <c r="F517" s="464" t="s">
        <v>139</v>
      </c>
      <c r="G517" s="464" t="s">
        <v>18</v>
      </c>
      <c r="H517" s="464" t="s">
        <v>9</v>
      </c>
      <c r="I517" s="202"/>
    </row>
    <row r="518" spans="1:9" x14ac:dyDescent="0.25">
      <c r="A518" s="46"/>
      <c r="B518" s="915"/>
      <c r="C518" s="916"/>
      <c r="D518" s="470"/>
      <c r="E518" s="525"/>
      <c r="F518" s="481"/>
      <c r="G518" s="481">
        <f>E518*F518</f>
        <v>0</v>
      </c>
      <c r="H518" s="485"/>
      <c r="I518" s="202"/>
    </row>
    <row r="519" spans="1:9" x14ac:dyDescent="0.25">
      <c r="A519" s="46"/>
      <c r="B519" s="915"/>
      <c r="C519" s="916"/>
      <c r="D519" s="470"/>
      <c r="E519" s="525"/>
      <c r="F519" s="481"/>
      <c r="G519" s="481">
        <f>E519*F519</f>
        <v>0</v>
      </c>
      <c r="H519" s="469"/>
      <c r="I519" s="202"/>
    </row>
    <row r="520" spans="1:9" ht="15.75" thickBot="1" x14ac:dyDescent="0.3">
      <c r="A520" s="46"/>
      <c r="B520" s="917"/>
      <c r="C520" s="918"/>
      <c r="D520" s="470"/>
      <c r="E520" s="479"/>
      <c r="F520" s="482"/>
      <c r="G520" s="481"/>
      <c r="H520" s="469"/>
      <c r="I520" s="202"/>
    </row>
    <row r="521" spans="1:9" ht="15.75" thickBot="1" x14ac:dyDescent="0.3">
      <c r="A521" s="46"/>
      <c r="B521" s="149"/>
      <c r="C521" s="273"/>
      <c r="D521" s="274"/>
      <c r="E521" s="274"/>
      <c r="F521" s="453"/>
      <c r="G521" s="483" t="s">
        <v>16</v>
      </c>
      <c r="H521" s="477">
        <f>+SUM(G518:G520)</f>
        <v>0</v>
      </c>
      <c r="I521" s="202"/>
    </row>
    <row r="522" spans="1:9" x14ac:dyDescent="0.25">
      <c r="A522" s="46"/>
      <c r="B522" s="149"/>
      <c r="C522" s="273"/>
      <c r="D522" s="274"/>
      <c r="E522" s="274"/>
      <c r="F522" s="453"/>
      <c r="G522" s="273"/>
      <c r="H522" s="447"/>
      <c r="I522" s="202"/>
    </row>
    <row r="523" spans="1:9" ht="15.75" thickBot="1" x14ac:dyDescent="0.3">
      <c r="A523" s="46"/>
      <c r="B523" s="460" t="s">
        <v>134</v>
      </c>
      <c r="C523" s="273"/>
      <c r="D523" s="274"/>
      <c r="E523" s="274"/>
      <c r="F523" s="453"/>
      <c r="G523" s="273"/>
      <c r="H523" s="447"/>
      <c r="I523" s="202"/>
    </row>
    <row r="524" spans="1:9" x14ac:dyDescent="0.25">
      <c r="A524" s="46"/>
      <c r="B524" s="486" t="s">
        <v>34</v>
      </c>
      <c r="C524" s="487" t="s">
        <v>35</v>
      </c>
      <c r="D524" s="488" t="s">
        <v>36</v>
      </c>
      <c r="E524" s="488" t="s">
        <v>37</v>
      </c>
      <c r="F524" s="489" t="s">
        <v>38</v>
      </c>
      <c r="G524" s="490" t="s">
        <v>39</v>
      </c>
      <c r="H524" s="465"/>
      <c r="I524" s="202"/>
    </row>
    <row r="525" spans="1:9" x14ac:dyDescent="0.25">
      <c r="A525" s="46"/>
      <c r="B525" s="491" t="s">
        <v>40</v>
      </c>
      <c r="C525" s="492">
        <v>50000</v>
      </c>
      <c r="D525" s="493">
        <v>0.85</v>
      </c>
      <c r="E525" s="494">
        <f>C525+(C525*D525)</f>
        <v>92500</v>
      </c>
      <c r="F525" s="495">
        <v>4.5</v>
      </c>
      <c r="G525" s="496">
        <f>+E525/F525</f>
        <v>20555.555555555555</v>
      </c>
      <c r="H525" s="469"/>
      <c r="I525" s="202"/>
    </row>
    <row r="526" spans="1:9" x14ac:dyDescent="0.25">
      <c r="A526" s="46"/>
      <c r="B526" s="491" t="s">
        <v>41</v>
      </c>
      <c r="C526" s="492">
        <v>33333</v>
      </c>
      <c r="D526" s="493">
        <v>0.85</v>
      </c>
      <c r="E526" s="494">
        <f>C526+(C526*D526)</f>
        <v>61666.05</v>
      </c>
      <c r="F526" s="495">
        <v>4.5</v>
      </c>
      <c r="G526" s="496">
        <f>+E526/F526</f>
        <v>13703.566666666668</v>
      </c>
      <c r="H526" s="469"/>
      <c r="I526" s="202"/>
    </row>
    <row r="527" spans="1:9" ht="15.75" thickBot="1" x14ac:dyDescent="0.3">
      <c r="A527" s="46"/>
      <c r="B527" s="497"/>
      <c r="C527" s="498"/>
      <c r="D527" s="499"/>
      <c r="E527" s="499"/>
      <c r="F527" s="500"/>
      <c r="G527" s="498"/>
      <c r="H527" s="475"/>
      <c r="I527" s="202"/>
    </row>
    <row r="528" spans="1:9" ht="15.75" thickBot="1" x14ac:dyDescent="0.3">
      <c r="A528" s="46"/>
      <c r="B528" s="149"/>
      <c r="C528" s="273"/>
      <c r="D528" s="274"/>
      <c r="E528" s="274"/>
      <c r="F528" s="453"/>
      <c r="G528" s="483" t="s">
        <v>16</v>
      </c>
      <c r="H528" s="477">
        <f>G525+G526</f>
        <v>34259.12222222222</v>
      </c>
      <c r="I528" s="202"/>
    </row>
    <row r="529" spans="1:9" ht="15.75" thickBot="1" x14ac:dyDescent="0.3">
      <c r="A529" s="46"/>
      <c r="B529" s="149"/>
      <c r="C529" s="273"/>
      <c r="D529" s="274"/>
      <c r="E529" s="274"/>
      <c r="F529" s="453"/>
      <c r="G529" s="273"/>
      <c r="H529" s="501"/>
      <c r="I529" s="202"/>
    </row>
    <row r="530" spans="1:9" ht="15.75" thickBot="1" x14ac:dyDescent="0.3">
      <c r="A530" s="46"/>
      <c r="B530" s="149"/>
      <c r="C530" s="273"/>
      <c r="D530" s="274"/>
      <c r="E530" s="274"/>
      <c r="F530" s="453" t="s">
        <v>42</v>
      </c>
      <c r="G530" s="502"/>
      <c r="H530" s="503">
        <f>H528+H513+H501+H521</f>
        <v>76888.257745544179</v>
      </c>
      <c r="I530" s="202"/>
    </row>
    <row r="531" spans="1:9" x14ac:dyDescent="0.25">
      <c r="A531" s="46"/>
      <c r="B531" s="149"/>
      <c r="C531" s="273"/>
      <c r="D531" s="274"/>
      <c r="E531" s="274"/>
      <c r="F531" s="453"/>
      <c r="G531" s="273"/>
      <c r="H531" s="447"/>
      <c r="I531" s="202"/>
    </row>
    <row r="532" spans="1:9" ht="15.75" thickBot="1" x14ac:dyDescent="0.3">
      <c r="A532" s="46"/>
      <c r="B532" s="460" t="s">
        <v>135</v>
      </c>
      <c r="C532" s="273"/>
      <c r="D532" s="274"/>
      <c r="E532" s="274"/>
      <c r="F532" s="453"/>
      <c r="G532" s="273"/>
      <c r="H532" s="447"/>
      <c r="I532" s="202"/>
    </row>
    <row r="533" spans="1:9" ht="15.75" thickBot="1" x14ac:dyDescent="0.3">
      <c r="A533" s="46"/>
      <c r="B533" s="504" t="s">
        <v>44</v>
      </c>
      <c r="C533" s="505"/>
      <c r="D533" s="506"/>
      <c r="E533" s="507"/>
      <c r="F533" s="508" t="s">
        <v>45</v>
      </c>
      <c r="G533" s="509"/>
      <c r="H533" s="465"/>
      <c r="I533" s="202"/>
    </row>
    <row r="534" spans="1:9" ht="15.75" thickBot="1" x14ac:dyDescent="0.3">
      <c r="A534" s="46"/>
      <c r="B534" s="919" t="s">
        <v>46</v>
      </c>
      <c r="C534" s="920"/>
      <c r="D534" s="510"/>
      <c r="E534" s="510"/>
      <c r="F534" s="511">
        <v>0.22</v>
      </c>
      <c r="G534" s="512"/>
      <c r="H534" s="447">
        <f>H530*F534</f>
        <v>16915.416704019721</v>
      </c>
      <c r="I534" s="202"/>
    </row>
    <row r="535" spans="1:9" x14ac:dyDescent="0.25">
      <c r="A535" s="46"/>
      <c r="B535" s="919" t="s">
        <v>132</v>
      </c>
      <c r="C535" s="920"/>
      <c r="D535" s="510"/>
      <c r="E535" s="510"/>
      <c r="F535" s="511">
        <v>0.03</v>
      </c>
      <c r="G535" s="512"/>
      <c r="H535" s="447">
        <f>H530*F535</f>
        <v>2306.6477323663253</v>
      </c>
      <c r="I535" s="202"/>
    </row>
    <row r="536" spans="1:9" ht="15.75" thickBot="1" x14ac:dyDescent="0.3">
      <c r="A536" s="46"/>
      <c r="B536" s="921" t="s">
        <v>47</v>
      </c>
      <c r="C536" s="922"/>
      <c r="D536" s="513"/>
      <c r="E536" s="514"/>
      <c r="F536" s="515">
        <v>0.05</v>
      </c>
      <c r="G536" s="516"/>
      <c r="H536" s="447">
        <f>H530*F536</f>
        <v>3844.4128872772089</v>
      </c>
      <c r="I536" s="202"/>
    </row>
    <row r="537" spans="1:9" ht="15.75" thickBot="1" x14ac:dyDescent="0.3">
      <c r="A537" s="46"/>
      <c r="B537" s="149"/>
      <c r="C537" s="273"/>
      <c r="D537" s="274"/>
      <c r="E537" s="274"/>
      <c r="F537" s="453"/>
      <c r="G537" s="273" t="s">
        <v>16</v>
      </c>
      <c r="H537" s="477">
        <f>H534+H536</f>
        <v>20759.82959129693</v>
      </c>
      <c r="I537" s="202"/>
    </row>
    <row r="538" spans="1:9" ht="15.75" thickBot="1" x14ac:dyDescent="0.3">
      <c r="A538" s="46"/>
      <c r="B538" s="149"/>
      <c r="C538" s="273"/>
      <c r="D538" s="274"/>
      <c r="E538" s="274"/>
      <c r="F538" s="453"/>
      <c r="G538" s="273"/>
      <c r="H538" s="447"/>
      <c r="I538" s="202"/>
    </row>
    <row r="539" spans="1:9" ht="15.75" thickBot="1" x14ac:dyDescent="0.3">
      <c r="A539" s="46"/>
      <c r="B539" s="149"/>
      <c r="C539" s="424" t="s">
        <v>111</v>
      </c>
      <c r="D539" s="274"/>
      <c r="E539" s="274"/>
      <c r="F539" s="517" t="s">
        <v>48</v>
      </c>
      <c r="G539" s="502"/>
      <c r="H539" s="503">
        <f>H530+H537</f>
        <v>97648.087336841112</v>
      </c>
      <c r="I539" s="202"/>
    </row>
    <row r="540" spans="1:9" x14ac:dyDescent="0.25">
      <c r="A540" s="46"/>
      <c r="B540" s="425"/>
      <c r="H540" s="202"/>
      <c r="I540" s="202"/>
    </row>
    <row r="541" spans="1:9" x14ac:dyDescent="0.25">
      <c r="A541" s="46"/>
      <c r="B541" s="425"/>
      <c r="F541" s="426" t="s">
        <v>107</v>
      </c>
      <c r="H541" s="202"/>
      <c r="I541" s="202"/>
    </row>
    <row r="542" spans="1:9" x14ac:dyDescent="0.25">
      <c r="A542" s="46"/>
      <c r="B542" s="425"/>
      <c r="F542" s="426" t="s">
        <v>108</v>
      </c>
      <c r="H542" s="202"/>
      <c r="I542" s="202"/>
    </row>
    <row r="543" spans="1:9" x14ac:dyDescent="0.25">
      <c r="A543" s="46"/>
      <c r="B543" s="425"/>
      <c r="F543" s="426" t="s">
        <v>109</v>
      </c>
      <c r="H543" s="202"/>
      <c r="I543" s="202"/>
    </row>
    <row r="544" spans="1:9" x14ac:dyDescent="0.25">
      <c r="A544" s="46"/>
      <c r="B544" s="425"/>
      <c r="F544" s="426" t="s">
        <v>110</v>
      </c>
      <c r="H544" s="202"/>
      <c r="I544" s="202"/>
    </row>
    <row r="545" spans="1:9" x14ac:dyDescent="0.25">
      <c r="A545" s="46"/>
      <c r="B545" s="425"/>
      <c r="H545" s="202"/>
      <c r="I545" s="202"/>
    </row>
    <row r="546" spans="1:9" x14ac:dyDescent="0.25">
      <c r="A546" s="46"/>
      <c r="B546" s="425"/>
      <c r="C546" s="427" t="s">
        <v>112</v>
      </c>
      <c r="H546" s="202"/>
      <c r="I546" s="202"/>
    </row>
    <row r="547" spans="1:9" x14ac:dyDescent="0.25">
      <c r="A547" s="46"/>
      <c r="B547" s="425"/>
      <c r="C547" s="428" t="s">
        <v>113</v>
      </c>
      <c r="H547" s="202"/>
      <c r="I547" s="202"/>
    </row>
    <row r="548" spans="1:9" x14ac:dyDescent="0.25">
      <c r="A548" s="46"/>
      <c r="B548" s="425"/>
      <c r="C548" s="429">
        <v>1</v>
      </c>
      <c r="H548" s="202"/>
      <c r="I548" s="202"/>
    </row>
    <row r="549" spans="1:9" x14ac:dyDescent="0.25">
      <c r="A549" s="46"/>
      <c r="B549" s="425"/>
      <c r="C549" s="429">
        <v>2</v>
      </c>
      <c r="H549" s="202"/>
      <c r="I549" s="202"/>
    </row>
    <row r="550" spans="1:9" x14ac:dyDescent="0.25">
      <c r="A550" s="46"/>
      <c r="B550" s="425"/>
      <c r="C550" s="429">
        <v>3</v>
      </c>
      <c r="H550" s="202"/>
      <c r="I550" s="202"/>
    </row>
    <row r="551" spans="1:9" x14ac:dyDescent="0.25">
      <c r="A551" s="46"/>
      <c r="B551" s="425"/>
      <c r="C551" s="429"/>
      <c r="F551" s="426" t="s">
        <v>107</v>
      </c>
      <c r="H551" s="202"/>
      <c r="I551" s="202"/>
    </row>
    <row r="552" spans="1:9" x14ac:dyDescent="0.25">
      <c r="A552" s="46"/>
      <c r="B552" s="425"/>
      <c r="F552" s="426" t="s">
        <v>108</v>
      </c>
      <c r="H552" s="202"/>
      <c r="I552" s="202"/>
    </row>
    <row r="553" spans="1:9" x14ac:dyDescent="0.25">
      <c r="A553" s="46"/>
      <c r="B553" s="425"/>
      <c r="F553" s="426" t="s">
        <v>114</v>
      </c>
      <c r="H553" s="202"/>
      <c r="I553" s="202"/>
    </row>
    <row r="554" spans="1:9" x14ac:dyDescent="0.25">
      <c r="A554" s="46"/>
      <c r="B554" s="425"/>
      <c r="F554" s="426" t="s">
        <v>110</v>
      </c>
      <c r="H554" s="202"/>
      <c r="I554" s="202"/>
    </row>
    <row r="555" spans="1:9" ht="15.75" thickBot="1" x14ac:dyDescent="0.3">
      <c r="A555" s="46"/>
      <c r="B555" s="430"/>
      <c r="C555" s="431"/>
      <c r="D555" s="431"/>
      <c r="E555" s="431"/>
      <c r="F555" s="432"/>
      <c r="G555" s="431"/>
      <c r="H555" s="305"/>
      <c r="I555" s="202"/>
    </row>
    <row r="556" spans="1:9" x14ac:dyDescent="0.25">
      <c r="A556" s="46"/>
      <c r="F556" s="426"/>
      <c r="I556" s="202"/>
    </row>
    <row r="557" spans="1:9" x14ac:dyDescent="0.25">
      <c r="A557" s="46"/>
      <c r="F557" s="426"/>
      <c r="I557" s="202"/>
    </row>
    <row r="558" spans="1:9" x14ac:dyDescent="0.25">
      <c r="A558" s="46"/>
      <c r="F558" s="426"/>
      <c r="I558" s="202"/>
    </row>
    <row r="559" spans="1:9" x14ac:dyDescent="0.25">
      <c r="A559" s="46"/>
      <c r="F559" s="426"/>
      <c r="I559" s="202"/>
    </row>
    <row r="560" spans="1:9" x14ac:dyDescent="0.25">
      <c r="A560" s="46"/>
      <c r="F560" s="426"/>
      <c r="I560" s="202"/>
    </row>
    <row r="561" spans="1:9" x14ac:dyDescent="0.25">
      <c r="A561" s="46"/>
      <c r="F561" s="426"/>
      <c r="I561" s="202"/>
    </row>
    <row r="562" spans="1:9" x14ac:dyDescent="0.25">
      <c r="A562" s="46"/>
      <c r="F562" s="426"/>
      <c r="I562" s="202"/>
    </row>
    <row r="563" spans="1:9" x14ac:dyDescent="0.25">
      <c r="A563" s="46"/>
      <c r="F563" s="426"/>
      <c r="I563" s="202"/>
    </row>
    <row r="564" spans="1:9" x14ac:dyDescent="0.25">
      <c r="A564" s="46"/>
      <c r="I564" s="202"/>
    </row>
    <row r="565" spans="1:9" ht="15.75" thickBot="1" x14ac:dyDescent="0.3">
      <c r="A565" s="54"/>
      <c r="B565" s="431"/>
      <c r="C565" s="431"/>
      <c r="D565" s="431"/>
      <c r="E565" s="431"/>
      <c r="F565" s="431"/>
      <c r="G565" s="431"/>
      <c r="H565" s="431"/>
      <c r="I565" s="305"/>
    </row>
    <row r="567" spans="1:9" s="300" customFormat="1" ht="15.75" thickBot="1" x14ac:dyDescent="0.3">
      <c r="B567" s="1"/>
      <c r="C567" s="1"/>
      <c r="D567" s="1"/>
      <c r="E567" s="1"/>
      <c r="F567" s="1"/>
      <c r="G567" s="1"/>
      <c r="H567" s="1"/>
      <c r="I567" s="1"/>
    </row>
    <row r="568" spans="1:9" s="300" customFormat="1" ht="15.75" thickBot="1" x14ac:dyDescent="0.3">
      <c r="A568" s="57"/>
      <c r="B568" s="197"/>
      <c r="C568" s="198"/>
      <c r="D568" s="199"/>
      <c r="E568" s="199"/>
      <c r="F568" s="439"/>
      <c r="G568" s="198"/>
      <c r="H568" s="440"/>
      <c r="I568" s="200"/>
    </row>
    <row r="569" spans="1:9" s="300" customFormat="1" x14ac:dyDescent="0.25">
      <c r="A569" s="46"/>
      <c r="B569" s="441"/>
      <c r="C569" s="442"/>
      <c r="D569" s="923" t="s">
        <v>115</v>
      </c>
      <c r="E569" s="924"/>
      <c r="F569" s="925"/>
      <c r="G569" s="443" t="s">
        <v>116</v>
      </c>
      <c r="H569" s="444" t="s">
        <v>105</v>
      </c>
      <c r="I569" s="202"/>
    </row>
    <row r="570" spans="1:9" s="300" customFormat="1" x14ac:dyDescent="0.25">
      <c r="A570" s="46"/>
      <c r="B570" s="149"/>
      <c r="C570" s="445"/>
      <c r="D570" s="926"/>
      <c r="E570" s="927"/>
      <c r="F570" s="928"/>
      <c r="G570" s="446" t="s">
        <v>117</v>
      </c>
      <c r="H570" s="447"/>
      <c r="I570" s="202"/>
    </row>
    <row r="571" spans="1:9" s="300" customFormat="1" x14ac:dyDescent="0.25">
      <c r="A571" s="46"/>
      <c r="B571" s="149"/>
      <c r="C571" s="445"/>
      <c r="D571" s="926"/>
      <c r="E571" s="927"/>
      <c r="F571" s="928"/>
      <c r="G571" s="446" t="s">
        <v>118</v>
      </c>
      <c r="H571" s="448">
        <v>44236</v>
      </c>
      <c r="I571" s="202"/>
    </row>
    <row r="572" spans="1:9" s="300" customFormat="1" ht="15.75" thickBot="1" x14ac:dyDescent="0.3">
      <c r="A572" s="46"/>
      <c r="B572" s="449"/>
      <c r="C572" s="450"/>
      <c r="D572" s="929"/>
      <c r="E572" s="930"/>
      <c r="F572" s="931"/>
      <c r="G572" s="451"/>
      <c r="H572" s="452"/>
      <c r="I572" s="202"/>
    </row>
    <row r="573" spans="1:9" s="300" customFormat="1" ht="15.75" thickBot="1" x14ac:dyDescent="0.3">
      <c r="A573" s="46"/>
      <c r="B573" s="149"/>
      <c r="C573" s="273"/>
      <c r="D573" s="274"/>
      <c r="E573" s="274"/>
      <c r="F573" s="453"/>
      <c r="G573" s="273"/>
      <c r="H573" s="447"/>
      <c r="I573" s="202"/>
    </row>
    <row r="574" spans="1:9" s="300" customFormat="1" ht="15.75" thickBot="1" x14ac:dyDescent="0.3">
      <c r="A574" s="46"/>
      <c r="B574" s="454" t="s">
        <v>106</v>
      </c>
      <c r="C574" s="455" t="s">
        <v>283</v>
      </c>
      <c r="D574" s="456"/>
      <c r="E574" s="456"/>
      <c r="F574" s="457"/>
      <c r="G574" s="458"/>
      <c r="H574" s="518" t="s">
        <v>3</v>
      </c>
      <c r="I574" s="202"/>
    </row>
    <row r="575" spans="1:9" s="300" customFormat="1" x14ac:dyDescent="0.25">
      <c r="A575" s="46"/>
      <c r="B575" s="149"/>
      <c r="C575" s="273"/>
      <c r="D575" s="274"/>
      <c r="E575" s="274"/>
      <c r="F575" s="453"/>
      <c r="G575" s="273"/>
      <c r="H575" s="447"/>
      <c r="I575" s="202"/>
    </row>
    <row r="576" spans="1:9" s="300" customFormat="1" ht="15.75" thickBot="1" x14ac:dyDescent="0.3">
      <c r="A576" s="46"/>
      <c r="B576" s="460" t="s">
        <v>4</v>
      </c>
      <c r="C576" s="273"/>
      <c r="D576" s="274"/>
      <c r="E576" s="274"/>
      <c r="F576" s="453"/>
      <c r="G576" s="273"/>
      <c r="H576" s="447"/>
      <c r="I576" s="202"/>
    </row>
    <row r="577" spans="1:9" s="300" customFormat="1" x14ac:dyDescent="0.25">
      <c r="A577" s="46"/>
      <c r="B577" s="461" t="s">
        <v>5</v>
      </c>
      <c r="C577" s="462"/>
      <c r="D577" s="463" t="s">
        <v>6</v>
      </c>
      <c r="E577" s="463" t="s">
        <v>7</v>
      </c>
      <c r="F577" s="463" t="s">
        <v>8</v>
      </c>
      <c r="G577" s="464" t="s">
        <v>9</v>
      </c>
      <c r="H577" s="465"/>
      <c r="I577" s="202"/>
    </row>
    <row r="578" spans="1:9" s="300" customFormat="1" x14ac:dyDescent="0.25">
      <c r="A578" s="46"/>
      <c r="B578" s="915" t="s">
        <v>10</v>
      </c>
      <c r="C578" s="916"/>
      <c r="D578" s="466" t="s">
        <v>237</v>
      </c>
      <c r="E578" s="466">
        <v>0.13331999999999999</v>
      </c>
      <c r="F578" s="467">
        <v>25000</v>
      </c>
      <c r="G578" s="468">
        <f>F578*E578</f>
        <v>3333</v>
      </c>
      <c r="H578" s="519"/>
      <c r="I578" s="202"/>
    </row>
    <row r="579" spans="1:9" s="300" customFormat="1" x14ac:dyDescent="0.25">
      <c r="A579" s="46"/>
      <c r="B579" s="915" t="s">
        <v>263</v>
      </c>
      <c r="C579" s="916"/>
      <c r="D579" s="466" t="s">
        <v>216</v>
      </c>
      <c r="E579" s="466">
        <v>0.17777777777777776</v>
      </c>
      <c r="F579" s="467">
        <v>8178</v>
      </c>
      <c r="G579" s="468">
        <f t="shared" ref="G579:G580" si="14">F579*E579</f>
        <v>1453.8666666666666</v>
      </c>
      <c r="H579" s="469"/>
      <c r="I579" s="202"/>
    </row>
    <row r="580" spans="1:9" s="300" customFormat="1" x14ac:dyDescent="0.25">
      <c r="A580" s="46"/>
      <c r="B580" s="523" t="s">
        <v>264</v>
      </c>
      <c r="C580" s="524"/>
      <c r="D580" s="470" t="s">
        <v>216</v>
      </c>
      <c r="E580" s="466">
        <v>0.17777777777777778</v>
      </c>
      <c r="F580" s="467">
        <v>3936</v>
      </c>
      <c r="G580" s="468">
        <f t="shared" si="14"/>
        <v>699.73333333333335</v>
      </c>
      <c r="H580" s="469"/>
      <c r="I580" s="202"/>
    </row>
    <row r="581" spans="1:9" ht="15.75" thickBot="1" x14ac:dyDescent="0.3">
      <c r="A581" s="46"/>
      <c r="B581" s="449"/>
      <c r="C581" s="471"/>
      <c r="D581" s="472"/>
      <c r="E581" s="473"/>
      <c r="F581" s="474"/>
      <c r="G581" s="468"/>
      <c r="H581" s="475"/>
      <c r="I581" s="202"/>
    </row>
    <row r="582" spans="1:9" ht="15.75" thickBot="1" x14ac:dyDescent="0.3">
      <c r="A582" s="46"/>
      <c r="B582" s="149"/>
      <c r="C582" s="273"/>
      <c r="D582" s="274"/>
      <c r="E582" s="274"/>
      <c r="F582" s="453"/>
      <c r="G582" s="476" t="s">
        <v>16</v>
      </c>
      <c r="H582" s="477">
        <f>G578+G579+G580+G581</f>
        <v>5486.6</v>
      </c>
      <c r="I582" s="202"/>
    </row>
    <row r="583" spans="1:9" x14ac:dyDescent="0.25">
      <c r="A583" s="46"/>
      <c r="B583" s="149"/>
      <c r="C583" s="273"/>
      <c r="D583" s="274"/>
      <c r="E583" s="274"/>
      <c r="F583" s="453"/>
      <c r="G583" s="273"/>
      <c r="H583" s="447"/>
      <c r="I583" s="202"/>
    </row>
    <row r="584" spans="1:9" ht="15.75" thickBot="1" x14ac:dyDescent="0.3">
      <c r="A584" s="46"/>
      <c r="B584" s="460" t="s">
        <v>17</v>
      </c>
      <c r="C584" s="273"/>
      <c r="D584" s="274"/>
      <c r="E584" s="274"/>
      <c r="F584" s="453"/>
      <c r="G584" s="273"/>
      <c r="H584" s="447"/>
      <c r="I584" s="202"/>
    </row>
    <row r="585" spans="1:9" x14ac:dyDescent="0.25">
      <c r="A585" s="46"/>
      <c r="B585" s="461" t="s">
        <v>5</v>
      </c>
      <c r="C585" s="462"/>
      <c r="D585" s="463" t="s">
        <v>6</v>
      </c>
      <c r="E585" s="463" t="s">
        <v>7</v>
      </c>
      <c r="F585" s="478" t="s">
        <v>9</v>
      </c>
      <c r="G585" s="464" t="s">
        <v>18</v>
      </c>
      <c r="H585" s="465"/>
      <c r="I585" s="202"/>
    </row>
    <row r="586" spans="1:9" x14ac:dyDescent="0.25">
      <c r="A586" s="46"/>
      <c r="B586" s="523" t="s">
        <v>265</v>
      </c>
      <c r="C586" s="524"/>
      <c r="D586" s="470" t="s">
        <v>196</v>
      </c>
      <c r="E586" s="470">
        <v>1.03</v>
      </c>
      <c r="F586" s="520">
        <v>35000</v>
      </c>
      <c r="G586" s="528">
        <f>E586*F586</f>
        <v>36050</v>
      </c>
      <c r="H586" s="469"/>
      <c r="I586" s="202"/>
    </row>
    <row r="587" spans="1:9" x14ac:dyDescent="0.25">
      <c r="A587" s="46"/>
      <c r="B587" s="523" t="s">
        <v>199</v>
      </c>
      <c r="C587" s="524"/>
      <c r="D587" s="470" t="s">
        <v>198</v>
      </c>
      <c r="E587" s="470">
        <v>1.7</v>
      </c>
      <c r="F587" s="520">
        <v>21666</v>
      </c>
      <c r="G587" s="528">
        <f t="shared" ref="G587:G593" si="15">E587*F587</f>
        <v>36832.199999999997</v>
      </c>
      <c r="H587" s="469"/>
      <c r="I587" s="202"/>
    </row>
    <row r="588" spans="1:9" x14ac:dyDescent="0.25">
      <c r="A588" s="46"/>
      <c r="B588" s="523" t="s">
        <v>200</v>
      </c>
      <c r="C588" s="524"/>
      <c r="D588" s="470" t="s">
        <v>198</v>
      </c>
      <c r="E588" s="470">
        <v>1.3699000000000001</v>
      </c>
      <c r="F588" s="521">
        <v>12000</v>
      </c>
      <c r="G588" s="528">
        <f t="shared" si="15"/>
        <v>16438.800000000003</v>
      </c>
      <c r="H588" s="469"/>
      <c r="I588" s="202"/>
    </row>
    <row r="589" spans="1:9" x14ac:dyDescent="0.25">
      <c r="A589" s="46"/>
      <c r="B589" s="523" t="s">
        <v>266</v>
      </c>
      <c r="C589" s="524"/>
      <c r="D589" s="470" t="s">
        <v>198</v>
      </c>
      <c r="E589" s="470">
        <v>0.08</v>
      </c>
      <c r="F589" s="521">
        <v>2249</v>
      </c>
      <c r="G589" s="528">
        <f t="shared" si="15"/>
        <v>179.92000000000002</v>
      </c>
      <c r="H589" s="469"/>
      <c r="I589" s="202"/>
    </row>
    <row r="590" spans="1:9" s="300" customFormat="1" x14ac:dyDescent="0.25">
      <c r="A590" s="46"/>
      <c r="B590" s="523" t="s">
        <v>292</v>
      </c>
      <c r="C590" s="524"/>
      <c r="D590" s="470" t="s">
        <v>198</v>
      </c>
      <c r="E590" s="470">
        <v>1.01</v>
      </c>
      <c r="F590" s="521">
        <v>6520</v>
      </c>
      <c r="G590" s="528">
        <f t="shared" ref="G590" si="16">E590*F590</f>
        <v>6585.2</v>
      </c>
      <c r="H590" s="469"/>
      <c r="I590" s="202"/>
    </row>
    <row r="591" spans="1:9" x14ac:dyDescent="0.25">
      <c r="A591" s="46"/>
      <c r="B591" s="526" t="s">
        <v>267</v>
      </c>
      <c r="C591" s="527"/>
      <c r="D591" s="470" t="s">
        <v>251</v>
      </c>
      <c r="E591" s="470">
        <v>1.2</v>
      </c>
      <c r="F591" s="521">
        <v>6500</v>
      </c>
      <c r="G591" s="528">
        <f t="shared" si="15"/>
        <v>7800</v>
      </c>
      <c r="H591" s="469"/>
      <c r="I591" s="202"/>
    </row>
    <row r="592" spans="1:9" x14ac:dyDescent="0.25">
      <c r="A592" s="46"/>
      <c r="B592" s="523" t="s">
        <v>268</v>
      </c>
      <c r="C592" s="524"/>
      <c r="D592" s="470" t="s">
        <v>270</v>
      </c>
      <c r="E592" s="470">
        <v>0.12</v>
      </c>
      <c r="F592" s="521">
        <v>36855</v>
      </c>
      <c r="G592" s="528">
        <f t="shared" si="15"/>
        <v>4422.5999999999995</v>
      </c>
      <c r="H592" s="469"/>
      <c r="I592" s="202"/>
    </row>
    <row r="593" spans="1:9" x14ac:dyDescent="0.25">
      <c r="A593" s="46"/>
      <c r="B593" s="526" t="s">
        <v>269</v>
      </c>
      <c r="C593" s="527"/>
      <c r="D593" s="470" t="s">
        <v>270</v>
      </c>
      <c r="E593" s="470">
        <v>0.12</v>
      </c>
      <c r="F593" s="521">
        <v>41475</v>
      </c>
      <c r="G593" s="528">
        <f t="shared" si="15"/>
        <v>4977</v>
      </c>
      <c r="H593" s="469"/>
      <c r="I593" s="202"/>
    </row>
    <row r="594" spans="1:9" x14ac:dyDescent="0.25">
      <c r="A594" s="46"/>
      <c r="B594" s="529"/>
      <c r="C594" s="530"/>
      <c r="D594" s="470"/>
      <c r="E594" s="479"/>
      <c r="F594" s="482"/>
      <c r="G594" s="481"/>
      <c r="H594" s="469"/>
      <c r="I594" s="202"/>
    </row>
    <row r="595" spans="1:9" ht="15.75" thickBot="1" x14ac:dyDescent="0.3">
      <c r="A595" s="46"/>
      <c r="B595" s="911"/>
      <c r="C595" s="912"/>
      <c r="D595" s="470"/>
      <c r="E595" s="479"/>
      <c r="F595" s="482"/>
      <c r="G595" s="481"/>
      <c r="H595" s="469"/>
      <c r="I595" s="202"/>
    </row>
    <row r="596" spans="1:9" ht="15.75" thickBot="1" x14ac:dyDescent="0.3">
      <c r="A596" s="46"/>
      <c r="B596" s="149"/>
      <c r="C596" s="273"/>
      <c r="D596" s="274"/>
      <c r="E596" s="274"/>
      <c r="F596" s="453"/>
      <c r="G596" s="483" t="s">
        <v>16</v>
      </c>
      <c r="H596" s="477">
        <f>SUM(G586:G593)</f>
        <v>113285.72</v>
      </c>
      <c r="I596" s="202"/>
    </row>
    <row r="597" spans="1:9" x14ac:dyDescent="0.25">
      <c r="A597" s="46"/>
      <c r="B597" s="149"/>
      <c r="C597" s="273"/>
      <c r="D597" s="274"/>
      <c r="E597" s="274"/>
      <c r="F597" s="453"/>
      <c r="G597" s="273"/>
      <c r="H597" s="447"/>
      <c r="I597" s="202"/>
    </row>
    <row r="598" spans="1:9" x14ac:dyDescent="0.25">
      <c r="A598" s="46"/>
      <c r="B598" s="149"/>
      <c r="C598" s="273"/>
      <c r="D598" s="274"/>
      <c r="E598" s="274"/>
      <c r="F598" s="453"/>
      <c r="G598" s="273"/>
      <c r="H598" s="447"/>
      <c r="I598" s="202"/>
    </row>
    <row r="599" spans="1:9" ht="15.75" thickBot="1" x14ac:dyDescent="0.3">
      <c r="A599" s="46"/>
      <c r="B599" s="460" t="s">
        <v>133</v>
      </c>
      <c r="C599" s="273"/>
      <c r="D599" s="274"/>
      <c r="E599" s="274"/>
      <c r="F599" s="453"/>
      <c r="G599" s="273"/>
      <c r="H599" s="447"/>
      <c r="I599" s="202"/>
    </row>
    <row r="600" spans="1:9" x14ac:dyDescent="0.25">
      <c r="A600" s="46"/>
      <c r="B600" s="461" t="s">
        <v>5</v>
      </c>
      <c r="C600" s="462"/>
      <c r="D600" s="463" t="s">
        <v>136</v>
      </c>
      <c r="E600" s="478" t="s">
        <v>138</v>
      </c>
      <c r="F600" s="464" t="s">
        <v>139</v>
      </c>
      <c r="G600" s="464" t="s">
        <v>18</v>
      </c>
      <c r="H600" s="464" t="s">
        <v>9</v>
      </c>
      <c r="I600" s="202"/>
    </row>
    <row r="601" spans="1:9" x14ac:dyDescent="0.25">
      <c r="A601" s="46"/>
      <c r="B601" s="915"/>
      <c r="C601" s="916"/>
      <c r="D601" s="470"/>
      <c r="E601" s="525"/>
      <c r="F601" s="481"/>
      <c r="G601" s="481">
        <f>E601*F601</f>
        <v>0</v>
      </c>
      <c r="H601" s="485"/>
      <c r="I601" s="202"/>
    </row>
    <row r="602" spans="1:9" x14ac:dyDescent="0.25">
      <c r="A602" s="46"/>
      <c r="B602" s="915"/>
      <c r="C602" s="916"/>
      <c r="D602" s="470"/>
      <c r="E602" s="525"/>
      <c r="F602" s="481"/>
      <c r="G602" s="481">
        <f>E602*F602</f>
        <v>0</v>
      </c>
      <c r="H602" s="469"/>
      <c r="I602" s="202"/>
    </row>
    <row r="603" spans="1:9" s="300" customFormat="1" ht="15.75" thickBot="1" x14ac:dyDescent="0.3">
      <c r="A603" s="46"/>
      <c r="B603" s="917"/>
      <c r="C603" s="918"/>
      <c r="D603" s="470"/>
      <c r="E603" s="479"/>
      <c r="F603" s="482"/>
      <c r="G603" s="481"/>
      <c r="H603" s="469"/>
      <c r="I603" s="202"/>
    </row>
    <row r="604" spans="1:9" s="300" customFormat="1" ht="15.75" thickBot="1" x14ac:dyDescent="0.3">
      <c r="A604" s="46"/>
      <c r="B604" s="149"/>
      <c r="C604" s="273"/>
      <c r="D604" s="274"/>
      <c r="E604" s="274"/>
      <c r="F604" s="453"/>
      <c r="G604" s="483" t="s">
        <v>16</v>
      </c>
      <c r="H604" s="477">
        <f>+SUM(G601:G603)</f>
        <v>0</v>
      </c>
      <c r="I604" s="202"/>
    </row>
    <row r="605" spans="1:9" s="300" customFormat="1" x14ac:dyDescent="0.25">
      <c r="A605" s="46"/>
      <c r="B605" s="149"/>
      <c r="C605" s="273"/>
      <c r="D605" s="274"/>
      <c r="E605" s="274"/>
      <c r="F605" s="453"/>
      <c r="G605" s="273"/>
      <c r="H605" s="447"/>
      <c r="I605" s="202"/>
    </row>
    <row r="606" spans="1:9" s="300" customFormat="1" ht="15.75" thickBot="1" x14ac:dyDescent="0.3">
      <c r="A606" s="46"/>
      <c r="B606" s="460" t="s">
        <v>134</v>
      </c>
      <c r="C606" s="273"/>
      <c r="D606" s="274"/>
      <c r="E606" s="274"/>
      <c r="F606" s="453"/>
      <c r="G606" s="273"/>
      <c r="H606" s="447"/>
      <c r="I606" s="202"/>
    </row>
    <row r="607" spans="1:9" s="300" customFormat="1" x14ac:dyDescent="0.25">
      <c r="A607" s="46"/>
      <c r="B607" s="486" t="s">
        <v>34</v>
      </c>
      <c r="C607" s="487" t="s">
        <v>35</v>
      </c>
      <c r="D607" s="488" t="s">
        <v>36</v>
      </c>
      <c r="E607" s="488" t="s">
        <v>37</v>
      </c>
      <c r="F607" s="489" t="s">
        <v>38</v>
      </c>
      <c r="G607" s="490" t="s">
        <v>39</v>
      </c>
      <c r="H607" s="465"/>
      <c r="I607" s="202"/>
    </row>
    <row r="608" spans="1:9" x14ac:dyDescent="0.25">
      <c r="A608" s="46"/>
      <c r="B608" s="491" t="s">
        <v>40</v>
      </c>
      <c r="C608" s="492">
        <v>50000</v>
      </c>
      <c r="D608" s="493">
        <v>0.85</v>
      </c>
      <c r="E608" s="494">
        <f>C608+(C608*D608)</f>
        <v>92500</v>
      </c>
      <c r="F608" s="495">
        <v>12</v>
      </c>
      <c r="G608" s="496">
        <f>+E608/F608</f>
        <v>7708.333333333333</v>
      </c>
      <c r="H608" s="469"/>
      <c r="I608" s="202"/>
    </row>
    <row r="609" spans="1:9" x14ac:dyDescent="0.25">
      <c r="A609" s="46"/>
      <c r="B609" s="491" t="s">
        <v>271</v>
      </c>
      <c r="C609" s="492">
        <f>33333*4</f>
        <v>133332</v>
      </c>
      <c r="D609" s="493">
        <v>0.85</v>
      </c>
      <c r="E609" s="494">
        <f>C609+(C609*D609)</f>
        <v>246664.2</v>
      </c>
      <c r="F609" s="495">
        <v>12</v>
      </c>
      <c r="G609" s="496">
        <f>+E609/F609</f>
        <v>20555.350000000002</v>
      </c>
      <c r="H609" s="469"/>
      <c r="I609" s="202"/>
    </row>
    <row r="610" spans="1:9" ht="15.75" thickBot="1" x14ac:dyDescent="0.3">
      <c r="A610" s="46"/>
      <c r="B610" s="497"/>
      <c r="C610" s="498"/>
      <c r="D610" s="499"/>
      <c r="E610" s="499"/>
      <c r="F610" s="500"/>
      <c r="G610" s="498"/>
      <c r="H610" s="475"/>
      <c r="I610" s="202"/>
    </row>
    <row r="611" spans="1:9" ht="15.75" thickBot="1" x14ac:dyDescent="0.3">
      <c r="A611" s="46"/>
      <c r="B611" s="149"/>
      <c r="C611" s="273"/>
      <c r="D611" s="274"/>
      <c r="E611" s="274"/>
      <c r="F611" s="453"/>
      <c r="G611" s="483" t="s">
        <v>16</v>
      </c>
      <c r="H611" s="477">
        <f>G608+G609</f>
        <v>28263.683333333334</v>
      </c>
      <c r="I611" s="202"/>
    </row>
    <row r="612" spans="1:9" ht="15.75" thickBot="1" x14ac:dyDescent="0.3">
      <c r="A612" s="46"/>
      <c r="B612" s="149"/>
      <c r="C612" s="273"/>
      <c r="D612" s="274"/>
      <c r="E612" s="274"/>
      <c r="F612" s="453"/>
      <c r="G612" s="273"/>
      <c r="H612" s="501"/>
      <c r="I612" s="202"/>
    </row>
    <row r="613" spans="1:9" ht="15.75" thickBot="1" x14ac:dyDescent="0.3">
      <c r="A613" s="46"/>
      <c r="B613" s="149"/>
      <c r="C613" s="273"/>
      <c r="D613" s="274"/>
      <c r="E613" s="274"/>
      <c r="F613" s="453" t="s">
        <v>42</v>
      </c>
      <c r="G613" s="502"/>
      <c r="H613" s="503">
        <f>H611+H596+H582+H604</f>
        <v>147036.00333333333</v>
      </c>
      <c r="I613" s="202"/>
    </row>
    <row r="614" spans="1:9" x14ac:dyDescent="0.25">
      <c r="A614" s="46"/>
      <c r="B614" s="149"/>
      <c r="C614" s="273"/>
      <c r="D614" s="274"/>
      <c r="E614" s="274"/>
      <c r="F614" s="453"/>
      <c r="G614" s="273"/>
      <c r="H614" s="447"/>
      <c r="I614" s="202"/>
    </row>
    <row r="615" spans="1:9" ht="15.75" thickBot="1" x14ac:dyDescent="0.3">
      <c r="A615" s="46"/>
      <c r="B615" s="460" t="s">
        <v>135</v>
      </c>
      <c r="C615" s="273"/>
      <c r="D615" s="274"/>
      <c r="E615" s="274"/>
      <c r="F615" s="453"/>
      <c r="G615" s="273"/>
      <c r="H615" s="447"/>
      <c r="I615" s="202"/>
    </row>
    <row r="616" spans="1:9" ht="15.75" thickBot="1" x14ac:dyDescent="0.3">
      <c r="A616" s="46"/>
      <c r="B616" s="504" t="s">
        <v>44</v>
      </c>
      <c r="C616" s="505"/>
      <c r="D616" s="506"/>
      <c r="E616" s="507"/>
      <c r="F616" s="508" t="s">
        <v>45</v>
      </c>
      <c r="G616" s="509"/>
      <c r="H616" s="465"/>
      <c r="I616" s="202"/>
    </row>
    <row r="617" spans="1:9" ht="15.75" thickBot="1" x14ac:dyDescent="0.3">
      <c r="A617" s="46"/>
      <c r="B617" s="919" t="s">
        <v>46</v>
      </c>
      <c r="C617" s="920"/>
      <c r="D617" s="510"/>
      <c r="E617" s="510"/>
      <c r="F617" s="511">
        <v>0.22</v>
      </c>
      <c r="G617" s="512"/>
      <c r="H617" s="447">
        <f>H613*F617</f>
        <v>32347.920733333332</v>
      </c>
      <c r="I617" s="202"/>
    </row>
    <row r="618" spans="1:9" x14ac:dyDescent="0.25">
      <c r="A618" s="46"/>
      <c r="B618" s="919" t="s">
        <v>132</v>
      </c>
      <c r="C618" s="920"/>
      <c r="D618" s="510"/>
      <c r="E618" s="510"/>
      <c r="F618" s="511">
        <v>0.03</v>
      </c>
      <c r="G618" s="512"/>
      <c r="H618" s="447">
        <f>H613*F618</f>
        <v>4411.0800999999992</v>
      </c>
      <c r="I618" s="202"/>
    </row>
    <row r="619" spans="1:9" ht="15.75" thickBot="1" x14ac:dyDescent="0.3">
      <c r="A619" s="46"/>
      <c r="B619" s="921" t="s">
        <v>47</v>
      </c>
      <c r="C619" s="922"/>
      <c r="D619" s="513"/>
      <c r="E619" s="514"/>
      <c r="F619" s="515">
        <v>0.05</v>
      </c>
      <c r="G619" s="516"/>
      <c r="H619" s="447">
        <f>H613*F619</f>
        <v>7351.8001666666669</v>
      </c>
      <c r="I619" s="202"/>
    </row>
    <row r="620" spans="1:9" ht="15.75" thickBot="1" x14ac:dyDescent="0.3">
      <c r="A620" s="46"/>
      <c r="B620" s="149"/>
      <c r="C620" s="273"/>
      <c r="D620" s="274"/>
      <c r="E620" s="274"/>
      <c r="F620" s="453"/>
      <c r="G620" s="273" t="s">
        <v>16</v>
      </c>
      <c r="H620" s="477">
        <f>H617+H619</f>
        <v>39699.7209</v>
      </c>
      <c r="I620" s="202"/>
    </row>
    <row r="621" spans="1:9" ht="15.75" thickBot="1" x14ac:dyDescent="0.3">
      <c r="A621" s="46"/>
      <c r="B621" s="149"/>
      <c r="C621" s="273"/>
      <c r="D621" s="274"/>
      <c r="E621" s="274"/>
      <c r="F621" s="453"/>
      <c r="G621" s="273"/>
      <c r="H621" s="447"/>
      <c r="I621" s="202"/>
    </row>
    <row r="622" spans="1:9" ht="15.75" thickBot="1" x14ac:dyDescent="0.3">
      <c r="A622" s="46"/>
      <c r="B622" s="149"/>
      <c r="C622" s="424" t="s">
        <v>111</v>
      </c>
      <c r="D622" s="274"/>
      <c r="E622" s="274"/>
      <c r="F622" s="517" t="s">
        <v>48</v>
      </c>
      <c r="G622" s="502"/>
      <c r="H622" s="503">
        <f>H613+H620</f>
        <v>186735.72423333331</v>
      </c>
      <c r="I622" s="202"/>
    </row>
    <row r="623" spans="1:9" x14ac:dyDescent="0.25">
      <c r="A623" s="46"/>
      <c r="B623" s="425"/>
      <c r="H623" s="202"/>
      <c r="I623" s="202"/>
    </row>
    <row r="624" spans="1:9" x14ac:dyDescent="0.25">
      <c r="A624" s="46"/>
      <c r="B624" s="425"/>
      <c r="F624" s="426" t="s">
        <v>107</v>
      </c>
      <c r="H624" s="202"/>
      <c r="I624" s="202"/>
    </row>
    <row r="625" spans="1:9" x14ac:dyDescent="0.25">
      <c r="A625" s="46"/>
      <c r="B625" s="425"/>
      <c r="F625" s="426" t="s">
        <v>108</v>
      </c>
      <c r="H625" s="202"/>
      <c r="I625" s="202"/>
    </row>
    <row r="626" spans="1:9" x14ac:dyDescent="0.25">
      <c r="A626" s="46"/>
      <c r="B626" s="425"/>
      <c r="F626" s="426" t="s">
        <v>109</v>
      </c>
      <c r="H626" s="202"/>
      <c r="I626" s="202"/>
    </row>
    <row r="627" spans="1:9" x14ac:dyDescent="0.25">
      <c r="A627" s="46"/>
      <c r="B627" s="425"/>
      <c r="F627" s="426" t="s">
        <v>110</v>
      </c>
      <c r="H627" s="202"/>
      <c r="I627" s="202"/>
    </row>
    <row r="628" spans="1:9" x14ac:dyDescent="0.25">
      <c r="A628" s="46"/>
      <c r="B628" s="425"/>
      <c r="H628" s="202"/>
      <c r="I628" s="202"/>
    </row>
    <row r="629" spans="1:9" x14ac:dyDescent="0.25">
      <c r="A629" s="46"/>
      <c r="B629" s="425"/>
      <c r="C629" s="427" t="s">
        <v>112</v>
      </c>
      <c r="H629" s="202"/>
      <c r="I629" s="202"/>
    </row>
    <row r="630" spans="1:9" x14ac:dyDescent="0.25">
      <c r="A630" s="46"/>
      <c r="B630" s="425"/>
      <c r="C630" s="428" t="s">
        <v>113</v>
      </c>
      <c r="H630" s="202"/>
      <c r="I630" s="202"/>
    </row>
    <row r="631" spans="1:9" x14ac:dyDescent="0.25">
      <c r="A631" s="46"/>
      <c r="B631" s="425"/>
      <c r="C631" s="429">
        <v>1</v>
      </c>
      <c r="H631" s="202"/>
      <c r="I631" s="202"/>
    </row>
    <row r="632" spans="1:9" x14ac:dyDescent="0.25">
      <c r="A632" s="46"/>
      <c r="B632" s="425"/>
      <c r="C632" s="429">
        <v>2</v>
      </c>
      <c r="H632" s="202"/>
      <c r="I632" s="202"/>
    </row>
    <row r="633" spans="1:9" x14ac:dyDescent="0.25">
      <c r="A633" s="46"/>
      <c r="B633" s="425"/>
      <c r="C633" s="429">
        <v>3</v>
      </c>
      <c r="H633" s="202"/>
      <c r="I633" s="202"/>
    </row>
    <row r="634" spans="1:9" x14ac:dyDescent="0.25">
      <c r="A634" s="46"/>
      <c r="B634" s="425"/>
      <c r="C634" s="429"/>
      <c r="F634" s="426" t="s">
        <v>107</v>
      </c>
      <c r="H634" s="202"/>
      <c r="I634" s="202"/>
    </row>
    <row r="635" spans="1:9" x14ac:dyDescent="0.25">
      <c r="A635" s="46"/>
      <c r="B635" s="425"/>
      <c r="F635" s="426" t="s">
        <v>108</v>
      </c>
      <c r="H635" s="202"/>
      <c r="I635" s="202"/>
    </row>
    <row r="636" spans="1:9" x14ac:dyDescent="0.25">
      <c r="A636" s="46"/>
      <c r="B636" s="425"/>
      <c r="F636" s="426" t="s">
        <v>114</v>
      </c>
      <c r="H636" s="202"/>
      <c r="I636" s="202"/>
    </row>
    <row r="637" spans="1:9" x14ac:dyDescent="0.25">
      <c r="A637" s="46"/>
      <c r="B637" s="425"/>
      <c r="F637" s="426" t="s">
        <v>110</v>
      </c>
      <c r="H637" s="202"/>
      <c r="I637" s="202"/>
    </row>
    <row r="638" spans="1:9" ht="15.75" thickBot="1" x14ac:dyDescent="0.3">
      <c r="A638" s="46"/>
      <c r="B638" s="430"/>
      <c r="C638" s="431"/>
      <c r="D638" s="431"/>
      <c r="E638" s="431"/>
      <c r="F638" s="432"/>
      <c r="G638" s="431"/>
      <c r="H638" s="305"/>
      <c r="I638" s="202"/>
    </row>
    <row r="639" spans="1:9" x14ac:dyDescent="0.25">
      <c r="A639" s="46"/>
      <c r="F639" s="426"/>
      <c r="I639" s="202"/>
    </row>
    <row r="640" spans="1:9" x14ac:dyDescent="0.25">
      <c r="A640" s="46"/>
      <c r="F640" s="426"/>
      <c r="I640" s="202"/>
    </row>
    <row r="641" spans="1:9" x14ac:dyDescent="0.25">
      <c r="A641" s="46"/>
      <c r="F641" s="426"/>
      <c r="I641" s="202"/>
    </row>
    <row r="642" spans="1:9" x14ac:dyDescent="0.25">
      <c r="A642" s="46"/>
      <c r="F642" s="426"/>
      <c r="I642" s="202"/>
    </row>
    <row r="643" spans="1:9" x14ac:dyDescent="0.25">
      <c r="A643" s="46"/>
      <c r="F643" s="426"/>
      <c r="I643" s="202"/>
    </row>
    <row r="644" spans="1:9" x14ac:dyDescent="0.25">
      <c r="A644" s="46"/>
      <c r="F644" s="426"/>
      <c r="I644" s="202"/>
    </row>
    <row r="645" spans="1:9" x14ac:dyDescent="0.25">
      <c r="A645" s="46"/>
      <c r="F645" s="426"/>
      <c r="I645" s="202"/>
    </row>
    <row r="646" spans="1:9" x14ac:dyDescent="0.25">
      <c r="A646" s="46"/>
      <c r="F646" s="426"/>
      <c r="I646" s="202"/>
    </row>
    <row r="647" spans="1:9" x14ac:dyDescent="0.25">
      <c r="A647" s="46"/>
      <c r="F647" s="426"/>
      <c r="I647" s="202"/>
    </row>
    <row r="648" spans="1:9" x14ac:dyDescent="0.25">
      <c r="A648" s="46"/>
      <c r="I648" s="202"/>
    </row>
    <row r="649" spans="1:9" ht="15.75" thickBot="1" x14ac:dyDescent="0.3">
      <c r="A649" s="54"/>
      <c r="B649" s="431"/>
      <c r="C649" s="431"/>
      <c r="D649" s="431"/>
      <c r="E649" s="431"/>
      <c r="F649" s="431"/>
      <c r="G649" s="431"/>
      <c r="H649" s="431"/>
      <c r="I649" s="305"/>
    </row>
    <row r="650" spans="1:9" x14ac:dyDescent="0.25">
      <c r="A650" s="300"/>
    </row>
    <row r="651" spans="1:9" x14ac:dyDescent="0.25">
      <c r="A651" s="300"/>
    </row>
    <row r="652" spans="1:9" x14ac:dyDescent="0.25">
      <c r="A652" s="300"/>
    </row>
    <row r="653" spans="1:9" x14ac:dyDescent="0.25">
      <c r="A653" s="300"/>
    </row>
    <row r="654" spans="1:9" x14ac:dyDescent="0.25">
      <c r="A654" s="300"/>
    </row>
    <row r="655" spans="1:9" x14ac:dyDescent="0.25">
      <c r="A655" s="300"/>
    </row>
    <row r="656" spans="1:9" x14ac:dyDescent="0.25">
      <c r="A656" s="300"/>
    </row>
    <row r="657" spans="1:9" x14ac:dyDescent="0.25">
      <c r="A657" s="300"/>
    </row>
    <row r="658" spans="1:9" x14ac:dyDescent="0.25">
      <c r="A658" s="300"/>
    </row>
    <row r="659" spans="1:9" x14ac:dyDescent="0.25">
      <c r="A659" s="300"/>
    </row>
    <row r="660" spans="1:9" x14ac:dyDescent="0.25">
      <c r="A660" s="300"/>
    </row>
    <row r="661" spans="1:9" x14ac:dyDescent="0.25">
      <c r="A661" s="300"/>
    </row>
    <row r="662" spans="1:9" x14ac:dyDescent="0.25">
      <c r="A662" s="300"/>
    </row>
    <row r="663" spans="1:9" ht="15.75" thickBot="1" x14ac:dyDescent="0.3"/>
    <row r="664" spans="1:9" ht="15.75" thickBot="1" x14ac:dyDescent="0.3">
      <c r="A664" s="57"/>
      <c r="B664" s="197"/>
      <c r="C664" s="198"/>
      <c r="D664" s="199"/>
      <c r="E664" s="199"/>
      <c r="F664" s="439"/>
      <c r="G664" s="198"/>
      <c r="H664" s="440"/>
      <c r="I664" s="200"/>
    </row>
    <row r="665" spans="1:9" x14ac:dyDescent="0.25">
      <c r="A665" s="46"/>
      <c r="B665" s="441"/>
      <c r="C665" s="442"/>
      <c r="D665" s="923" t="s">
        <v>115</v>
      </c>
      <c r="E665" s="924"/>
      <c r="F665" s="925"/>
      <c r="G665" s="443" t="s">
        <v>116</v>
      </c>
      <c r="H665" s="444" t="s">
        <v>105</v>
      </c>
      <c r="I665" s="202"/>
    </row>
    <row r="666" spans="1:9" x14ac:dyDescent="0.25">
      <c r="A666" s="46"/>
      <c r="B666" s="149"/>
      <c r="C666" s="445"/>
      <c r="D666" s="926"/>
      <c r="E666" s="927"/>
      <c r="F666" s="928"/>
      <c r="G666" s="446" t="s">
        <v>117</v>
      </c>
      <c r="H666" s="447"/>
      <c r="I666" s="202"/>
    </row>
    <row r="667" spans="1:9" x14ac:dyDescent="0.25">
      <c r="A667" s="46"/>
      <c r="B667" s="149"/>
      <c r="C667" s="445"/>
      <c r="D667" s="926"/>
      <c r="E667" s="927"/>
      <c r="F667" s="928"/>
      <c r="G667" s="446" t="s">
        <v>118</v>
      </c>
      <c r="H667" s="448">
        <v>44236</v>
      </c>
      <c r="I667" s="202"/>
    </row>
    <row r="668" spans="1:9" ht="15.75" thickBot="1" x14ac:dyDescent="0.3">
      <c r="A668" s="46"/>
      <c r="B668" s="449"/>
      <c r="C668" s="450"/>
      <c r="D668" s="929"/>
      <c r="E668" s="930"/>
      <c r="F668" s="931"/>
      <c r="G668" s="451"/>
      <c r="H668" s="452"/>
      <c r="I668" s="202"/>
    </row>
    <row r="669" spans="1:9" ht="15.75" thickBot="1" x14ac:dyDescent="0.3">
      <c r="A669" s="46"/>
      <c r="B669" s="149"/>
      <c r="C669" s="273"/>
      <c r="D669" s="274"/>
      <c r="E669" s="274"/>
      <c r="F669" s="453"/>
      <c r="G669" s="273"/>
      <c r="H669" s="447"/>
      <c r="I669" s="202"/>
    </row>
    <row r="670" spans="1:9" ht="15.75" thickBot="1" x14ac:dyDescent="0.3">
      <c r="A670" s="46"/>
      <c r="B670" s="454" t="s">
        <v>106</v>
      </c>
      <c r="C670" s="455" t="str">
        <f>+PRESUPUESTO!G57</f>
        <v>Suministro e instalacion de Malla eslabonada de cerramiento existente con Tuberia 1 3/4 Cruzado para Refuerzo</v>
      </c>
      <c r="D670" s="456"/>
      <c r="E670" s="456"/>
      <c r="F670" s="457"/>
      <c r="G670" s="458"/>
      <c r="H670" s="518" t="s">
        <v>3</v>
      </c>
      <c r="I670" s="202"/>
    </row>
    <row r="671" spans="1:9" x14ac:dyDescent="0.25">
      <c r="A671" s="46"/>
      <c r="B671" s="149"/>
      <c r="C671" s="273"/>
      <c r="D671" s="274"/>
      <c r="E671" s="274"/>
      <c r="F671" s="453"/>
      <c r="G671" s="273"/>
      <c r="H671" s="447"/>
      <c r="I671" s="202"/>
    </row>
    <row r="672" spans="1:9" ht="15.75" thickBot="1" x14ac:dyDescent="0.3">
      <c r="A672" s="46"/>
      <c r="B672" s="460" t="s">
        <v>4</v>
      </c>
      <c r="C672" s="273"/>
      <c r="D672" s="274"/>
      <c r="E672" s="274"/>
      <c r="F672" s="453"/>
      <c r="G672" s="273"/>
      <c r="H672" s="447"/>
      <c r="I672" s="202"/>
    </row>
    <row r="673" spans="1:9" x14ac:dyDescent="0.25">
      <c r="A673" s="46"/>
      <c r="B673" s="461" t="s">
        <v>5</v>
      </c>
      <c r="C673" s="462"/>
      <c r="D673" s="463" t="s">
        <v>6</v>
      </c>
      <c r="E673" s="463" t="s">
        <v>7</v>
      </c>
      <c r="F673" s="463" t="s">
        <v>8</v>
      </c>
      <c r="G673" s="464" t="s">
        <v>9</v>
      </c>
      <c r="H673" s="465"/>
      <c r="I673" s="202"/>
    </row>
    <row r="674" spans="1:9" x14ac:dyDescent="0.25">
      <c r="A674" s="46"/>
      <c r="B674" s="915" t="s">
        <v>10</v>
      </c>
      <c r="C674" s="916"/>
      <c r="D674" s="466" t="s">
        <v>237</v>
      </c>
      <c r="E674" s="466">
        <v>0.05</v>
      </c>
      <c r="F674" s="467">
        <v>25000</v>
      </c>
      <c r="G674" s="468">
        <f>F674*E674</f>
        <v>1250</v>
      </c>
      <c r="H674" s="519"/>
      <c r="I674" s="202"/>
    </row>
    <row r="675" spans="1:9" x14ac:dyDescent="0.25">
      <c r="A675" s="46"/>
      <c r="B675" s="915" t="s">
        <v>263</v>
      </c>
      <c r="C675" s="916"/>
      <c r="D675" s="466" t="s">
        <v>216</v>
      </c>
      <c r="E675" s="466">
        <v>0.17777777777777776</v>
      </c>
      <c r="F675" s="467">
        <v>8178</v>
      </c>
      <c r="G675" s="468">
        <f t="shared" ref="G675:G676" si="17">F675*E675</f>
        <v>1453.8666666666666</v>
      </c>
      <c r="H675" s="469"/>
      <c r="I675" s="202"/>
    </row>
    <row r="676" spans="1:9" x14ac:dyDescent="0.25">
      <c r="A676" s="46"/>
      <c r="B676" s="523" t="s">
        <v>264</v>
      </c>
      <c r="C676" s="524"/>
      <c r="D676" s="470" t="s">
        <v>216</v>
      </c>
      <c r="E676" s="466">
        <v>0.17777777777777778</v>
      </c>
      <c r="F676" s="467">
        <v>3936</v>
      </c>
      <c r="G676" s="468">
        <f t="shared" si="17"/>
        <v>699.73333333333335</v>
      </c>
      <c r="H676" s="469"/>
      <c r="I676" s="202"/>
    </row>
    <row r="677" spans="1:9" ht="15.75" thickBot="1" x14ac:dyDescent="0.3">
      <c r="A677" s="46"/>
      <c r="B677" s="449"/>
      <c r="C677" s="471"/>
      <c r="D677" s="472"/>
      <c r="E677" s="473"/>
      <c r="F677" s="474"/>
      <c r="G677" s="468"/>
      <c r="H677" s="475"/>
      <c r="I677" s="202"/>
    </row>
    <row r="678" spans="1:9" ht="15.75" thickBot="1" x14ac:dyDescent="0.3">
      <c r="A678" s="46"/>
      <c r="B678" s="149"/>
      <c r="C678" s="273"/>
      <c r="D678" s="274"/>
      <c r="E678" s="274"/>
      <c r="F678" s="453"/>
      <c r="G678" s="476" t="s">
        <v>16</v>
      </c>
      <c r="H678" s="477">
        <f>G674+G675+G676+G677</f>
        <v>3403.6000000000004</v>
      </c>
      <c r="I678" s="202"/>
    </row>
    <row r="679" spans="1:9" x14ac:dyDescent="0.25">
      <c r="A679" s="46"/>
      <c r="B679" s="149"/>
      <c r="C679" s="273"/>
      <c r="D679" s="274"/>
      <c r="E679" s="274"/>
      <c r="F679" s="453"/>
      <c r="G679" s="273"/>
      <c r="H679" s="447"/>
      <c r="I679" s="202"/>
    </row>
    <row r="680" spans="1:9" ht="15.75" thickBot="1" x14ac:dyDescent="0.3">
      <c r="A680" s="46"/>
      <c r="B680" s="460" t="s">
        <v>17</v>
      </c>
      <c r="C680" s="273"/>
      <c r="D680" s="274"/>
      <c r="E680" s="274"/>
      <c r="F680" s="453"/>
      <c r="G680" s="273"/>
      <c r="H680" s="447"/>
      <c r="I680" s="202"/>
    </row>
    <row r="681" spans="1:9" x14ac:dyDescent="0.25">
      <c r="A681" s="46"/>
      <c r="B681" s="461" t="s">
        <v>5</v>
      </c>
      <c r="C681" s="462"/>
      <c r="D681" s="463" t="s">
        <v>6</v>
      </c>
      <c r="E681" s="463" t="s">
        <v>7</v>
      </c>
      <c r="F681" s="478" t="s">
        <v>9</v>
      </c>
      <c r="G681" s="464" t="s">
        <v>18</v>
      </c>
      <c r="H681" s="465"/>
      <c r="I681" s="202"/>
    </row>
    <row r="682" spans="1:9" x14ac:dyDescent="0.25">
      <c r="A682" s="46"/>
      <c r="B682" s="523" t="s">
        <v>265</v>
      </c>
      <c r="C682" s="524"/>
      <c r="D682" s="470" t="s">
        <v>196</v>
      </c>
      <c r="E682" s="470">
        <v>1.03</v>
      </c>
      <c r="F682" s="520">
        <v>35000</v>
      </c>
      <c r="G682" s="528">
        <f>E682*F682</f>
        <v>36050</v>
      </c>
      <c r="H682" s="469"/>
      <c r="I682" s="202"/>
    </row>
    <row r="683" spans="1:9" x14ac:dyDescent="0.25">
      <c r="A683" s="46"/>
      <c r="B683" s="523" t="s">
        <v>199</v>
      </c>
      <c r="C683" s="524"/>
      <c r="D683" s="470" t="s">
        <v>198</v>
      </c>
      <c r="E683" s="470">
        <v>1.7</v>
      </c>
      <c r="F683" s="520">
        <v>21666</v>
      </c>
      <c r="G683" s="528">
        <f t="shared" ref="G683:G688" si="18">E683*F683</f>
        <v>36832.199999999997</v>
      </c>
      <c r="H683" s="469"/>
      <c r="I683" s="202"/>
    </row>
    <row r="684" spans="1:9" x14ac:dyDescent="0.25">
      <c r="A684" s="46"/>
      <c r="B684" s="523" t="s">
        <v>200</v>
      </c>
      <c r="C684" s="524"/>
      <c r="D684" s="470" t="s">
        <v>198</v>
      </c>
      <c r="E684" s="470">
        <v>1.3699000000000001</v>
      </c>
      <c r="F684" s="521">
        <v>12000</v>
      </c>
      <c r="G684" s="528">
        <f t="shared" si="18"/>
        <v>16438.800000000003</v>
      </c>
      <c r="H684" s="469"/>
      <c r="I684" s="202"/>
    </row>
    <row r="685" spans="1:9" x14ac:dyDescent="0.25">
      <c r="A685" s="46"/>
      <c r="B685" s="523" t="s">
        <v>266</v>
      </c>
      <c r="C685" s="524"/>
      <c r="D685" s="470" t="s">
        <v>198</v>
      </c>
      <c r="E685" s="470">
        <v>0.08</v>
      </c>
      <c r="F685" s="521">
        <v>2249</v>
      </c>
      <c r="G685" s="528">
        <f t="shared" si="18"/>
        <v>179.92000000000002</v>
      </c>
      <c r="H685" s="469"/>
      <c r="I685" s="202"/>
    </row>
    <row r="686" spans="1:9" x14ac:dyDescent="0.25">
      <c r="A686" s="46"/>
      <c r="B686" s="526" t="s">
        <v>267</v>
      </c>
      <c r="C686" s="527"/>
      <c r="D686" s="470" t="s">
        <v>251</v>
      </c>
      <c r="E686" s="470">
        <v>1.2</v>
      </c>
      <c r="F686" s="521">
        <v>6500</v>
      </c>
      <c r="G686" s="528">
        <f t="shared" si="18"/>
        <v>7800</v>
      </c>
      <c r="H686" s="469"/>
      <c r="I686" s="202"/>
    </row>
    <row r="687" spans="1:9" x14ac:dyDescent="0.25">
      <c r="A687" s="46"/>
      <c r="B687" s="523" t="s">
        <v>268</v>
      </c>
      <c r="C687" s="524"/>
      <c r="D687" s="470" t="s">
        <v>270</v>
      </c>
      <c r="E687" s="470">
        <v>0.12</v>
      </c>
      <c r="F687" s="521">
        <v>36855</v>
      </c>
      <c r="G687" s="528">
        <f t="shared" si="18"/>
        <v>4422.5999999999995</v>
      </c>
      <c r="H687" s="469"/>
      <c r="I687" s="202"/>
    </row>
    <row r="688" spans="1:9" x14ac:dyDescent="0.25">
      <c r="A688" s="46"/>
      <c r="B688" s="526" t="s">
        <v>269</v>
      </c>
      <c r="C688" s="527"/>
      <c r="D688" s="470" t="s">
        <v>270</v>
      </c>
      <c r="E688" s="470">
        <v>0.12</v>
      </c>
      <c r="F688" s="521">
        <v>41475</v>
      </c>
      <c r="G688" s="528">
        <f t="shared" si="18"/>
        <v>4977</v>
      </c>
      <c r="H688" s="469"/>
      <c r="I688" s="202"/>
    </row>
    <row r="689" spans="1:9" x14ac:dyDescent="0.25">
      <c r="A689" s="46"/>
      <c r="B689" s="529"/>
      <c r="C689" s="530"/>
      <c r="D689" s="470"/>
      <c r="E689" s="479"/>
      <c r="F689" s="482"/>
      <c r="G689" s="481"/>
      <c r="H689" s="469"/>
      <c r="I689" s="202"/>
    </row>
    <row r="690" spans="1:9" ht="15.75" thickBot="1" x14ac:dyDescent="0.3">
      <c r="A690" s="46"/>
      <c r="B690" s="911"/>
      <c r="C690" s="912"/>
      <c r="D690" s="470"/>
      <c r="E690" s="479"/>
      <c r="F690" s="482"/>
      <c r="G690" s="481"/>
      <c r="H690" s="469"/>
      <c r="I690" s="202"/>
    </row>
    <row r="691" spans="1:9" ht="15.75" thickBot="1" x14ac:dyDescent="0.3">
      <c r="A691" s="46"/>
      <c r="B691" s="149"/>
      <c r="C691" s="273"/>
      <c r="D691" s="274"/>
      <c r="E691" s="274"/>
      <c r="F691" s="453"/>
      <c r="G691" s="483" t="s">
        <v>16</v>
      </c>
      <c r="H691" s="477">
        <f>SUM(G682:G688)</f>
        <v>106700.52</v>
      </c>
      <c r="I691" s="202"/>
    </row>
    <row r="692" spans="1:9" x14ac:dyDescent="0.25">
      <c r="A692" s="46"/>
      <c r="B692" s="149"/>
      <c r="C692" s="273"/>
      <c r="D692" s="274"/>
      <c r="E692" s="274"/>
      <c r="F692" s="453"/>
      <c r="G692" s="273"/>
      <c r="H692" s="447"/>
      <c r="I692" s="202"/>
    </row>
    <row r="693" spans="1:9" x14ac:dyDescent="0.25">
      <c r="A693" s="46"/>
      <c r="B693" s="149"/>
      <c r="C693" s="273"/>
      <c r="D693" s="274"/>
      <c r="E693" s="274"/>
      <c r="F693" s="453"/>
      <c r="G693" s="273"/>
      <c r="H693" s="447"/>
      <c r="I693" s="202"/>
    </row>
    <row r="694" spans="1:9" ht="15.75" thickBot="1" x14ac:dyDescent="0.3">
      <c r="A694" s="46"/>
      <c r="B694" s="460" t="s">
        <v>133</v>
      </c>
      <c r="C694" s="273"/>
      <c r="D694" s="274"/>
      <c r="E694" s="274"/>
      <c r="F694" s="453"/>
      <c r="G694" s="273"/>
      <c r="H694" s="447"/>
      <c r="I694" s="202"/>
    </row>
    <row r="695" spans="1:9" x14ac:dyDescent="0.25">
      <c r="A695" s="46"/>
      <c r="B695" s="461" t="s">
        <v>5</v>
      </c>
      <c r="C695" s="462"/>
      <c r="D695" s="463" t="s">
        <v>136</v>
      </c>
      <c r="E695" s="478" t="s">
        <v>138</v>
      </c>
      <c r="F695" s="464" t="s">
        <v>139</v>
      </c>
      <c r="G695" s="464" t="s">
        <v>18</v>
      </c>
      <c r="H695" s="464" t="s">
        <v>9</v>
      </c>
      <c r="I695" s="202"/>
    </row>
    <row r="696" spans="1:9" x14ac:dyDescent="0.25">
      <c r="A696" s="46"/>
      <c r="B696" s="915"/>
      <c r="C696" s="916"/>
      <c r="D696" s="470"/>
      <c r="E696" s="525"/>
      <c r="F696" s="481"/>
      <c r="G696" s="481">
        <f>E696*F696</f>
        <v>0</v>
      </c>
      <c r="H696" s="485"/>
      <c r="I696" s="202"/>
    </row>
    <row r="697" spans="1:9" x14ac:dyDescent="0.25">
      <c r="A697" s="46"/>
      <c r="B697" s="915"/>
      <c r="C697" s="916"/>
      <c r="D697" s="470"/>
      <c r="E697" s="525"/>
      <c r="F697" s="481"/>
      <c r="G697" s="481">
        <f>E697*F697</f>
        <v>0</v>
      </c>
      <c r="H697" s="469"/>
      <c r="I697" s="202"/>
    </row>
    <row r="698" spans="1:9" ht="15.75" thickBot="1" x14ac:dyDescent="0.3">
      <c r="A698" s="46"/>
      <c r="B698" s="917"/>
      <c r="C698" s="918"/>
      <c r="D698" s="470"/>
      <c r="E698" s="479"/>
      <c r="F698" s="482"/>
      <c r="G698" s="481"/>
      <c r="H698" s="469"/>
      <c r="I698" s="202"/>
    </row>
    <row r="699" spans="1:9" ht="15.75" thickBot="1" x14ac:dyDescent="0.3">
      <c r="A699" s="46"/>
      <c r="B699" s="149"/>
      <c r="C699" s="273"/>
      <c r="D699" s="274"/>
      <c r="E699" s="274"/>
      <c r="F699" s="453"/>
      <c r="G699" s="483" t="s">
        <v>16</v>
      </c>
      <c r="H699" s="477">
        <f>+SUM(G696:G698)</f>
        <v>0</v>
      </c>
      <c r="I699" s="202"/>
    </row>
    <row r="700" spans="1:9" x14ac:dyDescent="0.25">
      <c r="A700" s="46"/>
      <c r="B700" s="149"/>
      <c r="C700" s="273"/>
      <c r="D700" s="274"/>
      <c r="E700" s="274"/>
      <c r="F700" s="453"/>
      <c r="G700" s="273"/>
      <c r="H700" s="447"/>
      <c r="I700" s="202"/>
    </row>
    <row r="701" spans="1:9" ht="15.75" thickBot="1" x14ac:dyDescent="0.3">
      <c r="A701" s="46"/>
      <c r="B701" s="460" t="s">
        <v>134</v>
      </c>
      <c r="C701" s="273"/>
      <c r="D701" s="274"/>
      <c r="E701" s="274"/>
      <c r="F701" s="453"/>
      <c r="G701" s="273"/>
      <c r="H701" s="447"/>
      <c r="I701" s="202"/>
    </row>
    <row r="702" spans="1:9" x14ac:dyDescent="0.25">
      <c r="A702" s="46"/>
      <c r="B702" s="486" t="s">
        <v>34</v>
      </c>
      <c r="C702" s="487" t="s">
        <v>35</v>
      </c>
      <c r="D702" s="488" t="s">
        <v>36</v>
      </c>
      <c r="E702" s="488" t="s">
        <v>37</v>
      </c>
      <c r="F702" s="489" t="s">
        <v>38</v>
      </c>
      <c r="G702" s="490" t="s">
        <v>39</v>
      </c>
      <c r="H702" s="465"/>
      <c r="I702" s="202"/>
    </row>
    <row r="703" spans="1:9" x14ac:dyDescent="0.25">
      <c r="A703" s="46"/>
      <c r="B703" s="491" t="s">
        <v>40</v>
      </c>
      <c r="C703" s="492">
        <v>50000</v>
      </c>
      <c r="D703" s="493">
        <v>0.85</v>
      </c>
      <c r="E703" s="494">
        <f>C703+(C703*D703)</f>
        <v>92500</v>
      </c>
      <c r="F703" s="495">
        <v>16</v>
      </c>
      <c r="G703" s="496">
        <f>+E703/F703</f>
        <v>5781.25</v>
      </c>
      <c r="H703" s="469"/>
      <c r="I703" s="202"/>
    </row>
    <row r="704" spans="1:9" x14ac:dyDescent="0.25">
      <c r="A704" s="46"/>
      <c r="B704" s="491" t="s">
        <v>271</v>
      </c>
      <c r="C704" s="492">
        <f>33333*4</f>
        <v>133332</v>
      </c>
      <c r="D704" s="493">
        <v>0.85</v>
      </c>
      <c r="E704" s="494">
        <f>C704+(C704*D704)</f>
        <v>246664.2</v>
      </c>
      <c r="F704" s="495">
        <v>16</v>
      </c>
      <c r="G704" s="496">
        <f>+E704/F704</f>
        <v>15416.512500000001</v>
      </c>
      <c r="H704" s="469"/>
      <c r="I704" s="202"/>
    </row>
    <row r="705" spans="1:9" ht="15.75" thickBot="1" x14ac:dyDescent="0.3">
      <c r="A705" s="46"/>
      <c r="B705" s="497"/>
      <c r="C705" s="498"/>
      <c r="D705" s="499"/>
      <c r="E705" s="499"/>
      <c r="F705" s="500"/>
      <c r="G705" s="498"/>
      <c r="H705" s="475"/>
      <c r="I705" s="202"/>
    </row>
    <row r="706" spans="1:9" ht="15.75" thickBot="1" x14ac:dyDescent="0.3">
      <c r="A706" s="46"/>
      <c r="B706" s="149"/>
      <c r="C706" s="273"/>
      <c r="D706" s="274"/>
      <c r="E706" s="274"/>
      <c r="F706" s="453"/>
      <c r="G706" s="483" t="s">
        <v>16</v>
      </c>
      <c r="H706" s="477">
        <f>G703+G704</f>
        <v>21197.762500000001</v>
      </c>
      <c r="I706" s="202"/>
    </row>
    <row r="707" spans="1:9" ht="15.75" thickBot="1" x14ac:dyDescent="0.3">
      <c r="A707" s="46"/>
      <c r="B707" s="149"/>
      <c r="C707" s="273"/>
      <c r="D707" s="274"/>
      <c r="E707" s="274"/>
      <c r="F707" s="453"/>
      <c r="G707" s="273"/>
      <c r="H707" s="501"/>
      <c r="I707" s="202"/>
    </row>
    <row r="708" spans="1:9" ht="15.75" thickBot="1" x14ac:dyDescent="0.3">
      <c r="A708" s="46"/>
      <c r="B708" s="149"/>
      <c r="C708" s="273"/>
      <c r="D708" s="274"/>
      <c r="E708" s="274"/>
      <c r="F708" s="453" t="s">
        <v>42</v>
      </c>
      <c r="G708" s="502"/>
      <c r="H708" s="503">
        <f>H706+H691+H678+H699</f>
        <v>131301.88250000001</v>
      </c>
      <c r="I708" s="202"/>
    </row>
    <row r="709" spans="1:9" x14ac:dyDescent="0.25">
      <c r="A709" s="46"/>
      <c r="B709" s="149"/>
      <c r="C709" s="273"/>
      <c r="D709" s="274"/>
      <c r="E709" s="274"/>
      <c r="F709" s="453"/>
      <c r="G709" s="273"/>
      <c r="H709" s="447"/>
      <c r="I709" s="202"/>
    </row>
    <row r="710" spans="1:9" ht="15.75" thickBot="1" x14ac:dyDescent="0.3">
      <c r="A710" s="46"/>
      <c r="B710" s="460" t="s">
        <v>135</v>
      </c>
      <c r="C710" s="273"/>
      <c r="D710" s="274"/>
      <c r="E710" s="274"/>
      <c r="F710" s="453"/>
      <c r="G710" s="273"/>
      <c r="H710" s="447"/>
      <c r="I710" s="202"/>
    </row>
    <row r="711" spans="1:9" ht="15.75" thickBot="1" x14ac:dyDescent="0.3">
      <c r="A711" s="46"/>
      <c r="B711" s="504" t="s">
        <v>44</v>
      </c>
      <c r="C711" s="505"/>
      <c r="D711" s="506"/>
      <c r="E711" s="507"/>
      <c r="F711" s="508" t="s">
        <v>45</v>
      </c>
      <c r="G711" s="509"/>
      <c r="H711" s="465"/>
      <c r="I711" s="202"/>
    </row>
    <row r="712" spans="1:9" ht="15.75" thickBot="1" x14ac:dyDescent="0.3">
      <c r="A712" s="46"/>
      <c r="B712" s="919" t="s">
        <v>46</v>
      </c>
      <c r="C712" s="920"/>
      <c r="D712" s="510"/>
      <c r="E712" s="510"/>
      <c r="F712" s="511">
        <v>0.22</v>
      </c>
      <c r="G712" s="512"/>
      <c r="H712" s="447">
        <f>H708*F712</f>
        <v>28886.414150000001</v>
      </c>
      <c r="I712" s="202"/>
    </row>
    <row r="713" spans="1:9" x14ac:dyDescent="0.25">
      <c r="A713" s="46"/>
      <c r="B713" s="919" t="s">
        <v>132</v>
      </c>
      <c r="C713" s="920"/>
      <c r="D713" s="510"/>
      <c r="E713" s="510"/>
      <c r="F713" s="511">
        <v>0.03</v>
      </c>
      <c r="G713" s="512"/>
      <c r="H713" s="447">
        <f>H708*F713</f>
        <v>3939.0564749999999</v>
      </c>
      <c r="I713" s="202"/>
    </row>
    <row r="714" spans="1:9" ht="15.75" thickBot="1" x14ac:dyDescent="0.3">
      <c r="A714" s="46"/>
      <c r="B714" s="921" t="s">
        <v>47</v>
      </c>
      <c r="C714" s="922"/>
      <c r="D714" s="513"/>
      <c r="E714" s="514"/>
      <c r="F714" s="515">
        <v>0.05</v>
      </c>
      <c r="G714" s="516"/>
      <c r="H714" s="447">
        <f>H708*F714</f>
        <v>6565.0941250000005</v>
      </c>
      <c r="I714" s="202"/>
    </row>
    <row r="715" spans="1:9" ht="15.75" thickBot="1" x14ac:dyDescent="0.3">
      <c r="A715" s="46"/>
      <c r="B715" s="149"/>
      <c r="C715" s="273"/>
      <c r="D715" s="274"/>
      <c r="E715" s="274"/>
      <c r="F715" s="453"/>
      <c r="G715" s="273" t="s">
        <v>16</v>
      </c>
      <c r="H715" s="477">
        <f>H712+H714</f>
        <v>35451.508275</v>
      </c>
      <c r="I715" s="202"/>
    </row>
    <row r="716" spans="1:9" ht="15.75" thickBot="1" x14ac:dyDescent="0.3">
      <c r="A716" s="46"/>
      <c r="B716" s="149"/>
      <c r="C716" s="273"/>
      <c r="D716" s="274"/>
      <c r="E716" s="274"/>
      <c r="F716" s="453"/>
      <c r="G716" s="273"/>
      <c r="H716" s="447"/>
      <c r="I716" s="202"/>
    </row>
    <row r="717" spans="1:9" ht="15.75" thickBot="1" x14ac:dyDescent="0.3">
      <c r="A717" s="46"/>
      <c r="B717" s="149"/>
      <c r="C717" s="424" t="s">
        <v>111</v>
      </c>
      <c r="D717" s="274"/>
      <c r="E717" s="274"/>
      <c r="F717" s="517" t="s">
        <v>48</v>
      </c>
      <c r="G717" s="502"/>
      <c r="H717" s="503">
        <f>H708+H715</f>
        <v>166753.39077500001</v>
      </c>
      <c r="I717" s="202"/>
    </row>
    <row r="718" spans="1:9" x14ac:dyDescent="0.25">
      <c r="A718" s="46"/>
      <c r="B718" s="425"/>
      <c r="H718" s="202"/>
      <c r="I718" s="202"/>
    </row>
    <row r="719" spans="1:9" x14ac:dyDescent="0.25">
      <c r="A719" s="46"/>
      <c r="B719" s="425"/>
      <c r="F719" s="426" t="s">
        <v>107</v>
      </c>
      <c r="H719" s="202"/>
      <c r="I719" s="202"/>
    </row>
    <row r="720" spans="1:9" x14ac:dyDescent="0.25">
      <c r="A720" s="46"/>
      <c r="B720" s="425"/>
      <c r="F720" s="426" t="s">
        <v>108</v>
      </c>
      <c r="H720" s="202"/>
      <c r="I720" s="202"/>
    </row>
    <row r="721" spans="1:9" x14ac:dyDescent="0.25">
      <c r="A721" s="46"/>
      <c r="B721" s="425"/>
      <c r="F721" s="426" t="s">
        <v>109</v>
      </c>
      <c r="H721" s="202"/>
      <c r="I721" s="202"/>
    </row>
    <row r="722" spans="1:9" x14ac:dyDescent="0.25">
      <c r="A722" s="46"/>
      <c r="B722" s="425"/>
      <c r="F722" s="426" t="s">
        <v>110</v>
      </c>
      <c r="H722" s="202"/>
      <c r="I722" s="202"/>
    </row>
    <row r="723" spans="1:9" x14ac:dyDescent="0.25">
      <c r="A723" s="46"/>
      <c r="B723" s="425"/>
      <c r="H723" s="202"/>
      <c r="I723" s="202"/>
    </row>
    <row r="724" spans="1:9" x14ac:dyDescent="0.25">
      <c r="A724" s="46"/>
      <c r="B724" s="425"/>
      <c r="C724" s="427" t="s">
        <v>112</v>
      </c>
      <c r="H724" s="202"/>
      <c r="I724" s="202"/>
    </row>
    <row r="725" spans="1:9" x14ac:dyDescent="0.25">
      <c r="A725" s="46"/>
      <c r="B725" s="425"/>
      <c r="C725" s="428" t="s">
        <v>113</v>
      </c>
      <c r="H725" s="202"/>
      <c r="I725" s="202"/>
    </row>
    <row r="726" spans="1:9" x14ac:dyDescent="0.25">
      <c r="A726" s="46"/>
      <c r="B726" s="425"/>
      <c r="C726" s="429">
        <v>1</v>
      </c>
      <c r="H726" s="202"/>
      <c r="I726" s="202"/>
    </row>
    <row r="727" spans="1:9" x14ac:dyDescent="0.25">
      <c r="A727" s="46"/>
      <c r="B727" s="425"/>
      <c r="C727" s="429">
        <v>2</v>
      </c>
      <c r="H727" s="202"/>
      <c r="I727" s="202"/>
    </row>
    <row r="728" spans="1:9" x14ac:dyDescent="0.25">
      <c r="A728" s="46"/>
      <c r="B728" s="425"/>
      <c r="C728" s="429">
        <v>3</v>
      </c>
      <c r="H728" s="202"/>
      <c r="I728" s="202"/>
    </row>
    <row r="729" spans="1:9" x14ac:dyDescent="0.25">
      <c r="A729" s="46"/>
      <c r="B729" s="425"/>
      <c r="C729" s="429"/>
      <c r="F729" s="426" t="s">
        <v>107</v>
      </c>
      <c r="H729" s="202"/>
      <c r="I729" s="202"/>
    </row>
    <row r="730" spans="1:9" x14ac:dyDescent="0.25">
      <c r="A730" s="46"/>
      <c r="B730" s="425"/>
      <c r="F730" s="426" t="s">
        <v>108</v>
      </c>
      <c r="H730" s="202"/>
      <c r="I730" s="202"/>
    </row>
    <row r="731" spans="1:9" x14ac:dyDescent="0.25">
      <c r="A731" s="46"/>
      <c r="B731" s="425"/>
      <c r="F731" s="426" t="s">
        <v>114</v>
      </c>
      <c r="H731" s="202"/>
      <c r="I731" s="202"/>
    </row>
    <row r="732" spans="1:9" x14ac:dyDescent="0.25">
      <c r="A732" s="46"/>
      <c r="B732" s="425"/>
      <c r="F732" s="426" t="s">
        <v>110</v>
      </c>
      <c r="H732" s="202"/>
      <c r="I732" s="202"/>
    </row>
    <row r="733" spans="1:9" ht="15.75" thickBot="1" x14ac:dyDescent="0.3">
      <c r="A733" s="46"/>
      <c r="B733" s="430"/>
      <c r="C733" s="431"/>
      <c r="D733" s="431"/>
      <c r="E733" s="431"/>
      <c r="F733" s="432"/>
      <c r="G733" s="431"/>
      <c r="H733" s="305"/>
      <c r="I733" s="202"/>
    </row>
    <row r="734" spans="1:9" x14ac:dyDescent="0.25">
      <c r="A734" s="46"/>
      <c r="F734" s="426"/>
      <c r="I734" s="202"/>
    </row>
    <row r="735" spans="1:9" x14ac:dyDescent="0.25">
      <c r="A735" s="46"/>
      <c r="F735" s="426"/>
      <c r="I735" s="202"/>
    </row>
    <row r="736" spans="1:9" x14ac:dyDescent="0.25">
      <c r="A736" s="46"/>
      <c r="F736" s="426"/>
      <c r="I736" s="202"/>
    </row>
    <row r="737" spans="1:9" x14ac:dyDescent="0.25">
      <c r="A737" s="46"/>
      <c r="F737" s="426"/>
      <c r="I737" s="202"/>
    </row>
    <row r="738" spans="1:9" x14ac:dyDescent="0.25">
      <c r="A738" s="46"/>
      <c r="F738" s="426"/>
      <c r="I738" s="202"/>
    </row>
    <row r="739" spans="1:9" x14ac:dyDescent="0.25">
      <c r="A739" s="46"/>
      <c r="F739" s="426"/>
      <c r="I739" s="202"/>
    </row>
    <row r="740" spans="1:9" x14ac:dyDescent="0.25">
      <c r="A740" s="46"/>
      <c r="F740" s="426"/>
      <c r="I740" s="202"/>
    </row>
    <row r="741" spans="1:9" x14ac:dyDescent="0.25">
      <c r="A741" s="46"/>
      <c r="F741" s="426"/>
      <c r="I741" s="202"/>
    </row>
    <row r="742" spans="1:9" x14ac:dyDescent="0.25">
      <c r="A742" s="46"/>
      <c r="F742" s="426"/>
      <c r="I742" s="202"/>
    </row>
    <row r="743" spans="1:9" x14ac:dyDescent="0.25">
      <c r="A743" s="46"/>
      <c r="I743" s="202"/>
    </row>
    <row r="744" spans="1:9" ht="15.75" thickBot="1" x14ac:dyDescent="0.3">
      <c r="A744" s="54"/>
      <c r="B744" s="431"/>
      <c r="C744" s="431"/>
      <c r="D744" s="431"/>
      <c r="E744" s="431"/>
      <c r="F744" s="431"/>
      <c r="G744" s="431"/>
      <c r="H744" s="431"/>
      <c r="I744" s="305"/>
    </row>
    <row r="746" spans="1:9" ht="15.75" thickBot="1" x14ac:dyDescent="0.3"/>
    <row r="747" spans="1:9" ht="15.75" thickBot="1" x14ac:dyDescent="0.3">
      <c r="A747" s="57"/>
      <c r="B747" s="197"/>
      <c r="C747" s="198"/>
      <c r="D747" s="199"/>
      <c r="E747" s="199"/>
      <c r="F747" s="439"/>
      <c r="G747" s="198"/>
      <c r="H747" s="440"/>
      <c r="I747" s="200"/>
    </row>
    <row r="748" spans="1:9" x14ac:dyDescent="0.25">
      <c r="A748" s="46"/>
      <c r="B748" s="441"/>
      <c r="C748" s="442"/>
      <c r="D748" s="923" t="s">
        <v>115</v>
      </c>
      <c r="E748" s="924"/>
      <c r="F748" s="925"/>
      <c r="G748" s="443" t="s">
        <v>116</v>
      </c>
      <c r="H748" s="444" t="s">
        <v>105</v>
      </c>
      <c r="I748" s="202"/>
    </row>
    <row r="749" spans="1:9" x14ac:dyDescent="0.25">
      <c r="A749" s="46"/>
      <c r="B749" s="149"/>
      <c r="C749" s="445"/>
      <c r="D749" s="926"/>
      <c r="E749" s="927"/>
      <c r="F749" s="928"/>
      <c r="G749" s="446" t="s">
        <v>117</v>
      </c>
      <c r="H749" s="447"/>
      <c r="I749" s="202"/>
    </row>
    <row r="750" spans="1:9" x14ac:dyDescent="0.25">
      <c r="A750" s="46"/>
      <c r="B750" s="149"/>
      <c r="C750" s="445"/>
      <c r="D750" s="926"/>
      <c r="E750" s="927"/>
      <c r="F750" s="928"/>
      <c r="G750" s="446" t="s">
        <v>118</v>
      </c>
      <c r="H750" s="448">
        <v>44236</v>
      </c>
      <c r="I750" s="202"/>
    </row>
    <row r="751" spans="1:9" ht="15.75" thickBot="1" x14ac:dyDescent="0.3">
      <c r="A751" s="46"/>
      <c r="B751" s="449"/>
      <c r="C751" s="450"/>
      <c r="D751" s="929"/>
      <c r="E751" s="930"/>
      <c r="F751" s="931"/>
      <c r="G751" s="451"/>
      <c r="H751" s="452"/>
      <c r="I751" s="202"/>
    </row>
    <row r="752" spans="1:9" ht="15.75" thickBot="1" x14ac:dyDescent="0.3">
      <c r="A752" s="46"/>
      <c r="B752" s="149"/>
      <c r="C752" s="273"/>
      <c r="D752" s="274"/>
      <c r="E752" s="274"/>
      <c r="F752" s="453"/>
      <c r="G752" s="273"/>
      <c r="H752" s="447"/>
      <c r="I752" s="202"/>
    </row>
    <row r="753" spans="1:9" ht="15.75" thickBot="1" x14ac:dyDescent="0.3">
      <c r="A753" s="46"/>
      <c r="B753" s="454" t="s">
        <v>106</v>
      </c>
      <c r="C753" s="455" t="str">
        <f>+PRESUPUESTO!G56</f>
        <v>Pedestal en concreto reforzado 3500 psi (Dados) 0.30x0.30x0.80</v>
      </c>
      <c r="D753" s="456"/>
      <c r="E753" s="456"/>
      <c r="F753" s="457"/>
      <c r="G753" s="458"/>
      <c r="H753" s="518" t="s">
        <v>272</v>
      </c>
      <c r="I753" s="202"/>
    </row>
    <row r="754" spans="1:9" x14ac:dyDescent="0.25">
      <c r="A754" s="46"/>
      <c r="B754" s="149"/>
      <c r="C754" s="273"/>
      <c r="D754" s="274"/>
      <c r="E754" s="274"/>
      <c r="F754" s="453"/>
      <c r="G754" s="273"/>
      <c r="H754" s="447"/>
      <c r="I754" s="202"/>
    </row>
    <row r="755" spans="1:9" ht="15.75" thickBot="1" x14ac:dyDescent="0.3">
      <c r="A755" s="46"/>
      <c r="B755" s="460" t="s">
        <v>4</v>
      </c>
      <c r="C755" s="273"/>
      <c r="D755" s="274"/>
      <c r="E755" s="274"/>
      <c r="F755" s="453"/>
      <c r="G755" s="273"/>
      <c r="H755" s="447"/>
      <c r="I755" s="202"/>
    </row>
    <row r="756" spans="1:9" x14ac:dyDescent="0.25">
      <c r="A756" s="46"/>
      <c r="B756" s="461" t="s">
        <v>5</v>
      </c>
      <c r="C756" s="462"/>
      <c r="D756" s="463" t="s">
        <v>6</v>
      </c>
      <c r="E756" s="463" t="s">
        <v>7</v>
      </c>
      <c r="F756" s="463" t="s">
        <v>8</v>
      </c>
      <c r="G756" s="464" t="s">
        <v>9</v>
      </c>
      <c r="H756" s="465"/>
      <c r="I756" s="202"/>
    </row>
    <row r="757" spans="1:9" x14ac:dyDescent="0.25">
      <c r="A757" s="46"/>
      <c r="B757" s="915" t="s">
        <v>10</v>
      </c>
      <c r="C757" s="916"/>
      <c r="D757" s="466" t="s">
        <v>237</v>
      </c>
      <c r="E757" s="466">
        <v>0.22220000000000001</v>
      </c>
      <c r="F757" s="467">
        <v>25000</v>
      </c>
      <c r="G757" s="468">
        <f>F757*E757</f>
        <v>5555</v>
      </c>
      <c r="H757" s="519"/>
      <c r="I757" s="202"/>
    </row>
    <row r="758" spans="1:9" x14ac:dyDescent="0.25">
      <c r="A758" s="46"/>
      <c r="B758" s="915" t="s">
        <v>273</v>
      </c>
      <c r="C758" s="916"/>
      <c r="D758" s="466" t="s">
        <v>216</v>
      </c>
      <c r="E758" s="466">
        <v>0.02</v>
      </c>
      <c r="F758" s="467">
        <v>5801</v>
      </c>
      <c r="G758" s="468">
        <f t="shared" ref="G758:G759" si="19">F758*E758</f>
        <v>116.02</v>
      </c>
      <c r="H758" s="469"/>
      <c r="I758" s="202"/>
    </row>
    <row r="759" spans="1:9" x14ac:dyDescent="0.25">
      <c r="A759" s="46"/>
      <c r="B759" s="523"/>
      <c r="C759" s="524"/>
      <c r="D759" s="470"/>
      <c r="E759" s="466"/>
      <c r="F759" s="467"/>
      <c r="G759" s="468">
        <f t="shared" si="19"/>
        <v>0</v>
      </c>
      <c r="H759" s="469"/>
      <c r="I759" s="202"/>
    </row>
    <row r="760" spans="1:9" ht="15.75" thickBot="1" x14ac:dyDescent="0.3">
      <c r="A760" s="46"/>
      <c r="B760" s="449"/>
      <c r="C760" s="471"/>
      <c r="D760" s="472"/>
      <c r="E760" s="473"/>
      <c r="F760" s="474"/>
      <c r="G760" s="468"/>
      <c r="H760" s="475"/>
      <c r="I760" s="202"/>
    </row>
    <row r="761" spans="1:9" ht="15.75" thickBot="1" x14ac:dyDescent="0.3">
      <c r="A761" s="46"/>
      <c r="B761" s="149"/>
      <c r="C761" s="273"/>
      <c r="D761" s="274"/>
      <c r="E761" s="274"/>
      <c r="F761" s="453"/>
      <c r="G761" s="476" t="s">
        <v>16</v>
      </c>
      <c r="H761" s="477">
        <f>G757+G758+G759+G760</f>
        <v>5671.02</v>
      </c>
      <c r="I761" s="202"/>
    </row>
    <row r="762" spans="1:9" x14ac:dyDescent="0.25">
      <c r="A762" s="46"/>
      <c r="B762" s="149"/>
      <c r="C762" s="273"/>
      <c r="D762" s="274"/>
      <c r="E762" s="274"/>
      <c r="F762" s="453"/>
      <c r="G762" s="273"/>
      <c r="H762" s="447"/>
      <c r="I762" s="202"/>
    </row>
    <row r="763" spans="1:9" ht="15.75" thickBot="1" x14ac:dyDescent="0.3">
      <c r="A763" s="46"/>
      <c r="B763" s="460" t="s">
        <v>17</v>
      </c>
      <c r="C763" s="273"/>
      <c r="D763" s="274"/>
      <c r="E763" s="274"/>
      <c r="F763" s="453"/>
      <c r="G763" s="273"/>
      <c r="H763" s="447"/>
      <c r="I763" s="202"/>
    </row>
    <row r="764" spans="1:9" x14ac:dyDescent="0.25">
      <c r="A764" s="46"/>
      <c r="B764" s="461" t="s">
        <v>5</v>
      </c>
      <c r="C764" s="462"/>
      <c r="D764" s="463" t="s">
        <v>6</v>
      </c>
      <c r="E764" s="463" t="s">
        <v>7</v>
      </c>
      <c r="F764" s="478" t="s">
        <v>9</v>
      </c>
      <c r="G764" s="464" t="s">
        <v>18</v>
      </c>
      <c r="H764" s="465"/>
      <c r="I764" s="202"/>
    </row>
    <row r="765" spans="1:9" x14ac:dyDescent="0.25">
      <c r="A765" s="46"/>
      <c r="B765" s="523" t="s">
        <v>197</v>
      </c>
      <c r="C765" s="524"/>
      <c r="D765" s="470" t="s">
        <v>125</v>
      </c>
      <c r="E765" s="470">
        <v>7.1999999999999995E-2</v>
      </c>
      <c r="F765" s="520">
        <v>398800</v>
      </c>
      <c r="G765" s="528">
        <f>E765*F765</f>
        <v>28713.599999999999</v>
      </c>
      <c r="H765" s="469"/>
      <c r="I765" s="202"/>
    </row>
    <row r="766" spans="1:9" x14ac:dyDescent="0.25">
      <c r="A766" s="46"/>
      <c r="B766" s="523" t="s">
        <v>258</v>
      </c>
      <c r="C766" s="524"/>
      <c r="D766" s="470" t="s">
        <v>251</v>
      </c>
      <c r="E766" s="470">
        <v>0.74</v>
      </c>
      <c r="F766" s="520">
        <v>8000</v>
      </c>
      <c r="G766" s="528">
        <f t="shared" ref="G766:G769" si="20">E766*F766</f>
        <v>5920</v>
      </c>
      <c r="H766" s="469"/>
      <c r="I766" s="202"/>
    </row>
    <row r="767" spans="1:9" x14ac:dyDescent="0.25">
      <c r="A767" s="46"/>
      <c r="B767" s="523" t="s">
        <v>259</v>
      </c>
      <c r="C767" s="524"/>
      <c r="D767" s="470" t="s">
        <v>235</v>
      </c>
      <c r="E767" s="470">
        <v>0.33333333333333331</v>
      </c>
      <c r="F767" s="521">
        <v>10038</v>
      </c>
      <c r="G767" s="528">
        <f t="shared" si="20"/>
        <v>3346</v>
      </c>
      <c r="H767" s="469"/>
      <c r="I767" s="202"/>
    </row>
    <row r="768" spans="1:9" x14ac:dyDescent="0.25">
      <c r="A768" s="46"/>
      <c r="B768" s="523" t="s">
        <v>260</v>
      </c>
      <c r="C768" s="524"/>
      <c r="D768" s="470" t="s">
        <v>235</v>
      </c>
      <c r="E768" s="470">
        <v>0.35555555555555557</v>
      </c>
      <c r="F768" s="521">
        <v>33320</v>
      </c>
      <c r="G768" s="528">
        <f t="shared" si="20"/>
        <v>11847.111111111111</v>
      </c>
      <c r="H768" s="469"/>
      <c r="I768" s="202"/>
    </row>
    <row r="769" spans="1:9" x14ac:dyDescent="0.25">
      <c r="A769" s="46"/>
      <c r="B769" s="526"/>
      <c r="C769" s="527"/>
      <c r="D769" s="470"/>
      <c r="E769" s="470"/>
      <c r="F769" s="521"/>
      <c r="G769" s="528">
        <f t="shared" si="20"/>
        <v>0</v>
      </c>
      <c r="H769" s="469"/>
      <c r="I769" s="202"/>
    </row>
    <row r="770" spans="1:9" x14ac:dyDescent="0.25">
      <c r="A770" s="46"/>
      <c r="B770" s="529"/>
      <c r="C770" s="530"/>
      <c r="D770" s="470"/>
      <c r="E770" s="479"/>
      <c r="F770" s="482"/>
      <c r="G770" s="481"/>
      <c r="H770" s="469"/>
      <c r="I770" s="202"/>
    </row>
    <row r="771" spans="1:9" ht="15.75" thickBot="1" x14ac:dyDescent="0.3">
      <c r="A771" s="46"/>
      <c r="B771" s="911"/>
      <c r="C771" s="912"/>
      <c r="D771" s="470"/>
      <c r="E771" s="479"/>
      <c r="F771" s="482"/>
      <c r="G771" s="481"/>
      <c r="H771" s="469"/>
      <c r="I771" s="202"/>
    </row>
    <row r="772" spans="1:9" ht="15.75" thickBot="1" x14ac:dyDescent="0.3">
      <c r="A772" s="46"/>
      <c r="B772" s="149"/>
      <c r="C772" s="273"/>
      <c r="D772" s="274"/>
      <c r="E772" s="274"/>
      <c r="F772" s="453"/>
      <c r="G772" s="483" t="s">
        <v>16</v>
      </c>
      <c r="H772" s="477">
        <f>SUM(G765:G769)</f>
        <v>49826.711111111108</v>
      </c>
      <c r="I772" s="202"/>
    </row>
    <row r="773" spans="1:9" x14ac:dyDescent="0.25">
      <c r="A773" s="46"/>
      <c r="B773" s="149"/>
      <c r="C773" s="273"/>
      <c r="D773" s="274"/>
      <c r="E773" s="274"/>
      <c r="F773" s="453"/>
      <c r="G773" s="273"/>
      <c r="H773" s="447"/>
      <c r="I773" s="202"/>
    </row>
    <row r="774" spans="1:9" x14ac:dyDescent="0.25">
      <c r="A774" s="46"/>
      <c r="B774" s="149"/>
      <c r="C774" s="273"/>
      <c r="D774" s="274"/>
      <c r="E774" s="274"/>
      <c r="F774" s="453"/>
      <c r="G774" s="273"/>
      <c r="H774" s="447"/>
      <c r="I774" s="202"/>
    </row>
    <row r="775" spans="1:9" ht="15.75" thickBot="1" x14ac:dyDescent="0.3">
      <c r="A775" s="46"/>
      <c r="B775" s="460" t="s">
        <v>133</v>
      </c>
      <c r="C775" s="273"/>
      <c r="D775" s="274"/>
      <c r="E775" s="274"/>
      <c r="F775" s="453"/>
      <c r="G775" s="273"/>
      <c r="H775" s="447"/>
      <c r="I775" s="202"/>
    </row>
    <row r="776" spans="1:9" x14ac:dyDescent="0.25">
      <c r="A776" s="46"/>
      <c r="B776" s="461" t="s">
        <v>5</v>
      </c>
      <c r="C776" s="462"/>
      <c r="D776" s="463" t="s">
        <v>136</v>
      </c>
      <c r="E776" s="478" t="s">
        <v>138</v>
      </c>
      <c r="F776" s="464" t="s">
        <v>139</v>
      </c>
      <c r="G776" s="464" t="s">
        <v>18</v>
      </c>
      <c r="H776" s="464" t="s">
        <v>9</v>
      </c>
      <c r="I776" s="202"/>
    </row>
    <row r="777" spans="1:9" x14ac:dyDescent="0.25">
      <c r="A777" s="46"/>
      <c r="B777" s="915"/>
      <c r="C777" s="916"/>
      <c r="D777" s="470"/>
      <c r="E777" s="525"/>
      <c r="F777" s="481"/>
      <c r="G777" s="481">
        <f>E777*F777</f>
        <v>0</v>
      </c>
      <c r="H777" s="485"/>
      <c r="I777" s="202"/>
    </row>
    <row r="778" spans="1:9" x14ac:dyDescent="0.25">
      <c r="A778" s="46"/>
      <c r="B778" s="915"/>
      <c r="C778" s="916"/>
      <c r="D778" s="470"/>
      <c r="E778" s="525"/>
      <c r="F778" s="481"/>
      <c r="G778" s="481">
        <f>E778*F778</f>
        <v>0</v>
      </c>
      <c r="H778" s="469"/>
      <c r="I778" s="202"/>
    </row>
    <row r="779" spans="1:9" ht="15.75" thickBot="1" x14ac:dyDescent="0.3">
      <c r="A779" s="46"/>
      <c r="B779" s="917"/>
      <c r="C779" s="918"/>
      <c r="D779" s="470"/>
      <c r="E779" s="479"/>
      <c r="F779" s="482"/>
      <c r="G779" s="481"/>
      <c r="H779" s="469"/>
      <c r="I779" s="202"/>
    </row>
    <row r="780" spans="1:9" ht="15.75" thickBot="1" x14ac:dyDescent="0.3">
      <c r="A780" s="46"/>
      <c r="B780" s="149"/>
      <c r="C780" s="273"/>
      <c r="D780" s="274"/>
      <c r="E780" s="274"/>
      <c r="F780" s="453"/>
      <c r="G780" s="483" t="s">
        <v>16</v>
      </c>
      <c r="H780" s="477">
        <f>+SUM(G777:G779)</f>
        <v>0</v>
      </c>
      <c r="I780" s="202"/>
    </row>
    <row r="781" spans="1:9" x14ac:dyDescent="0.25">
      <c r="A781" s="46"/>
      <c r="B781" s="149"/>
      <c r="C781" s="273"/>
      <c r="D781" s="274"/>
      <c r="E781" s="274"/>
      <c r="F781" s="453"/>
      <c r="G781" s="273"/>
      <c r="H781" s="447"/>
      <c r="I781" s="202"/>
    </row>
    <row r="782" spans="1:9" ht="15.75" thickBot="1" x14ac:dyDescent="0.3">
      <c r="A782" s="46"/>
      <c r="B782" s="460" t="s">
        <v>134</v>
      </c>
      <c r="C782" s="273"/>
      <c r="D782" s="274"/>
      <c r="E782" s="274"/>
      <c r="F782" s="453"/>
      <c r="G782" s="273"/>
      <c r="H782" s="447"/>
      <c r="I782" s="202"/>
    </row>
    <row r="783" spans="1:9" x14ac:dyDescent="0.25">
      <c r="A783" s="46"/>
      <c r="B783" s="486" t="s">
        <v>34</v>
      </c>
      <c r="C783" s="487" t="s">
        <v>35</v>
      </c>
      <c r="D783" s="488" t="s">
        <v>36</v>
      </c>
      <c r="E783" s="488" t="s">
        <v>37</v>
      </c>
      <c r="F783" s="489" t="s">
        <v>38</v>
      </c>
      <c r="G783" s="490" t="s">
        <v>39</v>
      </c>
      <c r="H783" s="465"/>
      <c r="I783" s="202"/>
    </row>
    <row r="784" spans="1:9" x14ac:dyDescent="0.25">
      <c r="A784" s="46"/>
      <c r="B784" s="491" t="s">
        <v>40</v>
      </c>
      <c r="C784" s="492">
        <v>50000</v>
      </c>
      <c r="D784" s="493">
        <v>0.85</v>
      </c>
      <c r="E784" s="494">
        <f>C784+(C784*D784)</f>
        <v>92500</v>
      </c>
      <c r="F784" s="495">
        <v>4.5</v>
      </c>
      <c r="G784" s="496">
        <f>+E784/F784</f>
        <v>20555.555555555555</v>
      </c>
      <c r="H784" s="469"/>
      <c r="I784" s="202"/>
    </row>
    <row r="785" spans="1:9" x14ac:dyDescent="0.25">
      <c r="A785" s="46"/>
      <c r="B785" s="491" t="s">
        <v>262</v>
      </c>
      <c r="C785" s="492">
        <f>33333*2</f>
        <v>66666</v>
      </c>
      <c r="D785" s="493">
        <v>0.85</v>
      </c>
      <c r="E785" s="494">
        <f>C785+(C785*D785)</f>
        <v>123332.1</v>
      </c>
      <c r="F785" s="495">
        <v>4.5</v>
      </c>
      <c r="G785" s="496">
        <f>+E785/F785</f>
        <v>27407.133333333335</v>
      </c>
      <c r="H785" s="469"/>
      <c r="I785" s="202"/>
    </row>
    <row r="786" spans="1:9" ht="15.75" thickBot="1" x14ac:dyDescent="0.3">
      <c r="A786" s="46"/>
      <c r="B786" s="497"/>
      <c r="C786" s="498"/>
      <c r="D786" s="499"/>
      <c r="E786" s="499"/>
      <c r="F786" s="500"/>
      <c r="G786" s="498"/>
      <c r="H786" s="475"/>
      <c r="I786" s="202"/>
    </row>
    <row r="787" spans="1:9" ht="15.75" thickBot="1" x14ac:dyDescent="0.3">
      <c r="A787" s="46"/>
      <c r="B787" s="149"/>
      <c r="C787" s="273"/>
      <c r="D787" s="274"/>
      <c r="E787" s="274"/>
      <c r="F787" s="453"/>
      <c r="G787" s="483" t="s">
        <v>16</v>
      </c>
      <c r="H787" s="477">
        <f>G784+G785</f>
        <v>47962.688888888893</v>
      </c>
      <c r="I787" s="202"/>
    </row>
    <row r="788" spans="1:9" ht="15.75" thickBot="1" x14ac:dyDescent="0.3">
      <c r="A788" s="46"/>
      <c r="B788" s="149"/>
      <c r="C788" s="273"/>
      <c r="D788" s="274"/>
      <c r="E788" s="274"/>
      <c r="F788" s="453"/>
      <c r="G788" s="273"/>
      <c r="H788" s="501"/>
      <c r="I788" s="202"/>
    </row>
    <row r="789" spans="1:9" ht="15.75" thickBot="1" x14ac:dyDescent="0.3">
      <c r="A789" s="46"/>
      <c r="B789" s="149"/>
      <c r="C789" s="273"/>
      <c r="D789" s="274"/>
      <c r="E789" s="274"/>
      <c r="F789" s="453" t="s">
        <v>42</v>
      </c>
      <c r="G789" s="502"/>
      <c r="H789" s="503">
        <f>H787+H772+H761+H780</f>
        <v>103460.42</v>
      </c>
      <c r="I789" s="202"/>
    </row>
    <row r="790" spans="1:9" x14ac:dyDescent="0.25">
      <c r="A790" s="46"/>
      <c r="B790" s="149"/>
      <c r="C790" s="273"/>
      <c r="D790" s="274"/>
      <c r="E790" s="274"/>
      <c r="F790" s="453"/>
      <c r="G790" s="273"/>
      <c r="H790" s="447"/>
      <c r="I790" s="202"/>
    </row>
    <row r="791" spans="1:9" ht="15.75" thickBot="1" x14ac:dyDescent="0.3">
      <c r="A791" s="46"/>
      <c r="B791" s="460" t="s">
        <v>135</v>
      </c>
      <c r="C791" s="273"/>
      <c r="D791" s="274"/>
      <c r="E791" s="274"/>
      <c r="F791" s="453"/>
      <c r="G791" s="273"/>
      <c r="H791" s="447"/>
      <c r="I791" s="202"/>
    </row>
    <row r="792" spans="1:9" ht="15.75" thickBot="1" x14ac:dyDescent="0.3">
      <c r="A792" s="46"/>
      <c r="B792" s="504" t="s">
        <v>44</v>
      </c>
      <c r="C792" s="505"/>
      <c r="D792" s="506"/>
      <c r="E792" s="507"/>
      <c r="F792" s="508" t="s">
        <v>45</v>
      </c>
      <c r="G792" s="509"/>
      <c r="H792" s="465"/>
      <c r="I792" s="202"/>
    </row>
    <row r="793" spans="1:9" ht="15.75" thickBot="1" x14ac:dyDescent="0.3">
      <c r="A793" s="46"/>
      <c r="B793" s="919" t="s">
        <v>46</v>
      </c>
      <c r="C793" s="920"/>
      <c r="D793" s="510"/>
      <c r="E793" s="510"/>
      <c r="F793" s="511">
        <v>0.22</v>
      </c>
      <c r="G793" s="512"/>
      <c r="H793" s="447">
        <f>H789*F793</f>
        <v>22761.292399999998</v>
      </c>
      <c r="I793" s="202"/>
    </row>
    <row r="794" spans="1:9" x14ac:dyDescent="0.25">
      <c r="A794" s="46"/>
      <c r="B794" s="919" t="s">
        <v>132</v>
      </c>
      <c r="C794" s="920"/>
      <c r="D794" s="510"/>
      <c r="E794" s="510"/>
      <c r="F794" s="511">
        <v>0.03</v>
      </c>
      <c r="G794" s="512"/>
      <c r="H794" s="447">
        <f>H789*F794</f>
        <v>3103.8125999999997</v>
      </c>
      <c r="I794" s="202"/>
    </row>
    <row r="795" spans="1:9" ht="15.75" thickBot="1" x14ac:dyDescent="0.3">
      <c r="A795" s="46"/>
      <c r="B795" s="921" t="s">
        <v>47</v>
      </c>
      <c r="C795" s="922"/>
      <c r="D795" s="513"/>
      <c r="E795" s="514"/>
      <c r="F795" s="515">
        <v>0.05</v>
      </c>
      <c r="G795" s="516"/>
      <c r="H795" s="447">
        <f>H789*F795</f>
        <v>5173.0210000000006</v>
      </c>
      <c r="I795" s="202"/>
    </row>
    <row r="796" spans="1:9" ht="15.75" thickBot="1" x14ac:dyDescent="0.3">
      <c r="A796" s="46"/>
      <c r="B796" s="149"/>
      <c r="C796" s="273"/>
      <c r="D796" s="274"/>
      <c r="E796" s="274"/>
      <c r="F796" s="453"/>
      <c r="G796" s="273" t="s">
        <v>16</v>
      </c>
      <c r="H796" s="477">
        <f>H793+H795</f>
        <v>27934.313399999999</v>
      </c>
      <c r="I796" s="202"/>
    </row>
    <row r="797" spans="1:9" ht="15.75" thickBot="1" x14ac:dyDescent="0.3">
      <c r="A797" s="46"/>
      <c r="B797" s="149"/>
      <c r="C797" s="273"/>
      <c r="D797" s="274"/>
      <c r="E797" s="274"/>
      <c r="F797" s="453"/>
      <c r="G797" s="273"/>
      <c r="H797" s="447"/>
      <c r="I797" s="202"/>
    </row>
    <row r="798" spans="1:9" ht="15.75" thickBot="1" x14ac:dyDescent="0.3">
      <c r="A798" s="46"/>
      <c r="B798" s="149"/>
      <c r="C798" s="424" t="s">
        <v>111</v>
      </c>
      <c r="D798" s="274"/>
      <c r="E798" s="274"/>
      <c r="F798" s="517" t="s">
        <v>48</v>
      </c>
      <c r="G798" s="502"/>
      <c r="H798" s="503">
        <f>H789+H796</f>
        <v>131394.7334</v>
      </c>
      <c r="I798" s="202"/>
    </row>
    <row r="799" spans="1:9" x14ac:dyDescent="0.25">
      <c r="A799" s="46"/>
      <c r="B799" s="425"/>
      <c r="H799" s="202"/>
      <c r="I799" s="202"/>
    </row>
    <row r="800" spans="1:9" x14ac:dyDescent="0.25">
      <c r="A800" s="46"/>
      <c r="B800" s="425"/>
      <c r="F800" s="426" t="s">
        <v>107</v>
      </c>
      <c r="H800" s="202"/>
      <c r="I800" s="202"/>
    </row>
    <row r="801" spans="1:9" x14ac:dyDescent="0.25">
      <c r="A801" s="46"/>
      <c r="B801" s="425"/>
      <c r="F801" s="426" t="s">
        <v>108</v>
      </c>
      <c r="H801" s="202"/>
      <c r="I801" s="202"/>
    </row>
    <row r="802" spans="1:9" x14ac:dyDescent="0.25">
      <c r="A802" s="46"/>
      <c r="B802" s="425"/>
      <c r="F802" s="426" t="s">
        <v>109</v>
      </c>
      <c r="H802" s="202"/>
      <c r="I802" s="202"/>
    </row>
    <row r="803" spans="1:9" x14ac:dyDescent="0.25">
      <c r="A803" s="46"/>
      <c r="B803" s="425"/>
      <c r="F803" s="426" t="s">
        <v>110</v>
      </c>
      <c r="H803" s="202"/>
      <c r="I803" s="202"/>
    </row>
    <row r="804" spans="1:9" x14ac:dyDescent="0.25">
      <c r="A804" s="46"/>
      <c r="B804" s="425"/>
      <c r="H804" s="202"/>
      <c r="I804" s="202"/>
    </row>
    <row r="805" spans="1:9" x14ac:dyDescent="0.25">
      <c r="A805" s="46"/>
      <c r="B805" s="425"/>
      <c r="C805" s="427" t="s">
        <v>112</v>
      </c>
      <c r="H805" s="202"/>
      <c r="I805" s="202"/>
    </row>
    <row r="806" spans="1:9" x14ac:dyDescent="0.25">
      <c r="A806" s="46"/>
      <c r="B806" s="425"/>
      <c r="C806" s="428" t="s">
        <v>113</v>
      </c>
      <c r="H806" s="202"/>
      <c r="I806" s="202"/>
    </row>
    <row r="807" spans="1:9" x14ac:dyDescent="0.25">
      <c r="A807" s="46"/>
      <c r="B807" s="425"/>
      <c r="C807" s="429">
        <v>1</v>
      </c>
      <c r="H807" s="202"/>
      <c r="I807" s="202"/>
    </row>
    <row r="808" spans="1:9" x14ac:dyDescent="0.25">
      <c r="A808" s="46"/>
      <c r="B808" s="425"/>
      <c r="C808" s="429">
        <v>2</v>
      </c>
      <c r="H808" s="202"/>
      <c r="I808" s="202"/>
    </row>
    <row r="809" spans="1:9" x14ac:dyDescent="0.25">
      <c r="A809" s="46"/>
      <c r="B809" s="425"/>
      <c r="C809" s="429">
        <v>3</v>
      </c>
      <c r="H809" s="202"/>
      <c r="I809" s="202"/>
    </row>
    <row r="810" spans="1:9" x14ac:dyDescent="0.25">
      <c r="A810" s="46"/>
      <c r="B810" s="425"/>
      <c r="C810" s="429"/>
      <c r="F810" s="426" t="s">
        <v>107</v>
      </c>
      <c r="H810" s="202"/>
      <c r="I810" s="202"/>
    </row>
    <row r="811" spans="1:9" x14ac:dyDescent="0.25">
      <c r="A811" s="46"/>
      <c r="B811" s="425"/>
      <c r="F811" s="426" t="s">
        <v>108</v>
      </c>
      <c r="H811" s="202"/>
      <c r="I811" s="202"/>
    </row>
    <row r="812" spans="1:9" x14ac:dyDescent="0.25">
      <c r="A812" s="46"/>
      <c r="B812" s="425"/>
      <c r="F812" s="426" t="s">
        <v>114</v>
      </c>
      <c r="H812" s="202"/>
      <c r="I812" s="202"/>
    </row>
    <row r="813" spans="1:9" x14ac:dyDescent="0.25">
      <c r="A813" s="46"/>
      <c r="B813" s="425"/>
      <c r="F813" s="426" t="s">
        <v>110</v>
      </c>
      <c r="H813" s="202"/>
      <c r="I813" s="202"/>
    </row>
    <row r="814" spans="1:9" ht="15.75" thickBot="1" x14ac:dyDescent="0.3">
      <c r="A814" s="46"/>
      <c r="B814" s="430"/>
      <c r="C814" s="431"/>
      <c r="D814" s="431"/>
      <c r="E814" s="431"/>
      <c r="F814" s="432"/>
      <c r="G814" s="431"/>
      <c r="H814" s="305"/>
      <c r="I814" s="202"/>
    </row>
    <row r="815" spans="1:9" x14ac:dyDescent="0.25">
      <c r="A815" s="46"/>
      <c r="F815" s="426"/>
      <c r="I815" s="202"/>
    </row>
    <row r="816" spans="1:9" x14ac:dyDescent="0.25">
      <c r="A816" s="46"/>
      <c r="F816" s="426"/>
      <c r="I816" s="202"/>
    </row>
    <row r="817" spans="1:9" x14ac:dyDescent="0.25">
      <c r="A817" s="46"/>
      <c r="F817" s="426"/>
      <c r="I817" s="202"/>
    </row>
    <row r="818" spans="1:9" x14ac:dyDescent="0.25">
      <c r="A818" s="46"/>
      <c r="F818" s="426"/>
      <c r="I818" s="202"/>
    </row>
    <row r="819" spans="1:9" x14ac:dyDescent="0.25">
      <c r="A819" s="46"/>
      <c r="F819" s="426"/>
      <c r="I819" s="202"/>
    </row>
    <row r="820" spans="1:9" x14ac:dyDescent="0.25">
      <c r="A820" s="46"/>
      <c r="F820" s="426"/>
      <c r="I820" s="202"/>
    </row>
    <row r="821" spans="1:9" x14ac:dyDescent="0.25">
      <c r="A821" s="46"/>
      <c r="F821" s="426"/>
      <c r="I821" s="202"/>
    </row>
    <row r="822" spans="1:9" x14ac:dyDescent="0.25">
      <c r="A822" s="46"/>
      <c r="F822" s="426"/>
      <c r="I822" s="202"/>
    </row>
    <row r="823" spans="1:9" x14ac:dyDescent="0.25">
      <c r="A823" s="46"/>
      <c r="F823" s="426"/>
      <c r="I823" s="202"/>
    </row>
    <row r="824" spans="1:9" x14ac:dyDescent="0.25">
      <c r="A824" s="46"/>
      <c r="I824" s="202"/>
    </row>
    <row r="825" spans="1:9" ht="15.75" thickBot="1" x14ac:dyDescent="0.3">
      <c r="A825" s="54"/>
      <c r="B825" s="431"/>
      <c r="C825" s="431"/>
      <c r="D825" s="431"/>
      <c r="E825" s="431"/>
      <c r="F825" s="431"/>
      <c r="G825" s="431"/>
      <c r="H825" s="431"/>
      <c r="I825" s="305"/>
    </row>
    <row r="827" spans="1:9" ht="15.75" thickBot="1" x14ac:dyDescent="0.3"/>
    <row r="828" spans="1:9" ht="15.75" thickBot="1" x14ac:dyDescent="0.3">
      <c r="A828" s="57"/>
      <c r="B828" s="197"/>
      <c r="C828" s="198"/>
      <c r="D828" s="199"/>
      <c r="E828" s="199"/>
      <c r="F828" s="439"/>
      <c r="G828" s="198"/>
      <c r="H828" s="440"/>
      <c r="I828" s="200"/>
    </row>
    <row r="829" spans="1:9" x14ac:dyDescent="0.25">
      <c r="A829" s="46"/>
      <c r="B829" s="441"/>
      <c r="C829" s="442"/>
      <c r="D829" s="923" t="s">
        <v>115</v>
      </c>
      <c r="E829" s="924"/>
      <c r="F829" s="925"/>
      <c r="G829" s="443" t="s">
        <v>116</v>
      </c>
      <c r="H829" s="444" t="s">
        <v>105</v>
      </c>
      <c r="I829" s="202"/>
    </row>
    <row r="830" spans="1:9" x14ac:dyDescent="0.25">
      <c r="A830" s="46"/>
      <c r="B830" s="149"/>
      <c r="C830" s="445"/>
      <c r="D830" s="926"/>
      <c r="E830" s="927"/>
      <c r="F830" s="928"/>
      <c r="G830" s="446" t="s">
        <v>117</v>
      </c>
      <c r="H830" s="447"/>
      <c r="I830" s="202"/>
    </row>
    <row r="831" spans="1:9" x14ac:dyDescent="0.25">
      <c r="A831" s="46"/>
      <c r="B831" s="149"/>
      <c r="C831" s="445"/>
      <c r="D831" s="926"/>
      <c r="E831" s="927"/>
      <c r="F831" s="928"/>
      <c r="G831" s="446" t="s">
        <v>118</v>
      </c>
      <c r="H831" s="448">
        <v>44236</v>
      </c>
      <c r="I831" s="202"/>
    </row>
    <row r="832" spans="1:9" ht="15.75" thickBot="1" x14ac:dyDescent="0.3">
      <c r="A832" s="46"/>
      <c r="B832" s="449"/>
      <c r="C832" s="450"/>
      <c r="D832" s="929"/>
      <c r="E832" s="930"/>
      <c r="F832" s="931"/>
      <c r="G832" s="451"/>
      <c r="H832" s="452"/>
      <c r="I832" s="202"/>
    </row>
    <row r="833" spans="1:9" ht="15.75" thickBot="1" x14ac:dyDescent="0.3">
      <c r="A833" s="46"/>
      <c r="B833" s="149"/>
      <c r="C833" s="273"/>
      <c r="D833" s="274"/>
      <c r="E833" s="274"/>
      <c r="F833" s="453"/>
      <c r="G833" s="273"/>
      <c r="H833" s="447"/>
      <c r="I833" s="202"/>
    </row>
    <row r="834" spans="1:9" ht="15.75" thickBot="1" x14ac:dyDescent="0.3">
      <c r="A834" s="46"/>
      <c r="B834" s="454" t="s">
        <v>106</v>
      </c>
      <c r="C834" s="455" t="str">
        <f>+PRESUPUESTO!G60</f>
        <v>Columnas en Concreto reforzada 25x25 a la vista Concreto 3500 psi</v>
      </c>
      <c r="D834" s="456"/>
      <c r="E834" s="456"/>
      <c r="F834" s="457"/>
      <c r="G834" s="458"/>
      <c r="H834" s="518" t="s">
        <v>272</v>
      </c>
      <c r="I834" s="202"/>
    </row>
    <row r="835" spans="1:9" x14ac:dyDescent="0.25">
      <c r="A835" s="46"/>
      <c r="B835" s="149"/>
      <c r="C835" s="273"/>
      <c r="D835" s="274"/>
      <c r="E835" s="274"/>
      <c r="F835" s="453"/>
      <c r="G835" s="273"/>
      <c r="H835" s="447"/>
      <c r="I835" s="202"/>
    </row>
    <row r="836" spans="1:9" ht="15.75" thickBot="1" x14ac:dyDescent="0.3">
      <c r="A836" s="46"/>
      <c r="B836" s="460" t="s">
        <v>4</v>
      </c>
      <c r="C836" s="273"/>
      <c r="D836" s="274"/>
      <c r="E836" s="274"/>
      <c r="F836" s="453"/>
      <c r="G836" s="273"/>
      <c r="H836" s="447"/>
      <c r="I836" s="202"/>
    </row>
    <row r="837" spans="1:9" x14ac:dyDescent="0.25">
      <c r="A837" s="46"/>
      <c r="B837" s="461" t="s">
        <v>5</v>
      </c>
      <c r="C837" s="462"/>
      <c r="D837" s="463" t="s">
        <v>6</v>
      </c>
      <c r="E837" s="463" t="s">
        <v>7</v>
      </c>
      <c r="F837" s="463" t="s">
        <v>8</v>
      </c>
      <c r="G837" s="464" t="s">
        <v>9</v>
      </c>
      <c r="H837" s="465"/>
      <c r="I837" s="202"/>
    </row>
    <row r="838" spans="1:9" x14ac:dyDescent="0.25">
      <c r="A838" s="46"/>
      <c r="B838" s="915" t="s">
        <v>10</v>
      </c>
      <c r="C838" s="916"/>
      <c r="D838" s="466" t="s">
        <v>237</v>
      </c>
      <c r="E838" s="466">
        <v>0.4</v>
      </c>
      <c r="F838" s="467">
        <v>25000</v>
      </c>
      <c r="G838" s="468">
        <f>F838*E838</f>
        <v>10000</v>
      </c>
      <c r="H838" s="519"/>
      <c r="I838" s="202"/>
    </row>
    <row r="839" spans="1:9" x14ac:dyDescent="0.25">
      <c r="A839" s="46"/>
      <c r="B839" s="915" t="s">
        <v>273</v>
      </c>
      <c r="C839" s="916"/>
      <c r="D839" s="466" t="s">
        <v>216</v>
      </c>
      <c r="E839" s="466">
        <v>0.05</v>
      </c>
      <c r="F839" s="467">
        <v>5801</v>
      </c>
      <c r="G839" s="468">
        <f t="shared" ref="G839:G840" si="21">F839*E839</f>
        <v>290.05</v>
      </c>
      <c r="H839" s="469"/>
      <c r="I839" s="202"/>
    </row>
    <row r="840" spans="1:9" x14ac:dyDescent="0.25">
      <c r="A840" s="46"/>
      <c r="B840" s="523"/>
      <c r="C840" s="524"/>
      <c r="D840" s="470"/>
      <c r="E840" s="466"/>
      <c r="F840" s="467"/>
      <c r="G840" s="468">
        <f t="shared" si="21"/>
        <v>0</v>
      </c>
      <c r="H840" s="469"/>
      <c r="I840" s="202"/>
    </row>
    <row r="841" spans="1:9" ht="15.75" thickBot="1" x14ac:dyDescent="0.3">
      <c r="A841" s="46"/>
      <c r="B841" s="449"/>
      <c r="C841" s="471"/>
      <c r="D841" s="472"/>
      <c r="E841" s="473"/>
      <c r="F841" s="474"/>
      <c r="G841" s="468"/>
      <c r="H841" s="475"/>
      <c r="I841" s="202"/>
    </row>
    <row r="842" spans="1:9" ht="15.75" thickBot="1" x14ac:dyDescent="0.3">
      <c r="A842" s="46"/>
      <c r="B842" s="149"/>
      <c r="C842" s="273"/>
      <c r="D842" s="274"/>
      <c r="E842" s="274"/>
      <c r="F842" s="453"/>
      <c r="G842" s="476" t="s">
        <v>16</v>
      </c>
      <c r="H842" s="477">
        <f>G838+G839+G840+G841</f>
        <v>10290.049999999999</v>
      </c>
      <c r="I842" s="202"/>
    </row>
    <row r="843" spans="1:9" x14ac:dyDescent="0.25">
      <c r="A843" s="46"/>
      <c r="B843" s="149"/>
      <c r="C843" s="273"/>
      <c r="D843" s="274"/>
      <c r="E843" s="274"/>
      <c r="F843" s="453"/>
      <c r="G843" s="273"/>
      <c r="H843" s="447"/>
      <c r="I843" s="202"/>
    </row>
    <row r="844" spans="1:9" ht="15.75" thickBot="1" x14ac:dyDescent="0.3">
      <c r="A844" s="46"/>
      <c r="B844" s="460" t="s">
        <v>17</v>
      </c>
      <c r="C844" s="273"/>
      <c r="D844" s="274"/>
      <c r="E844" s="274"/>
      <c r="F844" s="453"/>
      <c r="G844" s="273"/>
      <c r="H844" s="447"/>
      <c r="I844" s="202"/>
    </row>
    <row r="845" spans="1:9" x14ac:dyDescent="0.25">
      <c r="A845" s="46"/>
      <c r="B845" s="461" t="s">
        <v>5</v>
      </c>
      <c r="C845" s="462"/>
      <c r="D845" s="463" t="s">
        <v>6</v>
      </c>
      <c r="E845" s="463" t="s">
        <v>7</v>
      </c>
      <c r="F845" s="478" t="s">
        <v>9</v>
      </c>
      <c r="G845" s="464" t="s">
        <v>18</v>
      </c>
      <c r="H845" s="465"/>
      <c r="I845" s="202"/>
    </row>
    <row r="846" spans="1:9" x14ac:dyDescent="0.25">
      <c r="A846" s="46"/>
      <c r="B846" s="523" t="s">
        <v>197</v>
      </c>
      <c r="C846" s="524"/>
      <c r="D846" s="470" t="s">
        <v>125</v>
      </c>
      <c r="E846" s="470">
        <v>8.9999999999999993E-3</v>
      </c>
      <c r="F846" s="520">
        <v>398800</v>
      </c>
      <c r="G846" s="528">
        <f>E846*F846</f>
        <v>3589.2</v>
      </c>
      <c r="H846" s="469"/>
      <c r="I846" s="202"/>
    </row>
    <row r="847" spans="1:9" x14ac:dyDescent="0.25">
      <c r="A847" s="46"/>
      <c r="B847" s="523" t="s">
        <v>258</v>
      </c>
      <c r="C847" s="524"/>
      <c r="D847" s="470" t="s">
        <v>251</v>
      </c>
      <c r="E847" s="470">
        <v>0.74</v>
      </c>
      <c r="F847" s="520">
        <v>8000</v>
      </c>
      <c r="G847" s="528">
        <f t="shared" ref="G847:G850" si="22">E847*F847</f>
        <v>5920</v>
      </c>
      <c r="H847" s="469"/>
      <c r="I847" s="202"/>
    </row>
    <row r="848" spans="1:9" x14ac:dyDescent="0.25">
      <c r="A848" s="46"/>
      <c r="B848" s="523" t="s">
        <v>259</v>
      </c>
      <c r="C848" s="524"/>
      <c r="D848" s="470" t="s">
        <v>235</v>
      </c>
      <c r="E848" s="470">
        <v>1</v>
      </c>
      <c r="F848" s="521">
        <v>10038</v>
      </c>
      <c r="G848" s="528">
        <f t="shared" si="22"/>
        <v>10038</v>
      </c>
      <c r="H848" s="469"/>
      <c r="I848" s="202"/>
    </row>
    <row r="849" spans="1:9" x14ac:dyDescent="0.25">
      <c r="A849" s="46"/>
      <c r="B849" s="523" t="s">
        <v>260</v>
      </c>
      <c r="C849" s="524"/>
      <c r="D849" s="470" t="s">
        <v>235</v>
      </c>
      <c r="E849" s="470">
        <v>0.6</v>
      </c>
      <c r="F849" s="521">
        <v>33320</v>
      </c>
      <c r="G849" s="528">
        <f t="shared" si="22"/>
        <v>19992</v>
      </c>
      <c r="H849" s="469"/>
      <c r="I849" s="202"/>
    </row>
    <row r="850" spans="1:9" x14ac:dyDescent="0.25">
      <c r="A850" s="46"/>
      <c r="B850" s="526"/>
      <c r="C850" s="527"/>
      <c r="D850" s="470"/>
      <c r="E850" s="470"/>
      <c r="F850" s="521"/>
      <c r="G850" s="528">
        <f t="shared" si="22"/>
        <v>0</v>
      </c>
      <c r="H850" s="469"/>
      <c r="I850" s="202"/>
    </row>
    <row r="851" spans="1:9" x14ac:dyDescent="0.25">
      <c r="A851" s="46"/>
      <c r="B851" s="529"/>
      <c r="C851" s="530"/>
      <c r="D851" s="470"/>
      <c r="E851" s="479"/>
      <c r="F851" s="482"/>
      <c r="G851" s="481"/>
      <c r="H851" s="469"/>
      <c r="I851" s="202"/>
    </row>
    <row r="852" spans="1:9" ht="15.75" thickBot="1" x14ac:dyDescent="0.3">
      <c r="A852" s="46"/>
      <c r="B852" s="911"/>
      <c r="C852" s="912"/>
      <c r="D852" s="470"/>
      <c r="E852" s="479"/>
      <c r="F852" s="482"/>
      <c r="G852" s="481"/>
      <c r="H852" s="469"/>
      <c r="I852" s="202"/>
    </row>
    <row r="853" spans="1:9" ht="15.75" thickBot="1" x14ac:dyDescent="0.3">
      <c r="A853" s="46"/>
      <c r="B853" s="149"/>
      <c r="C853" s="273"/>
      <c r="D853" s="274"/>
      <c r="E853" s="274"/>
      <c r="F853" s="453"/>
      <c r="G853" s="483" t="s">
        <v>16</v>
      </c>
      <c r="H853" s="477">
        <f>SUM(G846:G850)</f>
        <v>39539.199999999997</v>
      </c>
      <c r="I853" s="202"/>
    </row>
    <row r="854" spans="1:9" x14ac:dyDescent="0.25">
      <c r="A854" s="46"/>
      <c r="B854" s="149"/>
      <c r="C854" s="273"/>
      <c r="D854" s="274"/>
      <c r="E854" s="274"/>
      <c r="F854" s="453"/>
      <c r="G854" s="273"/>
      <c r="H854" s="447"/>
      <c r="I854" s="202"/>
    </row>
    <row r="855" spans="1:9" x14ac:dyDescent="0.25">
      <c r="A855" s="46"/>
      <c r="B855" s="149"/>
      <c r="C855" s="273"/>
      <c r="D855" s="274"/>
      <c r="E855" s="274"/>
      <c r="F855" s="453"/>
      <c r="G855" s="273"/>
      <c r="H855" s="447"/>
      <c r="I855" s="202"/>
    </row>
    <row r="856" spans="1:9" ht="15.75" thickBot="1" x14ac:dyDescent="0.3">
      <c r="A856" s="46"/>
      <c r="B856" s="460" t="s">
        <v>133</v>
      </c>
      <c r="C856" s="273"/>
      <c r="D856" s="274"/>
      <c r="E856" s="274"/>
      <c r="F856" s="453"/>
      <c r="G856" s="273"/>
      <c r="H856" s="447"/>
      <c r="I856" s="202"/>
    </row>
    <row r="857" spans="1:9" x14ac:dyDescent="0.25">
      <c r="A857" s="46"/>
      <c r="B857" s="461" t="s">
        <v>5</v>
      </c>
      <c r="C857" s="462"/>
      <c r="D857" s="463" t="s">
        <v>136</v>
      </c>
      <c r="E857" s="478" t="s">
        <v>138</v>
      </c>
      <c r="F857" s="464" t="s">
        <v>139</v>
      </c>
      <c r="G857" s="464" t="s">
        <v>18</v>
      </c>
      <c r="H857" s="464" t="s">
        <v>9</v>
      </c>
      <c r="I857" s="202"/>
    </row>
    <row r="858" spans="1:9" x14ac:dyDescent="0.25">
      <c r="A858" s="46"/>
      <c r="B858" s="915"/>
      <c r="C858" s="916"/>
      <c r="D858" s="470"/>
      <c r="E858" s="525"/>
      <c r="F858" s="481"/>
      <c r="G858" s="481">
        <f>E858*F858</f>
        <v>0</v>
      </c>
      <c r="H858" s="485"/>
      <c r="I858" s="202"/>
    </row>
    <row r="859" spans="1:9" x14ac:dyDescent="0.25">
      <c r="A859" s="46"/>
      <c r="B859" s="915"/>
      <c r="C859" s="916"/>
      <c r="D859" s="470"/>
      <c r="E859" s="525"/>
      <c r="F859" s="481"/>
      <c r="G859" s="481">
        <f>E859*F859</f>
        <v>0</v>
      </c>
      <c r="H859" s="469"/>
      <c r="I859" s="202"/>
    </row>
    <row r="860" spans="1:9" ht="15.75" thickBot="1" x14ac:dyDescent="0.3">
      <c r="A860" s="46"/>
      <c r="B860" s="917"/>
      <c r="C860" s="918"/>
      <c r="D860" s="470"/>
      <c r="E860" s="479"/>
      <c r="F860" s="482"/>
      <c r="G860" s="481"/>
      <c r="H860" s="469"/>
      <c r="I860" s="202"/>
    </row>
    <row r="861" spans="1:9" ht="15.75" thickBot="1" x14ac:dyDescent="0.3">
      <c r="A861" s="46"/>
      <c r="B861" s="149"/>
      <c r="C861" s="273"/>
      <c r="D861" s="274"/>
      <c r="E861" s="274"/>
      <c r="F861" s="453"/>
      <c r="G861" s="483" t="s">
        <v>16</v>
      </c>
      <c r="H861" s="477">
        <f>+SUM(G858:G860)</f>
        <v>0</v>
      </c>
      <c r="I861" s="202"/>
    </row>
    <row r="862" spans="1:9" x14ac:dyDescent="0.25">
      <c r="A862" s="46"/>
      <c r="B862" s="149"/>
      <c r="C862" s="273"/>
      <c r="D862" s="274"/>
      <c r="E862" s="274"/>
      <c r="F862" s="453"/>
      <c r="G862" s="273"/>
      <c r="H862" s="447"/>
      <c r="I862" s="202"/>
    </row>
    <row r="863" spans="1:9" ht="15.75" thickBot="1" x14ac:dyDescent="0.3">
      <c r="A863" s="46"/>
      <c r="B863" s="460" t="s">
        <v>134</v>
      </c>
      <c r="C863" s="273"/>
      <c r="D863" s="274"/>
      <c r="E863" s="274"/>
      <c r="F863" s="453"/>
      <c r="G863" s="273"/>
      <c r="H863" s="447"/>
      <c r="I863" s="202"/>
    </row>
    <row r="864" spans="1:9" x14ac:dyDescent="0.25">
      <c r="A864" s="46"/>
      <c r="B864" s="486" t="s">
        <v>34</v>
      </c>
      <c r="C864" s="487" t="s">
        <v>35</v>
      </c>
      <c r="D864" s="488" t="s">
        <v>36</v>
      </c>
      <c r="E864" s="488" t="s">
        <v>37</v>
      </c>
      <c r="F864" s="489" t="s">
        <v>38</v>
      </c>
      <c r="G864" s="490" t="s">
        <v>39</v>
      </c>
      <c r="H864" s="465"/>
      <c r="I864" s="202"/>
    </row>
    <row r="865" spans="1:9" x14ac:dyDescent="0.25">
      <c r="A865" s="46"/>
      <c r="B865" s="491" t="s">
        <v>40</v>
      </c>
      <c r="C865" s="492">
        <v>50000</v>
      </c>
      <c r="D865" s="493">
        <v>0.85</v>
      </c>
      <c r="E865" s="494">
        <f>C865+(C865*D865)</f>
        <v>92500</v>
      </c>
      <c r="F865" s="495">
        <v>1.7</v>
      </c>
      <c r="G865" s="496">
        <f>+E865/F865</f>
        <v>54411.764705882357</v>
      </c>
      <c r="H865" s="469"/>
      <c r="I865" s="202"/>
    </row>
    <row r="866" spans="1:9" x14ac:dyDescent="0.25">
      <c r="A866" s="46"/>
      <c r="B866" s="491" t="s">
        <v>262</v>
      </c>
      <c r="C866" s="492">
        <f>33333*2</f>
        <v>66666</v>
      </c>
      <c r="D866" s="493">
        <v>0.85</v>
      </c>
      <c r="E866" s="494">
        <f>C866+(C866*D866)</f>
        <v>123332.1</v>
      </c>
      <c r="F866" s="495">
        <v>1.7</v>
      </c>
      <c r="G866" s="496">
        <f>+E866/F866</f>
        <v>72548.294117647063</v>
      </c>
      <c r="H866" s="469"/>
      <c r="I866" s="202"/>
    </row>
    <row r="867" spans="1:9" ht="15.75" thickBot="1" x14ac:dyDescent="0.3">
      <c r="A867" s="46"/>
      <c r="B867" s="497"/>
      <c r="C867" s="498"/>
      <c r="D867" s="499"/>
      <c r="E867" s="499"/>
      <c r="F867" s="500"/>
      <c r="G867" s="498"/>
      <c r="H867" s="475"/>
      <c r="I867" s="202"/>
    </row>
    <row r="868" spans="1:9" ht="15.75" thickBot="1" x14ac:dyDescent="0.3">
      <c r="A868" s="46"/>
      <c r="B868" s="149"/>
      <c r="C868" s="273"/>
      <c r="D868" s="274"/>
      <c r="E868" s="274"/>
      <c r="F868" s="453"/>
      <c r="G868" s="483" t="s">
        <v>16</v>
      </c>
      <c r="H868" s="477">
        <f>G865+G866</f>
        <v>126960.05882352943</v>
      </c>
      <c r="I868" s="202"/>
    </row>
    <row r="869" spans="1:9" ht="15.75" thickBot="1" x14ac:dyDescent="0.3">
      <c r="A869" s="46"/>
      <c r="B869" s="149"/>
      <c r="C869" s="273"/>
      <c r="D869" s="274"/>
      <c r="E869" s="274"/>
      <c r="F869" s="453"/>
      <c r="G869" s="273"/>
      <c r="H869" s="501"/>
      <c r="I869" s="202"/>
    </row>
    <row r="870" spans="1:9" ht="15.75" thickBot="1" x14ac:dyDescent="0.3">
      <c r="A870" s="46"/>
      <c r="B870" s="149"/>
      <c r="C870" s="273"/>
      <c r="D870" s="274"/>
      <c r="E870" s="274"/>
      <c r="F870" s="453" t="s">
        <v>42</v>
      </c>
      <c r="G870" s="502"/>
      <c r="H870" s="503">
        <f>H868+H853+H842+H861</f>
        <v>176789.3088235294</v>
      </c>
      <c r="I870" s="202"/>
    </row>
    <row r="871" spans="1:9" ht="15.75" thickBot="1" x14ac:dyDescent="0.3">
      <c r="A871" s="46"/>
      <c r="B871" s="149"/>
      <c r="C871" s="273"/>
      <c r="D871" s="274"/>
      <c r="E871" s="274"/>
      <c r="F871" s="453" t="s">
        <v>297</v>
      </c>
      <c r="G871" s="273"/>
      <c r="H871" s="503">
        <f>H870*0.8</f>
        <v>141431.44705882351</v>
      </c>
      <c r="I871" s="202"/>
    </row>
    <row r="872" spans="1:9" ht="15.75" thickBot="1" x14ac:dyDescent="0.3">
      <c r="A872" s="46"/>
      <c r="B872" s="460" t="s">
        <v>135</v>
      </c>
      <c r="C872" s="273"/>
      <c r="D872" s="274"/>
      <c r="E872" s="274"/>
      <c r="F872" s="453"/>
      <c r="G872" s="273"/>
      <c r="H872" s="447"/>
      <c r="I872" s="202"/>
    </row>
    <row r="873" spans="1:9" ht="15.75" thickBot="1" x14ac:dyDescent="0.3">
      <c r="A873" s="46"/>
      <c r="B873" s="504" t="s">
        <v>44</v>
      </c>
      <c r="C873" s="505"/>
      <c r="D873" s="506"/>
      <c r="E873" s="507"/>
      <c r="F873" s="508" t="s">
        <v>45</v>
      </c>
      <c r="G873" s="509"/>
      <c r="H873" s="465"/>
      <c r="I873" s="202"/>
    </row>
    <row r="874" spans="1:9" ht="15.75" thickBot="1" x14ac:dyDescent="0.3">
      <c r="A874" s="46"/>
      <c r="B874" s="919" t="s">
        <v>46</v>
      </c>
      <c r="C874" s="920"/>
      <c r="D874" s="510"/>
      <c r="E874" s="510"/>
      <c r="F874" s="511">
        <v>0.22</v>
      </c>
      <c r="G874" s="512"/>
      <c r="H874" s="447">
        <f>H870*F874</f>
        <v>38893.647941176467</v>
      </c>
      <c r="I874" s="202"/>
    </row>
    <row r="875" spans="1:9" x14ac:dyDescent="0.25">
      <c r="A875" s="46"/>
      <c r="B875" s="919" t="s">
        <v>132</v>
      </c>
      <c r="C875" s="920"/>
      <c r="D875" s="510"/>
      <c r="E875" s="510"/>
      <c r="F875" s="511">
        <v>0.03</v>
      </c>
      <c r="G875" s="512"/>
      <c r="H875" s="447">
        <f>H870*F875</f>
        <v>5303.6792647058819</v>
      </c>
      <c r="I875" s="202"/>
    </row>
    <row r="876" spans="1:9" ht="15.75" thickBot="1" x14ac:dyDescent="0.3">
      <c r="A876" s="46"/>
      <c r="B876" s="921" t="s">
        <v>47</v>
      </c>
      <c r="C876" s="922"/>
      <c r="D876" s="513"/>
      <c r="E876" s="514"/>
      <c r="F876" s="515">
        <v>0.05</v>
      </c>
      <c r="G876" s="516"/>
      <c r="H876" s="447">
        <f>H870*F876</f>
        <v>8839.4654411764695</v>
      </c>
      <c r="I876" s="202"/>
    </row>
    <row r="877" spans="1:9" ht="15.75" thickBot="1" x14ac:dyDescent="0.3">
      <c r="A877" s="46"/>
      <c r="B877" s="149"/>
      <c r="C877" s="273"/>
      <c r="D877" s="274"/>
      <c r="E877" s="274"/>
      <c r="F877" s="453"/>
      <c r="G877" s="273" t="s">
        <v>16</v>
      </c>
      <c r="H877" s="477">
        <f>H874+H876</f>
        <v>47733.113382352938</v>
      </c>
      <c r="I877" s="202"/>
    </row>
    <row r="878" spans="1:9" ht="15.75" thickBot="1" x14ac:dyDescent="0.3">
      <c r="A878" s="46"/>
      <c r="B878" s="149"/>
      <c r="C878" s="273"/>
      <c r="D878" s="274"/>
      <c r="E878" s="274"/>
      <c r="F878" s="453"/>
      <c r="G878" s="273"/>
      <c r="H878" s="447"/>
      <c r="I878" s="202"/>
    </row>
    <row r="879" spans="1:9" ht="15.75" thickBot="1" x14ac:dyDescent="0.3">
      <c r="A879" s="46"/>
      <c r="B879" s="149"/>
      <c r="C879" s="424" t="s">
        <v>111</v>
      </c>
      <c r="D879" s="274"/>
      <c r="E879" s="274"/>
      <c r="F879" s="517" t="s">
        <v>48</v>
      </c>
      <c r="G879" s="502"/>
      <c r="H879" s="503">
        <f>H870+H877</f>
        <v>224522.42220588232</v>
      </c>
      <c r="I879" s="202"/>
    </row>
    <row r="880" spans="1:9" x14ac:dyDescent="0.25">
      <c r="A880" s="46"/>
      <c r="B880" s="425"/>
      <c r="H880" s="202"/>
      <c r="I880" s="202"/>
    </row>
    <row r="881" spans="1:9" x14ac:dyDescent="0.25">
      <c r="A881" s="46"/>
      <c r="B881" s="425"/>
      <c r="F881" s="426" t="s">
        <v>107</v>
      </c>
      <c r="H881" s="202"/>
      <c r="I881" s="202"/>
    </row>
    <row r="882" spans="1:9" x14ac:dyDescent="0.25">
      <c r="A882" s="46"/>
      <c r="B882" s="425"/>
      <c r="F882" s="426" t="s">
        <v>108</v>
      </c>
      <c r="H882" s="202"/>
      <c r="I882" s="202"/>
    </row>
    <row r="883" spans="1:9" x14ac:dyDescent="0.25">
      <c r="A883" s="46"/>
      <c r="B883" s="425"/>
      <c r="F883" s="426" t="s">
        <v>109</v>
      </c>
      <c r="H883" s="202"/>
      <c r="I883" s="202"/>
    </row>
    <row r="884" spans="1:9" x14ac:dyDescent="0.25">
      <c r="A884" s="46"/>
      <c r="B884" s="425"/>
      <c r="F884" s="426" t="s">
        <v>110</v>
      </c>
      <c r="H884" s="202"/>
      <c r="I884" s="202"/>
    </row>
    <row r="885" spans="1:9" x14ac:dyDescent="0.25">
      <c r="A885" s="46"/>
      <c r="B885" s="425"/>
      <c r="H885" s="202"/>
      <c r="I885" s="202"/>
    </row>
    <row r="886" spans="1:9" x14ac:dyDescent="0.25">
      <c r="A886" s="46"/>
      <c r="B886" s="425"/>
      <c r="C886" s="427" t="s">
        <v>112</v>
      </c>
      <c r="H886" s="202"/>
      <c r="I886" s="202"/>
    </row>
    <row r="887" spans="1:9" x14ac:dyDescent="0.25">
      <c r="A887" s="46"/>
      <c r="B887" s="425"/>
      <c r="C887" s="428" t="s">
        <v>113</v>
      </c>
      <c r="H887" s="202"/>
      <c r="I887" s="202"/>
    </row>
    <row r="888" spans="1:9" x14ac:dyDescent="0.25">
      <c r="A888" s="46"/>
      <c r="B888" s="425"/>
      <c r="C888" s="429">
        <v>1</v>
      </c>
      <c r="H888" s="202"/>
      <c r="I888" s="202"/>
    </row>
    <row r="889" spans="1:9" x14ac:dyDescent="0.25">
      <c r="A889" s="46"/>
      <c r="B889" s="425"/>
      <c r="C889" s="429">
        <v>2</v>
      </c>
      <c r="H889" s="202"/>
      <c r="I889" s="202"/>
    </row>
    <row r="890" spans="1:9" x14ac:dyDescent="0.25">
      <c r="A890" s="46"/>
      <c r="B890" s="425"/>
      <c r="C890" s="429">
        <v>3</v>
      </c>
      <c r="H890" s="202"/>
      <c r="I890" s="202"/>
    </row>
    <row r="891" spans="1:9" x14ac:dyDescent="0.25">
      <c r="A891" s="46"/>
      <c r="B891" s="425"/>
      <c r="C891" s="429"/>
      <c r="F891" s="426" t="s">
        <v>107</v>
      </c>
      <c r="H891" s="202"/>
      <c r="I891" s="202"/>
    </row>
    <row r="892" spans="1:9" x14ac:dyDescent="0.25">
      <c r="A892" s="46"/>
      <c r="B892" s="425"/>
      <c r="F892" s="426" t="s">
        <v>108</v>
      </c>
      <c r="H892" s="202"/>
      <c r="I892" s="202"/>
    </row>
    <row r="893" spans="1:9" x14ac:dyDescent="0.25">
      <c r="A893" s="46"/>
      <c r="B893" s="425"/>
      <c r="F893" s="426" t="s">
        <v>114</v>
      </c>
      <c r="H893" s="202"/>
      <c r="I893" s="202"/>
    </row>
    <row r="894" spans="1:9" x14ac:dyDescent="0.25">
      <c r="A894" s="46"/>
      <c r="B894" s="425"/>
      <c r="F894" s="426" t="s">
        <v>110</v>
      </c>
      <c r="H894" s="202"/>
      <c r="I894" s="202"/>
    </row>
    <row r="895" spans="1:9" ht="15.75" thickBot="1" x14ac:dyDescent="0.3">
      <c r="A895" s="46"/>
      <c r="B895" s="430"/>
      <c r="C895" s="431"/>
      <c r="D895" s="431"/>
      <c r="E895" s="431"/>
      <c r="F895" s="432"/>
      <c r="G895" s="431"/>
      <c r="H895" s="305"/>
      <c r="I895" s="202"/>
    </row>
    <row r="896" spans="1:9" x14ac:dyDescent="0.25">
      <c r="A896" s="46"/>
      <c r="F896" s="426"/>
      <c r="I896" s="202"/>
    </row>
    <row r="897" spans="1:9" x14ac:dyDescent="0.25">
      <c r="A897" s="46"/>
      <c r="F897" s="426"/>
      <c r="I897" s="202"/>
    </row>
    <row r="898" spans="1:9" x14ac:dyDescent="0.25">
      <c r="A898" s="46"/>
      <c r="F898" s="426"/>
      <c r="I898" s="202"/>
    </row>
    <row r="899" spans="1:9" x14ac:dyDescent="0.25">
      <c r="A899" s="46"/>
      <c r="F899" s="426"/>
      <c r="I899" s="202"/>
    </row>
    <row r="900" spans="1:9" x14ac:dyDescent="0.25">
      <c r="A900" s="46"/>
      <c r="F900" s="426"/>
      <c r="I900" s="202"/>
    </row>
    <row r="901" spans="1:9" x14ac:dyDescent="0.25">
      <c r="A901" s="46"/>
      <c r="F901" s="426"/>
      <c r="I901" s="202"/>
    </row>
    <row r="902" spans="1:9" x14ac:dyDescent="0.25">
      <c r="A902" s="46"/>
      <c r="F902" s="426"/>
      <c r="I902" s="202"/>
    </row>
    <row r="903" spans="1:9" x14ac:dyDescent="0.25">
      <c r="A903" s="46"/>
      <c r="F903" s="426"/>
      <c r="I903" s="202"/>
    </row>
    <row r="904" spans="1:9" x14ac:dyDescent="0.25">
      <c r="A904" s="46"/>
      <c r="F904" s="426"/>
      <c r="I904" s="202"/>
    </row>
    <row r="905" spans="1:9" x14ac:dyDescent="0.25">
      <c r="A905" s="46"/>
      <c r="I905" s="202"/>
    </row>
    <row r="906" spans="1:9" ht="15.75" thickBot="1" x14ac:dyDescent="0.3">
      <c r="A906" s="54"/>
      <c r="B906" s="431"/>
      <c r="C906" s="431"/>
      <c r="D906" s="431"/>
      <c r="E906" s="431"/>
      <c r="F906" s="431"/>
      <c r="G906" s="431"/>
      <c r="H906" s="431"/>
      <c r="I906" s="305"/>
    </row>
    <row r="908" spans="1:9" ht="15.75" thickBot="1" x14ac:dyDescent="0.3"/>
    <row r="909" spans="1:9" ht="15.75" thickBot="1" x14ac:dyDescent="0.3">
      <c r="A909" s="57"/>
      <c r="B909" s="197"/>
      <c r="C909" s="198"/>
      <c r="D909" s="199"/>
      <c r="E909" s="199"/>
      <c r="F909" s="439"/>
      <c r="G909" s="198"/>
      <c r="H909" s="440"/>
      <c r="I909" s="200"/>
    </row>
    <row r="910" spans="1:9" x14ac:dyDescent="0.25">
      <c r="A910" s="46"/>
      <c r="B910" s="441"/>
      <c r="C910" s="442"/>
      <c r="D910" s="923" t="s">
        <v>115</v>
      </c>
      <c r="E910" s="924"/>
      <c r="F910" s="925"/>
      <c r="G910" s="443" t="s">
        <v>116</v>
      </c>
      <c r="H910" s="444" t="s">
        <v>105</v>
      </c>
      <c r="I910" s="202"/>
    </row>
    <row r="911" spans="1:9" x14ac:dyDescent="0.25">
      <c r="A911" s="46"/>
      <c r="B911" s="149"/>
      <c r="C911" s="445"/>
      <c r="D911" s="926"/>
      <c r="E911" s="927"/>
      <c r="F911" s="928"/>
      <c r="G911" s="446" t="s">
        <v>117</v>
      </c>
      <c r="H911" s="447"/>
      <c r="I911" s="202"/>
    </row>
    <row r="912" spans="1:9" x14ac:dyDescent="0.25">
      <c r="A912" s="46"/>
      <c r="B912" s="149"/>
      <c r="C912" s="445"/>
      <c r="D912" s="926"/>
      <c r="E912" s="927"/>
      <c r="F912" s="928"/>
      <c r="G912" s="446" t="s">
        <v>118</v>
      </c>
      <c r="H912" s="448">
        <v>44236</v>
      </c>
      <c r="I912" s="202"/>
    </row>
    <row r="913" spans="1:9" ht="15.75" thickBot="1" x14ac:dyDescent="0.3">
      <c r="A913" s="46"/>
      <c r="B913" s="449"/>
      <c r="C913" s="450"/>
      <c r="D913" s="929"/>
      <c r="E913" s="930"/>
      <c r="F913" s="931"/>
      <c r="G913" s="451"/>
      <c r="H913" s="452"/>
      <c r="I913" s="202"/>
    </row>
    <row r="914" spans="1:9" ht="15.75" thickBot="1" x14ac:dyDescent="0.3">
      <c r="A914" s="46"/>
      <c r="B914" s="149"/>
      <c r="C914" s="273"/>
      <c r="D914" s="274"/>
      <c r="E914" s="274"/>
      <c r="F914" s="453"/>
      <c r="G914" s="273"/>
      <c r="H914" s="447"/>
      <c r="I914" s="202"/>
    </row>
    <row r="915" spans="1:9" ht="15.75" thickBot="1" x14ac:dyDescent="0.3">
      <c r="A915" s="46"/>
      <c r="B915" s="454" t="s">
        <v>106</v>
      </c>
      <c r="C915" s="455" t="str">
        <f>+PRESUPUESTO!G53</f>
        <v>Pañete Mortero 1,4</v>
      </c>
      <c r="D915" s="456"/>
      <c r="E915" s="456"/>
      <c r="F915" s="457"/>
      <c r="G915" s="458"/>
      <c r="H915" s="518" t="s">
        <v>3</v>
      </c>
      <c r="I915" s="202"/>
    </row>
    <row r="916" spans="1:9" x14ac:dyDescent="0.25">
      <c r="A916" s="46"/>
      <c r="B916" s="149"/>
      <c r="C916" s="273"/>
      <c r="D916" s="274"/>
      <c r="E916" s="274"/>
      <c r="F916" s="453"/>
      <c r="G916" s="273"/>
      <c r="H916" s="447"/>
      <c r="I916" s="202"/>
    </row>
    <row r="917" spans="1:9" ht="15.75" thickBot="1" x14ac:dyDescent="0.3">
      <c r="A917" s="46"/>
      <c r="B917" s="460" t="s">
        <v>4</v>
      </c>
      <c r="C917" s="273"/>
      <c r="D917" s="274"/>
      <c r="E917" s="274"/>
      <c r="F917" s="453"/>
      <c r="G917" s="273"/>
      <c r="H917" s="447"/>
      <c r="I917" s="202"/>
    </row>
    <row r="918" spans="1:9" x14ac:dyDescent="0.25">
      <c r="A918" s="46"/>
      <c r="B918" s="461" t="s">
        <v>5</v>
      </c>
      <c r="C918" s="462"/>
      <c r="D918" s="463" t="s">
        <v>6</v>
      </c>
      <c r="E918" s="463" t="s">
        <v>7</v>
      </c>
      <c r="F918" s="463" t="s">
        <v>8</v>
      </c>
      <c r="G918" s="464" t="s">
        <v>9</v>
      </c>
      <c r="H918" s="465"/>
      <c r="I918" s="202"/>
    </row>
    <row r="919" spans="1:9" x14ac:dyDescent="0.25">
      <c r="A919" s="46"/>
      <c r="B919" s="915" t="s">
        <v>10</v>
      </c>
      <c r="C919" s="916"/>
      <c r="D919" s="466" t="s">
        <v>237</v>
      </c>
      <c r="E919" s="466">
        <v>0.08</v>
      </c>
      <c r="F919" s="467">
        <v>25000</v>
      </c>
      <c r="G919" s="468">
        <f>F919*E919</f>
        <v>2000</v>
      </c>
      <c r="H919" s="519"/>
      <c r="I919" s="202"/>
    </row>
    <row r="920" spans="1:9" x14ac:dyDescent="0.25">
      <c r="A920" s="46"/>
      <c r="B920" s="915"/>
      <c r="C920" s="916"/>
      <c r="D920" s="466"/>
      <c r="E920" s="466"/>
      <c r="F920" s="467"/>
      <c r="G920" s="468"/>
      <c r="H920" s="469"/>
      <c r="I920" s="202"/>
    </row>
    <row r="921" spans="1:9" x14ac:dyDescent="0.25">
      <c r="A921" s="46"/>
      <c r="B921" s="915"/>
      <c r="C921" s="916"/>
      <c r="D921" s="470"/>
      <c r="E921" s="466"/>
      <c r="F921" s="467"/>
      <c r="G921" s="468">
        <f t="shared" ref="G921" si="23">F921*E921</f>
        <v>0</v>
      </c>
      <c r="H921" s="469"/>
      <c r="I921" s="202"/>
    </row>
    <row r="922" spans="1:9" ht="15.75" thickBot="1" x14ac:dyDescent="0.3">
      <c r="A922" s="46"/>
      <c r="B922" s="449"/>
      <c r="C922" s="471"/>
      <c r="D922" s="472"/>
      <c r="E922" s="473"/>
      <c r="F922" s="474"/>
      <c r="G922" s="468"/>
      <c r="H922" s="475"/>
      <c r="I922" s="202"/>
    </row>
    <row r="923" spans="1:9" ht="15.75" thickBot="1" x14ac:dyDescent="0.3">
      <c r="A923" s="46"/>
      <c r="B923" s="149"/>
      <c r="C923" s="273"/>
      <c r="D923" s="274"/>
      <c r="E923" s="274"/>
      <c r="F923" s="453"/>
      <c r="G923" s="476" t="s">
        <v>16</v>
      </c>
      <c r="H923" s="477">
        <f>G919+G920+G921+G922</f>
        <v>2000</v>
      </c>
      <c r="I923" s="202"/>
    </row>
    <row r="924" spans="1:9" x14ac:dyDescent="0.25">
      <c r="A924" s="46"/>
      <c r="B924" s="149"/>
      <c r="C924" s="273"/>
      <c r="D924" s="274"/>
      <c r="E924" s="274"/>
      <c r="F924" s="453"/>
      <c r="G924" s="273"/>
      <c r="H924" s="447"/>
      <c r="I924" s="202"/>
    </row>
    <row r="925" spans="1:9" ht="15.75" thickBot="1" x14ac:dyDescent="0.3">
      <c r="A925" s="46"/>
      <c r="B925" s="460" t="s">
        <v>17</v>
      </c>
      <c r="C925" s="273"/>
      <c r="D925" s="274"/>
      <c r="E925" s="274"/>
      <c r="F925" s="453"/>
      <c r="G925" s="273"/>
      <c r="H925" s="447"/>
      <c r="I925" s="202"/>
    </row>
    <row r="926" spans="1:9" x14ac:dyDescent="0.25">
      <c r="A926" s="46"/>
      <c r="B926" s="461" t="s">
        <v>5</v>
      </c>
      <c r="C926" s="462"/>
      <c r="D926" s="463" t="s">
        <v>6</v>
      </c>
      <c r="E926" s="463" t="s">
        <v>7</v>
      </c>
      <c r="F926" s="478" t="s">
        <v>9</v>
      </c>
      <c r="G926" s="464" t="s">
        <v>18</v>
      </c>
      <c r="H926" s="465"/>
      <c r="I926" s="202"/>
    </row>
    <row r="927" spans="1:9" x14ac:dyDescent="0.25">
      <c r="A927" s="46"/>
      <c r="B927" s="915"/>
      <c r="C927" s="916"/>
      <c r="D927" s="470"/>
      <c r="E927" s="470"/>
      <c r="F927" s="520"/>
      <c r="G927" s="528"/>
      <c r="H927" s="469"/>
      <c r="I927" s="202"/>
    </row>
    <row r="928" spans="1:9" x14ac:dyDescent="0.25">
      <c r="A928" s="46"/>
      <c r="B928" s="915" t="s">
        <v>291</v>
      </c>
      <c r="C928" s="916"/>
      <c r="D928" s="470" t="s">
        <v>124</v>
      </c>
      <c r="E928" s="470">
        <v>0.02</v>
      </c>
      <c r="F928" s="520">
        <v>195953</v>
      </c>
      <c r="G928" s="528">
        <f t="shared" ref="G928:G930" si="24">E928*F928</f>
        <v>3919.06</v>
      </c>
      <c r="H928" s="469"/>
      <c r="I928" s="202"/>
    </row>
    <row r="929" spans="1:9" x14ac:dyDescent="0.25">
      <c r="A929" s="46"/>
      <c r="B929" s="915"/>
      <c r="C929" s="916"/>
      <c r="D929" s="470"/>
      <c r="E929" s="470"/>
      <c r="F929" s="521"/>
      <c r="G929" s="528">
        <f t="shared" si="24"/>
        <v>0</v>
      </c>
      <c r="H929" s="469"/>
      <c r="I929" s="202"/>
    </row>
    <row r="930" spans="1:9" x14ac:dyDescent="0.25">
      <c r="A930" s="46"/>
      <c r="B930" s="915"/>
      <c r="C930" s="916"/>
      <c r="D930" s="470"/>
      <c r="E930" s="470"/>
      <c r="F930" s="521"/>
      <c r="G930" s="528">
        <f t="shared" si="24"/>
        <v>0</v>
      </c>
      <c r="H930" s="469"/>
      <c r="I930" s="202"/>
    </row>
    <row r="931" spans="1:9" x14ac:dyDescent="0.25">
      <c r="A931" s="46"/>
      <c r="B931" s="911"/>
      <c r="C931" s="912"/>
      <c r="D931" s="470"/>
      <c r="E931" s="479"/>
      <c r="F931" s="482"/>
      <c r="G931" s="481"/>
      <c r="H931" s="469"/>
      <c r="I931" s="202"/>
    </row>
    <row r="932" spans="1:9" x14ac:dyDescent="0.25">
      <c r="A932" s="46"/>
      <c r="B932" s="913"/>
      <c r="C932" s="914"/>
      <c r="D932" s="470"/>
      <c r="E932" s="479"/>
      <c r="F932" s="482"/>
      <c r="G932" s="481"/>
      <c r="H932" s="469"/>
      <c r="I932" s="202"/>
    </row>
    <row r="933" spans="1:9" ht="15.75" thickBot="1" x14ac:dyDescent="0.3">
      <c r="A933" s="46"/>
      <c r="B933" s="911"/>
      <c r="C933" s="912"/>
      <c r="D933" s="470"/>
      <c r="E933" s="479"/>
      <c r="F933" s="482"/>
      <c r="G933" s="481"/>
      <c r="H933" s="469"/>
      <c r="I933" s="202"/>
    </row>
    <row r="934" spans="1:9" ht="15.75" thickBot="1" x14ac:dyDescent="0.3">
      <c r="A934" s="46"/>
      <c r="B934" s="149"/>
      <c r="C934" s="273"/>
      <c r="D934" s="274"/>
      <c r="E934" s="274"/>
      <c r="F934" s="453"/>
      <c r="G934" s="483" t="s">
        <v>16</v>
      </c>
      <c r="H934" s="477">
        <f>G927+G928+G929+G930+G931+G932+G933</f>
        <v>3919.06</v>
      </c>
      <c r="I934" s="202"/>
    </row>
    <row r="935" spans="1:9" x14ac:dyDescent="0.25">
      <c r="A935" s="46"/>
      <c r="B935" s="149"/>
      <c r="C935" s="273"/>
      <c r="D935" s="274"/>
      <c r="E935" s="274"/>
      <c r="F935" s="453"/>
      <c r="G935" s="273"/>
      <c r="H935" s="447"/>
      <c r="I935" s="202"/>
    </row>
    <row r="936" spans="1:9" x14ac:dyDescent="0.25">
      <c r="A936" s="46"/>
      <c r="B936" s="149"/>
      <c r="C936" s="273"/>
      <c r="D936" s="274"/>
      <c r="E936" s="274"/>
      <c r="F936" s="453"/>
      <c r="G936" s="273"/>
      <c r="H936" s="447"/>
      <c r="I936" s="202"/>
    </row>
    <row r="937" spans="1:9" ht="15.75" thickBot="1" x14ac:dyDescent="0.3">
      <c r="A937" s="46"/>
      <c r="B937" s="460" t="s">
        <v>133</v>
      </c>
      <c r="C937" s="273"/>
      <c r="D937" s="274"/>
      <c r="E937" s="274"/>
      <c r="F937" s="453"/>
      <c r="G937" s="273"/>
      <c r="H937" s="447"/>
      <c r="I937" s="202"/>
    </row>
    <row r="938" spans="1:9" x14ac:dyDescent="0.25">
      <c r="A938" s="46"/>
      <c r="B938" s="461" t="s">
        <v>5</v>
      </c>
      <c r="C938" s="462"/>
      <c r="D938" s="463" t="s">
        <v>136</v>
      </c>
      <c r="E938" s="478" t="s">
        <v>138</v>
      </c>
      <c r="F938" s="464" t="s">
        <v>139</v>
      </c>
      <c r="G938" s="464" t="s">
        <v>18</v>
      </c>
      <c r="H938" s="464" t="s">
        <v>9</v>
      </c>
      <c r="I938" s="202"/>
    </row>
    <row r="939" spans="1:9" x14ac:dyDescent="0.25">
      <c r="A939" s="46"/>
      <c r="B939" s="915"/>
      <c r="C939" s="916"/>
      <c r="D939" s="470"/>
      <c r="E939" s="525"/>
      <c r="F939" s="481"/>
      <c r="G939" s="481">
        <f>E939*F939</f>
        <v>0</v>
      </c>
      <c r="H939" s="485"/>
      <c r="I939" s="202"/>
    </row>
    <row r="940" spans="1:9" x14ac:dyDescent="0.25">
      <c r="A940" s="46"/>
      <c r="B940" s="915"/>
      <c r="C940" s="916"/>
      <c r="D940" s="470"/>
      <c r="E940" s="525"/>
      <c r="F940" s="481"/>
      <c r="G940" s="481">
        <f>E940*F940</f>
        <v>0</v>
      </c>
      <c r="H940" s="469"/>
      <c r="I940" s="202"/>
    </row>
    <row r="941" spans="1:9" ht="15.75" thickBot="1" x14ac:dyDescent="0.3">
      <c r="A941" s="46"/>
      <c r="B941" s="917"/>
      <c r="C941" s="918"/>
      <c r="D941" s="470"/>
      <c r="E941" s="479"/>
      <c r="F941" s="482"/>
      <c r="G941" s="481"/>
      <c r="H941" s="469"/>
      <c r="I941" s="202"/>
    </row>
    <row r="942" spans="1:9" ht="15.75" thickBot="1" x14ac:dyDescent="0.3">
      <c r="A942" s="46"/>
      <c r="B942" s="149"/>
      <c r="C942" s="273"/>
      <c r="D942" s="274"/>
      <c r="E942" s="274"/>
      <c r="F942" s="453"/>
      <c r="G942" s="483" t="s">
        <v>16</v>
      </c>
      <c r="H942" s="477">
        <f>+SUM(G939:G941)</f>
        <v>0</v>
      </c>
      <c r="I942" s="202"/>
    </row>
    <row r="943" spans="1:9" x14ac:dyDescent="0.25">
      <c r="A943" s="46"/>
      <c r="B943" s="149"/>
      <c r="C943" s="273"/>
      <c r="D943" s="274"/>
      <c r="E943" s="274"/>
      <c r="F943" s="453"/>
      <c r="G943" s="273"/>
      <c r="H943" s="447"/>
      <c r="I943" s="202"/>
    </row>
    <row r="944" spans="1:9" ht="15.75" thickBot="1" x14ac:dyDescent="0.3">
      <c r="A944" s="46"/>
      <c r="B944" s="460" t="s">
        <v>134</v>
      </c>
      <c r="C944" s="273"/>
      <c r="D944" s="274"/>
      <c r="E944" s="274"/>
      <c r="F944" s="453"/>
      <c r="G944" s="273"/>
      <c r="H944" s="447"/>
      <c r="I944" s="202"/>
    </row>
    <row r="945" spans="1:9" x14ac:dyDescent="0.25">
      <c r="A945" s="46"/>
      <c r="B945" s="486" t="s">
        <v>34</v>
      </c>
      <c r="C945" s="487" t="s">
        <v>35</v>
      </c>
      <c r="D945" s="488" t="s">
        <v>36</v>
      </c>
      <c r="E945" s="488" t="s">
        <v>37</v>
      </c>
      <c r="F945" s="489" t="s">
        <v>38</v>
      </c>
      <c r="G945" s="490" t="s">
        <v>39</v>
      </c>
      <c r="H945" s="465"/>
      <c r="I945" s="202"/>
    </row>
    <row r="946" spans="1:9" x14ac:dyDescent="0.25">
      <c r="A946" s="46"/>
      <c r="B946" s="491" t="s">
        <v>40</v>
      </c>
      <c r="C946" s="492">
        <v>50000</v>
      </c>
      <c r="D946" s="493">
        <v>0.85</v>
      </c>
      <c r="E946" s="494">
        <f>C946+(C946*D946)</f>
        <v>92500</v>
      </c>
      <c r="F946" s="495">
        <v>10</v>
      </c>
      <c r="G946" s="496">
        <f>+E946/F946</f>
        <v>9250</v>
      </c>
      <c r="H946" s="469"/>
      <c r="I946" s="202"/>
    </row>
    <row r="947" spans="1:9" x14ac:dyDescent="0.25">
      <c r="A947" s="46"/>
      <c r="B947" s="491" t="s">
        <v>41</v>
      </c>
      <c r="C947" s="492">
        <v>33333</v>
      </c>
      <c r="D947" s="493">
        <v>0.85</v>
      </c>
      <c r="E947" s="494">
        <f>C947+(C947*D947)</f>
        <v>61666.05</v>
      </c>
      <c r="F947" s="495">
        <v>10</v>
      </c>
      <c r="G947" s="496">
        <f>+E947/F947</f>
        <v>6166.6050000000005</v>
      </c>
      <c r="H947" s="469"/>
      <c r="I947" s="202"/>
    </row>
    <row r="948" spans="1:9" ht="15.75" thickBot="1" x14ac:dyDescent="0.3">
      <c r="A948" s="46"/>
      <c r="B948" s="497"/>
      <c r="C948" s="498"/>
      <c r="D948" s="499"/>
      <c r="E948" s="499"/>
      <c r="F948" s="500"/>
      <c r="G948" s="498"/>
      <c r="H948" s="475"/>
      <c r="I948" s="202"/>
    </row>
    <row r="949" spans="1:9" ht="15.75" thickBot="1" x14ac:dyDescent="0.3">
      <c r="A949" s="46"/>
      <c r="B949" s="149"/>
      <c r="C949" s="273"/>
      <c r="D949" s="274"/>
      <c r="E949" s="274"/>
      <c r="F949" s="453"/>
      <c r="G949" s="483" t="s">
        <v>16</v>
      </c>
      <c r="H949" s="477">
        <f>G946+G947</f>
        <v>15416.605</v>
      </c>
      <c r="I949" s="202"/>
    </row>
    <row r="950" spans="1:9" ht="15.75" thickBot="1" x14ac:dyDescent="0.3">
      <c r="A950" s="46"/>
      <c r="B950" s="149"/>
      <c r="C950" s="273"/>
      <c r="D950" s="274"/>
      <c r="E950" s="274"/>
      <c r="F950" s="453"/>
      <c r="G950" s="273"/>
      <c r="H950" s="501"/>
      <c r="I950" s="202"/>
    </row>
    <row r="951" spans="1:9" ht="15.75" thickBot="1" x14ac:dyDescent="0.3">
      <c r="A951" s="46"/>
      <c r="B951" s="149"/>
      <c r="C951" s="273"/>
      <c r="D951" s="274"/>
      <c r="E951" s="274"/>
      <c r="F951" s="453" t="s">
        <v>42</v>
      </c>
      <c r="G951" s="502"/>
      <c r="H951" s="503">
        <f>H949+H934+H923+H942</f>
        <v>21335.665000000001</v>
      </c>
      <c r="I951" s="202"/>
    </row>
    <row r="952" spans="1:9" x14ac:dyDescent="0.25">
      <c r="A952" s="46"/>
      <c r="B952" s="149"/>
      <c r="C952" s="273"/>
      <c r="D952" s="274"/>
      <c r="E952" s="274"/>
      <c r="F952" s="453"/>
      <c r="G952" s="273"/>
      <c r="H952" s="447"/>
      <c r="I952" s="202"/>
    </row>
    <row r="953" spans="1:9" ht="15.75" thickBot="1" x14ac:dyDescent="0.3">
      <c r="A953" s="46"/>
      <c r="B953" s="460" t="s">
        <v>135</v>
      </c>
      <c r="C953" s="273"/>
      <c r="D953" s="274"/>
      <c r="E953" s="274"/>
      <c r="F953" s="453"/>
      <c r="G953" s="273"/>
      <c r="H953" s="447"/>
      <c r="I953" s="202"/>
    </row>
    <row r="954" spans="1:9" ht="15.75" thickBot="1" x14ac:dyDescent="0.3">
      <c r="A954" s="46"/>
      <c r="B954" s="504" t="s">
        <v>44</v>
      </c>
      <c r="C954" s="505"/>
      <c r="D954" s="506"/>
      <c r="E954" s="507"/>
      <c r="F954" s="508" t="s">
        <v>45</v>
      </c>
      <c r="G954" s="509"/>
      <c r="H954" s="465"/>
      <c r="I954" s="202"/>
    </row>
    <row r="955" spans="1:9" ht="15.75" thickBot="1" x14ac:dyDescent="0.3">
      <c r="A955" s="46"/>
      <c r="B955" s="919" t="s">
        <v>46</v>
      </c>
      <c r="C955" s="920"/>
      <c r="D955" s="510"/>
      <c r="E955" s="510"/>
      <c r="F955" s="511">
        <v>0.22</v>
      </c>
      <c r="G955" s="512"/>
      <c r="H955" s="447">
        <f>H951*F955</f>
        <v>4693.8463000000002</v>
      </c>
      <c r="I955" s="202"/>
    </row>
    <row r="956" spans="1:9" x14ac:dyDescent="0.25">
      <c r="A956" s="46"/>
      <c r="B956" s="919" t="s">
        <v>132</v>
      </c>
      <c r="C956" s="920"/>
      <c r="D956" s="510"/>
      <c r="E956" s="510"/>
      <c r="F956" s="511">
        <v>0.03</v>
      </c>
      <c r="G956" s="512"/>
      <c r="H956" s="447">
        <f>H951*F956</f>
        <v>640.06994999999995</v>
      </c>
      <c r="I956" s="202"/>
    </row>
    <row r="957" spans="1:9" ht="15.75" thickBot="1" x14ac:dyDescent="0.3">
      <c r="A957" s="46"/>
      <c r="B957" s="921" t="s">
        <v>47</v>
      </c>
      <c r="C957" s="922"/>
      <c r="D957" s="513"/>
      <c r="E957" s="514"/>
      <c r="F957" s="515">
        <v>0.05</v>
      </c>
      <c r="G957" s="516"/>
      <c r="H957" s="447">
        <f>H951*F957</f>
        <v>1066.7832500000002</v>
      </c>
      <c r="I957" s="202"/>
    </row>
    <row r="958" spans="1:9" ht="15.75" thickBot="1" x14ac:dyDescent="0.3">
      <c r="A958" s="46"/>
      <c r="B958" s="149"/>
      <c r="C958" s="273"/>
      <c r="D958" s="274"/>
      <c r="E958" s="274"/>
      <c r="F958" s="453"/>
      <c r="G958" s="273" t="s">
        <v>16</v>
      </c>
      <c r="H958" s="477">
        <f>H955+H957</f>
        <v>5760.6295500000006</v>
      </c>
      <c r="I958" s="202"/>
    </row>
    <row r="959" spans="1:9" ht="15.75" thickBot="1" x14ac:dyDescent="0.3">
      <c r="A959" s="46"/>
      <c r="B959" s="149"/>
      <c r="C959" s="273"/>
      <c r="D959" s="274"/>
      <c r="E959" s="274"/>
      <c r="F959" s="453"/>
      <c r="G959" s="273"/>
      <c r="H959" s="447"/>
      <c r="I959" s="202"/>
    </row>
    <row r="960" spans="1:9" ht="15.75" thickBot="1" x14ac:dyDescent="0.3">
      <c r="A960" s="46"/>
      <c r="B960" s="149"/>
      <c r="C960" s="424" t="s">
        <v>111</v>
      </c>
      <c r="D960" s="274"/>
      <c r="E960" s="274"/>
      <c r="F960" s="517" t="s">
        <v>48</v>
      </c>
      <c r="G960" s="502"/>
      <c r="H960" s="503">
        <f>H951+H958</f>
        <v>27096.294550000002</v>
      </c>
      <c r="I960" s="202"/>
    </row>
    <row r="961" spans="1:9" x14ac:dyDescent="0.25">
      <c r="A961" s="46"/>
      <c r="B961" s="425"/>
      <c r="H961" s="202"/>
      <c r="I961" s="202"/>
    </row>
    <row r="962" spans="1:9" x14ac:dyDescent="0.25">
      <c r="A962" s="46"/>
      <c r="B962" s="425"/>
      <c r="F962" s="426" t="s">
        <v>107</v>
      </c>
      <c r="H962" s="202"/>
      <c r="I962" s="202"/>
    </row>
    <row r="963" spans="1:9" x14ac:dyDescent="0.25">
      <c r="A963" s="46"/>
      <c r="B963" s="425"/>
      <c r="F963" s="426" t="s">
        <v>108</v>
      </c>
      <c r="H963" s="202"/>
      <c r="I963" s="202"/>
    </row>
    <row r="964" spans="1:9" x14ac:dyDescent="0.25">
      <c r="A964" s="46"/>
      <c r="B964" s="425"/>
      <c r="F964" s="426" t="s">
        <v>109</v>
      </c>
      <c r="H964" s="202"/>
      <c r="I964" s="202"/>
    </row>
    <row r="965" spans="1:9" x14ac:dyDescent="0.25">
      <c r="A965" s="46"/>
      <c r="B965" s="425"/>
      <c r="F965" s="426" t="s">
        <v>110</v>
      </c>
      <c r="H965" s="202"/>
      <c r="I965" s="202"/>
    </row>
    <row r="966" spans="1:9" x14ac:dyDescent="0.25">
      <c r="A966" s="46"/>
      <c r="B966" s="425"/>
      <c r="H966" s="202"/>
      <c r="I966" s="202"/>
    </row>
    <row r="967" spans="1:9" x14ac:dyDescent="0.25">
      <c r="A967" s="46"/>
      <c r="B967" s="425"/>
      <c r="C967" s="427" t="s">
        <v>112</v>
      </c>
      <c r="H967" s="202"/>
      <c r="I967" s="202"/>
    </row>
    <row r="968" spans="1:9" x14ac:dyDescent="0.25">
      <c r="A968" s="46"/>
      <c r="B968" s="425"/>
      <c r="C968" s="428" t="s">
        <v>113</v>
      </c>
      <c r="H968" s="202"/>
      <c r="I968" s="202"/>
    </row>
    <row r="969" spans="1:9" x14ac:dyDescent="0.25">
      <c r="A969" s="46"/>
      <c r="B969" s="425"/>
      <c r="C969" s="429">
        <v>1</v>
      </c>
      <c r="H969" s="202"/>
      <c r="I969" s="202"/>
    </row>
    <row r="970" spans="1:9" x14ac:dyDescent="0.25">
      <c r="A970" s="46"/>
      <c r="B970" s="425"/>
      <c r="C970" s="429">
        <v>2</v>
      </c>
      <c r="H970" s="202"/>
      <c r="I970" s="202"/>
    </row>
    <row r="971" spans="1:9" x14ac:dyDescent="0.25">
      <c r="A971" s="46"/>
      <c r="B971" s="425"/>
      <c r="C971" s="429">
        <v>3</v>
      </c>
      <c r="H971" s="202"/>
      <c r="I971" s="202"/>
    </row>
    <row r="972" spans="1:9" x14ac:dyDescent="0.25">
      <c r="A972" s="46"/>
      <c r="B972" s="425"/>
      <c r="C972" s="429"/>
      <c r="F972" s="426" t="s">
        <v>107</v>
      </c>
      <c r="H972" s="202"/>
      <c r="I972" s="202"/>
    </row>
    <row r="973" spans="1:9" x14ac:dyDescent="0.25">
      <c r="A973" s="46"/>
      <c r="B973" s="425"/>
      <c r="F973" s="426" t="s">
        <v>108</v>
      </c>
      <c r="H973" s="202"/>
      <c r="I973" s="202"/>
    </row>
    <row r="974" spans="1:9" x14ac:dyDescent="0.25">
      <c r="A974" s="46"/>
      <c r="B974" s="425"/>
      <c r="F974" s="426" t="s">
        <v>114</v>
      </c>
      <c r="H974" s="202"/>
      <c r="I974" s="202"/>
    </row>
    <row r="975" spans="1:9" x14ac:dyDescent="0.25">
      <c r="A975" s="46"/>
      <c r="B975" s="425"/>
      <c r="F975" s="426" t="s">
        <v>110</v>
      </c>
      <c r="H975" s="202"/>
      <c r="I975" s="202"/>
    </row>
    <row r="976" spans="1:9" ht="15.75" thickBot="1" x14ac:dyDescent="0.3">
      <c r="A976" s="46"/>
      <c r="B976" s="430"/>
      <c r="C976" s="431"/>
      <c r="D976" s="431"/>
      <c r="E976" s="431"/>
      <c r="F976" s="432"/>
      <c r="G976" s="431"/>
      <c r="H976" s="305"/>
      <c r="I976" s="202"/>
    </row>
    <row r="977" spans="1:9" x14ac:dyDescent="0.25">
      <c r="A977" s="46"/>
      <c r="F977" s="426"/>
      <c r="I977" s="202"/>
    </row>
    <row r="978" spans="1:9" x14ac:dyDescent="0.25">
      <c r="A978" s="46"/>
      <c r="F978" s="426"/>
      <c r="I978" s="202"/>
    </row>
    <row r="979" spans="1:9" x14ac:dyDescent="0.25">
      <c r="A979" s="46"/>
      <c r="F979" s="426"/>
      <c r="I979" s="202"/>
    </row>
    <row r="980" spans="1:9" x14ac:dyDescent="0.25">
      <c r="A980" s="46"/>
      <c r="F980" s="426"/>
      <c r="I980" s="202"/>
    </row>
    <row r="981" spans="1:9" x14ac:dyDescent="0.25">
      <c r="A981" s="46"/>
      <c r="F981" s="426"/>
      <c r="I981" s="202"/>
    </row>
    <row r="982" spans="1:9" x14ac:dyDescent="0.25">
      <c r="A982" s="46"/>
      <c r="F982" s="426"/>
      <c r="I982" s="202"/>
    </row>
    <row r="983" spans="1:9" x14ac:dyDescent="0.25">
      <c r="A983" s="46"/>
      <c r="F983" s="426"/>
      <c r="I983" s="202"/>
    </row>
    <row r="984" spans="1:9" x14ac:dyDescent="0.25">
      <c r="A984" s="46"/>
      <c r="F984" s="426"/>
      <c r="I984" s="202"/>
    </row>
    <row r="985" spans="1:9" x14ac:dyDescent="0.25">
      <c r="A985" s="46"/>
      <c r="F985" s="426"/>
      <c r="I985" s="202"/>
    </row>
    <row r="986" spans="1:9" x14ac:dyDescent="0.25">
      <c r="A986" s="46"/>
      <c r="I986" s="202"/>
    </row>
    <row r="987" spans="1:9" ht="15.75" thickBot="1" x14ac:dyDescent="0.3">
      <c r="A987" s="54"/>
      <c r="B987" s="431"/>
      <c r="C987" s="431"/>
      <c r="D987" s="431"/>
      <c r="E987" s="431"/>
      <c r="F987" s="431"/>
      <c r="G987" s="431"/>
      <c r="H987" s="431"/>
      <c r="I987" s="305"/>
    </row>
    <row r="989" spans="1:9" ht="15.75" thickBot="1" x14ac:dyDescent="0.3"/>
    <row r="990" spans="1:9" ht="15.75" thickBot="1" x14ac:dyDescent="0.3">
      <c r="A990" s="57"/>
      <c r="B990" s="197"/>
      <c r="C990" s="198"/>
      <c r="D990" s="199"/>
      <c r="E990" s="199"/>
      <c r="F990" s="439"/>
      <c r="G990" s="198"/>
      <c r="H990" s="440"/>
      <c r="I990" s="200"/>
    </row>
    <row r="991" spans="1:9" x14ac:dyDescent="0.25">
      <c r="A991" s="46"/>
      <c r="B991" s="441"/>
      <c r="C991" s="442"/>
      <c r="D991" s="923" t="s">
        <v>115</v>
      </c>
      <c r="E991" s="924"/>
      <c r="F991" s="925"/>
      <c r="G991" s="443" t="s">
        <v>116</v>
      </c>
      <c r="H991" s="444" t="s">
        <v>105</v>
      </c>
      <c r="I991" s="202"/>
    </row>
    <row r="992" spans="1:9" x14ac:dyDescent="0.25">
      <c r="A992" s="46"/>
      <c r="B992" s="149"/>
      <c r="C992" s="445"/>
      <c r="D992" s="926"/>
      <c r="E992" s="927"/>
      <c r="F992" s="928"/>
      <c r="G992" s="446" t="s">
        <v>117</v>
      </c>
      <c r="H992" s="447"/>
      <c r="I992" s="202"/>
    </row>
    <row r="993" spans="1:9" x14ac:dyDescent="0.25">
      <c r="A993" s="46"/>
      <c r="B993" s="149"/>
      <c r="C993" s="445"/>
      <c r="D993" s="926"/>
      <c r="E993" s="927"/>
      <c r="F993" s="928"/>
      <c r="G993" s="446" t="s">
        <v>118</v>
      </c>
      <c r="H993" s="448">
        <v>44236</v>
      </c>
      <c r="I993" s="202"/>
    </row>
    <row r="994" spans="1:9" ht="15.75" thickBot="1" x14ac:dyDescent="0.3">
      <c r="A994" s="46"/>
      <c r="B994" s="449"/>
      <c r="C994" s="450"/>
      <c r="D994" s="929"/>
      <c r="E994" s="930"/>
      <c r="F994" s="931"/>
      <c r="G994" s="451"/>
      <c r="H994" s="452"/>
      <c r="I994" s="202"/>
    </row>
    <row r="995" spans="1:9" ht="15.75" thickBot="1" x14ac:dyDescent="0.3">
      <c r="A995" s="46"/>
      <c r="B995" s="149"/>
      <c r="C995" s="273"/>
      <c r="D995" s="274"/>
      <c r="E995" s="274"/>
      <c r="F995" s="453"/>
      <c r="G995" s="273"/>
      <c r="H995" s="447"/>
      <c r="I995" s="202"/>
    </row>
    <row r="996" spans="1:9" ht="15.75" thickBot="1" x14ac:dyDescent="0.3">
      <c r="A996" s="46"/>
      <c r="B996" s="454" t="s">
        <v>106</v>
      </c>
      <c r="C996" s="455" t="str">
        <f>+PRESUPUESTO!G47</f>
        <v>Descapote del terreno. Incluye limpieza y retiro</v>
      </c>
      <c r="D996" s="456"/>
      <c r="E996" s="456"/>
      <c r="F996" s="457"/>
      <c r="G996" s="458"/>
      <c r="H996" s="518" t="s">
        <v>3</v>
      </c>
      <c r="I996" s="202"/>
    </row>
    <row r="997" spans="1:9" x14ac:dyDescent="0.25">
      <c r="A997" s="46"/>
      <c r="B997" s="149"/>
      <c r="C997" s="273"/>
      <c r="D997" s="274"/>
      <c r="E997" s="274"/>
      <c r="F997" s="453"/>
      <c r="G997" s="273"/>
      <c r="H997" s="447"/>
      <c r="I997" s="202"/>
    </row>
    <row r="998" spans="1:9" ht="15.75" thickBot="1" x14ac:dyDescent="0.3">
      <c r="A998" s="46"/>
      <c r="B998" s="460" t="s">
        <v>4</v>
      </c>
      <c r="C998" s="273"/>
      <c r="D998" s="274"/>
      <c r="E998" s="274"/>
      <c r="F998" s="453"/>
      <c r="G998" s="273"/>
      <c r="H998" s="447"/>
      <c r="I998" s="202"/>
    </row>
    <row r="999" spans="1:9" x14ac:dyDescent="0.25">
      <c r="A999" s="46"/>
      <c r="B999" s="461" t="s">
        <v>5</v>
      </c>
      <c r="C999" s="462"/>
      <c r="D999" s="463" t="s">
        <v>6</v>
      </c>
      <c r="E999" s="463" t="s">
        <v>7</v>
      </c>
      <c r="F999" s="463" t="s">
        <v>8</v>
      </c>
      <c r="G999" s="464" t="s">
        <v>9</v>
      </c>
      <c r="H999" s="465"/>
      <c r="I999" s="202"/>
    </row>
    <row r="1000" spans="1:9" x14ac:dyDescent="0.25">
      <c r="A1000" s="46"/>
      <c r="B1000" s="915" t="s">
        <v>304</v>
      </c>
      <c r="C1000" s="916"/>
      <c r="D1000" s="466" t="s">
        <v>216</v>
      </c>
      <c r="E1000" s="466">
        <f>2578/F1000</f>
        <v>3.7635036496350367E-2</v>
      </c>
      <c r="F1000" s="467">
        <v>68500</v>
      </c>
      <c r="G1000" s="468">
        <f>F1000*E1000</f>
        <v>2578</v>
      </c>
      <c r="H1000" s="519"/>
      <c r="I1000" s="202"/>
    </row>
    <row r="1001" spans="1:9" x14ac:dyDescent="0.25">
      <c r="A1001" s="46"/>
      <c r="B1001" s="915" t="s">
        <v>305</v>
      </c>
      <c r="C1001" s="916"/>
      <c r="D1001" s="466" t="s">
        <v>216</v>
      </c>
      <c r="E1001" s="466">
        <v>3.5000000000000003E-2</v>
      </c>
      <c r="F1001" s="467">
        <v>148500</v>
      </c>
      <c r="G1001" s="468">
        <f>F1001*E1001</f>
        <v>5197.5000000000009</v>
      </c>
      <c r="H1001" s="469"/>
      <c r="I1001" s="202"/>
    </row>
    <row r="1002" spans="1:9" x14ac:dyDescent="0.25">
      <c r="A1002" s="46"/>
      <c r="B1002" s="915"/>
      <c r="C1002" s="916"/>
      <c r="D1002" s="470"/>
      <c r="E1002" s="466"/>
      <c r="F1002" s="467"/>
      <c r="G1002" s="468">
        <f t="shared" ref="G1002" si="25">F1002*E1002</f>
        <v>0</v>
      </c>
      <c r="H1002" s="469"/>
      <c r="I1002" s="202"/>
    </row>
    <row r="1003" spans="1:9" ht="15.75" thickBot="1" x14ac:dyDescent="0.3">
      <c r="A1003" s="46"/>
      <c r="B1003" s="449"/>
      <c r="C1003" s="471"/>
      <c r="D1003" s="472"/>
      <c r="E1003" s="473"/>
      <c r="F1003" s="474"/>
      <c r="G1003" s="468"/>
      <c r="H1003" s="475"/>
      <c r="I1003" s="202"/>
    </row>
    <row r="1004" spans="1:9" ht="15.75" thickBot="1" x14ac:dyDescent="0.3">
      <c r="A1004" s="46"/>
      <c r="B1004" s="149"/>
      <c r="C1004" s="273"/>
      <c r="D1004" s="274"/>
      <c r="E1004" s="274"/>
      <c r="F1004" s="453"/>
      <c r="G1004" s="476" t="s">
        <v>16</v>
      </c>
      <c r="H1004" s="477">
        <f>G1000+G1001+G1002+G1003</f>
        <v>7775.5000000000009</v>
      </c>
      <c r="I1004" s="202"/>
    </row>
    <row r="1005" spans="1:9" x14ac:dyDescent="0.25">
      <c r="A1005" s="46"/>
      <c r="B1005" s="149"/>
      <c r="C1005" s="273"/>
      <c r="D1005" s="274"/>
      <c r="E1005" s="274"/>
      <c r="F1005" s="453"/>
      <c r="G1005" s="273"/>
      <c r="H1005" s="447"/>
      <c r="I1005" s="202"/>
    </row>
    <row r="1006" spans="1:9" ht="15.75" thickBot="1" x14ac:dyDescent="0.3">
      <c r="A1006" s="46"/>
      <c r="B1006" s="460" t="s">
        <v>17</v>
      </c>
      <c r="C1006" s="273"/>
      <c r="D1006" s="274"/>
      <c r="E1006" s="274"/>
      <c r="F1006" s="453"/>
      <c r="G1006" s="273"/>
      <c r="H1006" s="447"/>
      <c r="I1006" s="202"/>
    </row>
    <row r="1007" spans="1:9" x14ac:dyDescent="0.25">
      <c r="A1007" s="46"/>
      <c r="B1007" s="461" t="s">
        <v>5</v>
      </c>
      <c r="C1007" s="462"/>
      <c r="D1007" s="463" t="s">
        <v>6</v>
      </c>
      <c r="E1007" s="463" t="s">
        <v>7</v>
      </c>
      <c r="F1007" s="478" t="s">
        <v>9</v>
      </c>
      <c r="G1007" s="464" t="s">
        <v>18</v>
      </c>
      <c r="H1007" s="465"/>
      <c r="I1007" s="202"/>
    </row>
    <row r="1008" spans="1:9" x14ac:dyDescent="0.25">
      <c r="A1008" s="46"/>
      <c r="B1008" s="915"/>
      <c r="C1008" s="916"/>
      <c r="D1008" s="470"/>
      <c r="E1008" s="470"/>
      <c r="F1008" s="520"/>
      <c r="G1008" s="528"/>
      <c r="H1008" s="469"/>
      <c r="I1008" s="202"/>
    </row>
    <row r="1009" spans="1:9" x14ac:dyDescent="0.25">
      <c r="A1009" s="46"/>
      <c r="B1009" s="915"/>
      <c r="C1009" s="916"/>
      <c r="D1009" s="470"/>
      <c r="E1009" s="470"/>
      <c r="F1009" s="520"/>
      <c r="G1009" s="528"/>
      <c r="H1009" s="469"/>
      <c r="I1009" s="202"/>
    </row>
    <row r="1010" spans="1:9" x14ac:dyDescent="0.25">
      <c r="A1010" s="46"/>
      <c r="B1010" s="915"/>
      <c r="C1010" s="916"/>
      <c r="D1010" s="470"/>
      <c r="E1010" s="470"/>
      <c r="F1010" s="521"/>
      <c r="G1010" s="528">
        <f t="shared" ref="G1010:G1011" si="26">E1010*F1010</f>
        <v>0</v>
      </c>
      <c r="H1010" s="469"/>
      <c r="I1010" s="202"/>
    </row>
    <row r="1011" spans="1:9" x14ac:dyDescent="0.25">
      <c r="A1011" s="46"/>
      <c r="B1011" s="915"/>
      <c r="C1011" s="916"/>
      <c r="D1011" s="470"/>
      <c r="E1011" s="470"/>
      <c r="F1011" s="521"/>
      <c r="G1011" s="528">
        <f t="shared" si="26"/>
        <v>0</v>
      </c>
      <c r="H1011" s="469"/>
      <c r="I1011" s="202"/>
    </row>
    <row r="1012" spans="1:9" x14ac:dyDescent="0.25">
      <c r="A1012" s="46"/>
      <c r="B1012" s="911"/>
      <c r="C1012" s="912"/>
      <c r="D1012" s="470"/>
      <c r="E1012" s="479"/>
      <c r="F1012" s="482"/>
      <c r="G1012" s="481"/>
      <c r="H1012" s="469"/>
      <c r="I1012" s="202"/>
    </row>
    <row r="1013" spans="1:9" x14ac:dyDescent="0.25">
      <c r="A1013" s="46"/>
      <c r="B1013" s="913"/>
      <c r="C1013" s="914"/>
      <c r="D1013" s="470"/>
      <c r="E1013" s="479"/>
      <c r="F1013" s="482"/>
      <c r="G1013" s="481"/>
      <c r="H1013" s="469"/>
      <c r="I1013" s="202"/>
    </row>
    <row r="1014" spans="1:9" ht="15.75" thickBot="1" x14ac:dyDescent="0.3">
      <c r="A1014" s="46"/>
      <c r="B1014" s="911"/>
      <c r="C1014" s="912"/>
      <c r="D1014" s="470"/>
      <c r="E1014" s="479"/>
      <c r="F1014" s="482"/>
      <c r="G1014" s="481"/>
      <c r="H1014" s="469"/>
      <c r="I1014" s="202"/>
    </row>
    <row r="1015" spans="1:9" ht="15.75" thickBot="1" x14ac:dyDescent="0.3">
      <c r="A1015" s="46"/>
      <c r="B1015" s="149"/>
      <c r="C1015" s="273"/>
      <c r="D1015" s="274"/>
      <c r="E1015" s="274"/>
      <c r="F1015" s="453"/>
      <c r="G1015" s="483" t="s">
        <v>16</v>
      </c>
      <c r="H1015" s="477">
        <f>G1008+G1009+G1010+G1011+G1012+G1013+G1014</f>
        <v>0</v>
      </c>
      <c r="I1015" s="202"/>
    </row>
    <row r="1016" spans="1:9" x14ac:dyDescent="0.25">
      <c r="A1016" s="46"/>
      <c r="B1016" s="149"/>
      <c r="C1016" s="273"/>
      <c r="D1016" s="274"/>
      <c r="E1016" s="274"/>
      <c r="F1016" s="453"/>
      <c r="G1016" s="273"/>
      <c r="H1016" s="447"/>
      <c r="I1016" s="202"/>
    </row>
    <row r="1017" spans="1:9" x14ac:dyDescent="0.25">
      <c r="A1017" s="46"/>
      <c r="B1017" s="149"/>
      <c r="C1017" s="273"/>
      <c r="D1017" s="274"/>
      <c r="E1017" s="274"/>
      <c r="F1017" s="453"/>
      <c r="G1017" s="273"/>
      <c r="H1017" s="447"/>
      <c r="I1017" s="202"/>
    </row>
    <row r="1018" spans="1:9" ht="15.75" thickBot="1" x14ac:dyDescent="0.3">
      <c r="A1018" s="46"/>
      <c r="B1018" s="460" t="s">
        <v>133</v>
      </c>
      <c r="C1018" s="273"/>
      <c r="D1018" s="274"/>
      <c r="E1018" s="274"/>
      <c r="F1018" s="453"/>
      <c r="G1018" s="273"/>
      <c r="H1018" s="447"/>
      <c r="I1018" s="202"/>
    </row>
    <row r="1019" spans="1:9" x14ac:dyDescent="0.25">
      <c r="A1019" s="46"/>
      <c r="B1019" s="461" t="s">
        <v>5</v>
      </c>
      <c r="C1019" s="462"/>
      <c r="D1019" s="463" t="s">
        <v>136</v>
      </c>
      <c r="E1019" s="478" t="s">
        <v>138</v>
      </c>
      <c r="F1019" s="464" t="s">
        <v>139</v>
      </c>
      <c r="G1019" s="464" t="s">
        <v>18</v>
      </c>
      <c r="H1019" s="464" t="s">
        <v>9</v>
      </c>
      <c r="I1019" s="202"/>
    </row>
    <row r="1020" spans="1:9" x14ac:dyDescent="0.25">
      <c r="A1020" s="46"/>
      <c r="B1020" s="915"/>
      <c r="C1020" s="916"/>
      <c r="D1020" s="470"/>
      <c r="E1020" s="525"/>
      <c r="F1020" s="481"/>
      <c r="G1020" s="481">
        <f>E1020*F1020</f>
        <v>0</v>
      </c>
      <c r="H1020" s="485"/>
      <c r="I1020" s="202"/>
    </row>
    <row r="1021" spans="1:9" x14ac:dyDescent="0.25">
      <c r="A1021" s="46"/>
      <c r="B1021" s="915"/>
      <c r="C1021" s="916"/>
      <c r="D1021" s="470"/>
      <c r="E1021" s="525"/>
      <c r="F1021" s="481"/>
      <c r="G1021" s="481">
        <f>E1021*F1021</f>
        <v>0</v>
      </c>
      <c r="H1021" s="469"/>
      <c r="I1021" s="202"/>
    </row>
    <row r="1022" spans="1:9" ht="15.75" thickBot="1" x14ac:dyDescent="0.3">
      <c r="A1022" s="46"/>
      <c r="B1022" s="917"/>
      <c r="C1022" s="918"/>
      <c r="D1022" s="470"/>
      <c r="E1022" s="479"/>
      <c r="F1022" s="482"/>
      <c r="G1022" s="481"/>
      <c r="H1022" s="469"/>
      <c r="I1022" s="202"/>
    </row>
    <row r="1023" spans="1:9" ht="15.75" thickBot="1" x14ac:dyDescent="0.3">
      <c r="A1023" s="46"/>
      <c r="B1023" s="149"/>
      <c r="C1023" s="273"/>
      <c r="D1023" s="274"/>
      <c r="E1023" s="274"/>
      <c r="F1023" s="453"/>
      <c r="G1023" s="483" t="s">
        <v>16</v>
      </c>
      <c r="H1023" s="477">
        <f>+SUM(G1020:G1022)</f>
        <v>0</v>
      </c>
      <c r="I1023" s="202"/>
    </row>
    <row r="1024" spans="1:9" x14ac:dyDescent="0.25">
      <c r="A1024" s="46"/>
      <c r="B1024" s="149"/>
      <c r="C1024" s="273"/>
      <c r="D1024" s="274"/>
      <c r="E1024" s="274"/>
      <c r="F1024" s="453"/>
      <c r="G1024" s="273"/>
      <c r="H1024" s="447"/>
      <c r="I1024" s="202"/>
    </row>
    <row r="1025" spans="1:9" ht="15.75" thickBot="1" x14ac:dyDescent="0.3">
      <c r="A1025" s="46"/>
      <c r="B1025" s="460" t="s">
        <v>134</v>
      </c>
      <c r="C1025" s="273"/>
      <c r="D1025" s="274"/>
      <c r="E1025" s="274"/>
      <c r="F1025" s="453"/>
      <c r="G1025" s="273"/>
      <c r="H1025" s="447"/>
      <c r="I1025" s="202"/>
    </row>
    <row r="1026" spans="1:9" x14ac:dyDescent="0.25">
      <c r="A1026" s="46"/>
      <c r="B1026" s="486" t="s">
        <v>34</v>
      </c>
      <c r="C1026" s="487" t="s">
        <v>35</v>
      </c>
      <c r="D1026" s="488" t="s">
        <v>36</v>
      </c>
      <c r="E1026" s="488" t="s">
        <v>37</v>
      </c>
      <c r="F1026" s="489" t="s">
        <v>38</v>
      </c>
      <c r="G1026" s="490" t="s">
        <v>39</v>
      </c>
      <c r="H1026" s="465"/>
      <c r="I1026" s="202"/>
    </row>
    <row r="1027" spans="1:9" s="300" customFormat="1" x14ac:dyDescent="0.25">
      <c r="A1027" s="46"/>
      <c r="B1027" s="491" t="s">
        <v>262</v>
      </c>
      <c r="C1027" s="492">
        <f>33333*2</f>
        <v>66666</v>
      </c>
      <c r="D1027" s="493">
        <v>0.85</v>
      </c>
      <c r="E1027" s="494">
        <f>C1027+(C1027*D1027)</f>
        <v>123332.1</v>
      </c>
      <c r="F1027" s="495">
        <v>150</v>
      </c>
      <c r="G1027" s="496">
        <f>+E1027/F1027</f>
        <v>822.21400000000006</v>
      </c>
      <c r="H1027" s="469"/>
      <c r="I1027" s="202"/>
    </row>
    <row r="1028" spans="1:9" ht="15.75" thickBot="1" x14ac:dyDescent="0.3">
      <c r="A1028" s="46"/>
      <c r="B1028" s="497"/>
      <c r="C1028" s="498"/>
      <c r="D1028" s="499"/>
      <c r="E1028" s="499"/>
      <c r="F1028" s="500"/>
      <c r="G1028" s="498"/>
      <c r="H1028" s="475"/>
      <c r="I1028" s="202"/>
    </row>
    <row r="1029" spans="1:9" ht="15.75" thickBot="1" x14ac:dyDescent="0.3">
      <c r="A1029" s="46"/>
      <c r="B1029" s="149"/>
      <c r="C1029" s="273"/>
      <c r="D1029" s="274"/>
      <c r="E1029" s="274"/>
      <c r="F1029" s="453"/>
      <c r="G1029" s="483" t="s">
        <v>16</v>
      </c>
      <c r="H1029" s="477">
        <f>G1027</f>
        <v>822.21400000000006</v>
      </c>
      <c r="I1029" s="202"/>
    </row>
    <row r="1030" spans="1:9" ht="15.75" thickBot="1" x14ac:dyDescent="0.3">
      <c r="A1030" s="46"/>
      <c r="B1030" s="149"/>
      <c r="C1030" s="273"/>
      <c r="D1030" s="274"/>
      <c r="E1030" s="274"/>
      <c r="F1030" s="453"/>
      <c r="G1030" s="273"/>
      <c r="H1030" s="501"/>
      <c r="I1030" s="202"/>
    </row>
    <row r="1031" spans="1:9" ht="15.75" thickBot="1" x14ac:dyDescent="0.3">
      <c r="A1031" s="46"/>
      <c r="B1031" s="149"/>
      <c r="C1031" s="273"/>
      <c r="D1031" s="274"/>
      <c r="E1031" s="274"/>
      <c r="F1031" s="453" t="s">
        <v>42</v>
      </c>
      <c r="G1031" s="502"/>
      <c r="H1031" s="503">
        <f>H1029+H1015+H1004+H1023</f>
        <v>8597.7140000000018</v>
      </c>
      <c r="I1031" s="202"/>
    </row>
    <row r="1032" spans="1:9" x14ac:dyDescent="0.25">
      <c r="A1032" s="46"/>
      <c r="B1032" s="149"/>
      <c r="C1032" s="273"/>
      <c r="D1032" s="274"/>
      <c r="E1032" s="274"/>
      <c r="F1032" s="453"/>
      <c r="G1032" s="273"/>
      <c r="H1032" s="447"/>
      <c r="I1032" s="202"/>
    </row>
    <row r="1033" spans="1:9" ht="15.75" thickBot="1" x14ac:dyDescent="0.3">
      <c r="A1033" s="46"/>
      <c r="B1033" s="460" t="s">
        <v>135</v>
      </c>
      <c r="C1033" s="273"/>
      <c r="D1033" s="274"/>
      <c r="E1033" s="274"/>
      <c r="F1033" s="453"/>
      <c r="G1033" s="273"/>
      <c r="H1033" s="447"/>
      <c r="I1033" s="202"/>
    </row>
    <row r="1034" spans="1:9" ht="15.75" thickBot="1" x14ac:dyDescent="0.3">
      <c r="A1034" s="46"/>
      <c r="B1034" s="504" t="s">
        <v>44</v>
      </c>
      <c r="C1034" s="505"/>
      <c r="D1034" s="506"/>
      <c r="E1034" s="507"/>
      <c r="F1034" s="508" t="s">
        <v>45</v>
      </c>
      <c r="G1034" s="509"/>
      <c r="H1034" s="465"/>
      <c r="I1034" s="202"/>
    </row>
    <row r="1035" spans="1:9" ht="15.75" thickBot="1" x14ac:dyDescent="0.3">
      <c r="A1035" s="46"/>
      <c r="B1035" s="919" t="s">
        <v>46</v>
      </c>
      <c r="C1035" s="920"/>
      <c r="D1035" s="510"/>
      <c r="E1035" s="510"/>
      <c r="F1035" s="511">
        <v>0.22</v>
      </c>
      <c r="G1035" s="512"/>
      <c r="H1035" s="447">
        <f>H1031*F1035</f>
        <v>1891.4970800000003</v>
      </c>
      <c r="I1035" s="202"/>
    </row>
    <row r="1036" spans="1:9" x14ac:dyDescent="0.25">
      <c r="A1036" s="46"/>
      <c r="B1036" s="919" t="s">
        <v>132</v>
      </c>
      <c r="C1036" s="920"/>
      <c r="D1036" s="510"/>
      <c r="E1036" s="510"/>
      <c r="F1036" s="511">
        <v>0.03</v>
      </c>
      <c r="G1036" s="512"/>
      <c r="H1036" s="447">
        <f>H1031*F1036</f>
        <v>257.93142000000006</v>
      </c>
      <c r="I1036" s="202"/>
    </row>
    <row r="1037" spans="1:9" ht="15.75" thickBot="1" x14ac:dyDescent="0.3">
      <c r="A1037" s="46"/>
      <c r="B1037" s="921" t="s">
        <v>47</v>
      </c>
      <c r="C1037" s="922"/>
      <c r="D1037" s="513"/>
      <c r="E1037" s="514"/>
      <c r="F1037" s="515">
        <v>0.05</v>
      </c>
      <c r="G1037" s="516"/>
      <c r="H1037" s="447">
        <f>H1031*F1037</f>
        <v>429.8857000000001</v>
      </c>
      <c r="I1037" s="202"/>
    </row>
    <row r="1038" spans="1:9" ht="15.75" thickBot="1" x14ac:dyDescent="0.3">
      <c r="A1038" s="46"/>
      <c r="B1038" s="149"/>
      <c r="C1038" s="273"/>
      <c r="D1038" s="274"/>
      <c r="E1038" s="274"/>
      <c r="F1038" s="453"/>
      <c r="G1038" s="273" t="s">
        <v>16</v>
      </c>
      <c r="H1038" s="477">
        <f>H1035+H1037</f>
        <v>2321.3827800000004</v>
      </c>
      <c r="I1038" s="202"/>
    </row>
    <row r="1039" spans="1:9" ht="15.75" thickBot="1" x14ac:dyDescent="0.3">
      <c r="A1039" s="46"/>
      <c r="B1039" s="149"/>
      <c r="C1039" s="273"/>
      <c r="D1039" s="274"/>
      <c r="E1039" s="274"/>
      <c r="F1039" s="453"/>
      <c r="G1039" s="273"/>
      <c r="H1039" s="447"/>
      <c r="I1039" s="202"/>
    </row>
    <row r="1040" spans="1:9" ht="15.75" thickBot="1" x14ac:dyDescent="0.3">
      <c r="A1040" s="46"/>
      <c r="B1040" s="149"/>
      <c r="C1040" s="424" t="s">
        <v>111</v>
      </c>
      <c r="D1040" s="274"/>
      <c r="E1040" s="274"/>
      <c r="F1040" s="517" t="s">
        <v>48</v>
      </c>
      <c r="G1040" s="502"/>
      <c r="H1040" s="503">
        <f>H1031+H1038</f>
        <v>10919.096780000002</v>
      </c>
      <c r="I1040" s="202"/>
    </row>
    <row r="1041" spans="1:9" x14ac:dyDescent="0.25">
      <c r="A1041" s="46"/>
      <c r="B1041" s="425"/>
      <c r="H1041" s="202"/>
      <c r="I1041" s="202"/>
    </row>
    <row r="1042" spans="1:9" x14ac:dyDescent="0.25">
      <c r="A1042" s="46"/>
      <c r="B1042" s="425"/>
      <c r="F1042" s="426" t="s">
        <v>107</v>
      </c>
      <c r="H1042" s="202"/>
      <c r="I1042" s="202"/>
    </row>
    <row r="1043" spans="1:9" x14ac:dyDescent="0.25">
      <c r="A1043" s="46"/>
      <c r="B1043" s="425"/>
      <c r="F1043" s="426" t="s">
        <v>108</v>
      </c>
      <c r="H1043" s="202"/>
      <c r="I1043" s="202"/>
    </row>
    <row r="1044" spans="1:9" x14ac:dyDescent="0.25">
      <c r="A1044" s="46"/>
      <c r="B1044" s="425"/>
      <c r="F1044" s="426" t="s">
        <v>109</v>
      </c>
      <c r="H1044" s="202"/>
      <c r="I1044" s="202"/>
    </row>
    <row r="1045" spans="1:9" x14ac:dyDescent="0.25">
      <c r="A1045" s="46"/>
      <c r="B1045" s="425"/>
      <c r="F1045" s="426" t="s">
        <v>110</v>
      </c>
      <c r="H1045" s="202"/>
      <c r="I1045" s="202"/>
    </row>
    <row r="1046" spans="1:9" x14ac:dyDescent="0.25">
      <c r="A1046" s="46"/>
      <c r="B1046" s="425"/>
      <c r="H1046" s="202"/>
      <c r="I1046" s="202"/>
    </row>
    <row r="1047" spans="1:9" x14ac:dyDescent="0.25">
      <c r="A1047" s="46"/>
      <c r="B1047" s="425"/>
      <c r="C1047" s="427" t="s">
        <v>112</v>
      </c>
      <c r="H1047" s="202"/>
      <c r="I1047" s="202"/>
    </row>
    <row r="1048" spans="1:9" x14ac:dyDescent="0.25">
      <c r="A1048" s="46"/>
      <c r="B1048" s="425"/>
      <c r="C1048" s="428" t="s">
        <v>113</v>
      </c>
      <c r="H1048" s="202"/>
      <c r="I1048" s="202"/>
    </row>
    <row r="1049" spans="1:9" x14ac:dyDescent="0.25">
      <c r="A1049" s="46"/>
      <c r="B1049" s="425"/>
      <c r="C1049" s="429">
        <v>1</v>
      </c>
      <c r="H1049" s="202"/>
      <c r="I1049" s="202"/>
    </row>
    <row r="1050" spans="1:9" x14ac:dyDescent="0.25">
      <c r="A1050" s="46"/>
      <c r="B1050" s="425"/>
      <c r="C1050" s="429">
        <v>2</v>
      </c>
      <c r="H1050" s="202"/>
      <c r="I1050" s="202"/>
    </row>
    <row r="1051" spans="1:9" x14ac:dyDescent="0.25">
      <c r="A1051" s="46"/>
      <c r="B1051" s="425"/>
      <c r="C1051" s="429">
        <v>3</v>
      </c>
      <c r="H1051" s="202"/>
      <c r="I1051" s="202"/>
    </row>
    <row r="1052" spans="1:9" x14ac:dyDescent="0.25">
      <c r="A1052" s="46"/>
      <c r="B1052" s="425"/>
      <c r="C1052" s="429"/>
      <c r="F1052" s="426" t="s">
        <v>107</v>
      </c>
      <c r="H1052" s="202"/>
      <c r="I1052" s="202"/>
    </row>
    <row r="1053" spans="1:9" x14ac:dyDescent="0.25">
      <c r="A1053" s="46"/>
      <c r="B1053" s="425"/>
      <c r="F1053" s="426" t="s">
        <v>108</v>
      </c>
      <c r="H1053" s="202"/>
      <c r="I1053" s="202"/>
    </row>
    <row r="1054" spans="1:9" x14ac:dyDescent="0.25">
      <c r="A1054" s="46"/>
      <c r="B1054" s="425"/>
      <c r="F1054" s="426" t="s">
        <v>114</v>
      </c>
      <c r="H1054" s="202"/>
      <c r="I1054" s="202"/>
    </row>
    <row r="1055" spans="1:9" x14ac:dyDescent="0.25">
      <c r="A1055" s="46"/>
      <c r="B1055" s="425"/>
      <c r="F1055" s="426" t="s">
        <v>110</v>
      </c>
      <c r="H1055" s="202"/>
      <c r="I1055" s="202"/>
    </row>
    <row r="1056" spans="1:9" ht="15.75" thickBot="1" x14ac:dyDescent="0.3">
      <c r="A1056" s="46"/>
      <c r="B1056" s="430"/>
      <c r="C1056" s="431"/>
      <c r="D1056" s="431"/>
      <c r="E1056" s="431"/>
      <c r="F1056" s="432"/>
      <c r="G1056" s="431"/>
      <c r="H1056" s="305"/>
      <c r="I1056" s="202"/>
    </row>
    <row r="1057" spans="1:9" x14ac:dyDescent="0.25">
      <c r="A1057" s="46"/>
      <c r="F1057" s="426"/>
      <c r="I1057" s="202"/>
    </row>
    <row r="1058" spans="1:9" x14ac:dyDescent="0.25">
      <c r="A1058" s="46"/>
      <c r="F1058" s="426"/>
      <c r="I1058" s="202"/>
    </row>
    <row r="1059" spans="1:9" x14ac:dyDescent="0.25">
      <c r="A1059" s="46"/>
      <c r="F1059" s="426"/>
      <c r="I1059" s="202"/>
    </row>
    <row r="1060" spans="1:9" x14ac:dyDescent="0.25">
      <c r="A1060" s="46"/>
      <c r="F1060" s="426"/>
      <c r="I1060" s="202"/>
    </row>
    <row r="1061" spans="1:9" x14ac:dyDescent="0.25">
      <c r="A1061" s="46"/>
      <c r="F1061" s="426"/>
      <c r="I1061" s="202"/>
    </row>
    <row r="1062" spans="1:9" x14ac:dyDescent="0.25">
      <c r="A1062" s="46"/>
      <c r="F1062" s="426"/>
      <c r="I1062" s="202"/>
    </row>
    <row r="1063" spans="1:9" x14ac:dyDescent="0.25">
      <c r="A1063" s="46"/>
      <c r="F1063" s="426"/>
      <c r="I1063" s="202"/>
    </row>
    <row r="1064" spans="1:9" x14ac:dyDescent="0.25">
      <c r="A1064" s="46"/>
      <c r="F1064" s="426"/>
      <c r="I1064" s="202"/>
    </row>
    <row r="1065" spans="1:9" x14ac:dyDescent="0.25">
      <c r="A1065" s="46"/>
      <c r="F1065" s="426"/>
      <c r="I1065" s="202"/>
    </row>
    <row r="1066" spans="1:9" x14ac:dyDescent="0.25">
      <c r="A1066" s="46"/>
      <c r="I1066" s="202"/>
    </row>
    <row r="1067" spans="1:9" ht="15.75" thickBot="1" x14ac:dyDescent="0.3">
      <c r="A1067" s="54"/>
      <c r="B1067" s="431"/>
      <c r="C1067" s="431"/>
      <c r="D1067" s="431"/>
      <c r="E1067" s="431"/>
      <c r="F1067" s="431"/>
      <c r="G1067" s="431"/>
      <c r="H1067" s="431"/>
      <c r="I1067" s="305"/>
    </row>
    <row r="1069" spans="1:9" ht="15.75" thickBot="1" x14ac:dyDescent="0.3"/>
    <row r="1070" spans="1:9" ht="15.75" thickBot="1" x14ac:dyDescent="0.3">
      <c r="A1070" s="57"/>
      <c r="B1070" s="197"/>
      <c r="C1070" s="198"/>
      <c r="D1070" s="199"/>
      <c r="E1070" s="199"/>
      <c r="F1070" s="439"/>
      <c r="G1070" s="198"/>
      <c r="H1070" s="440"/>
      <c r="I1070" s="200"/>
    </row>
    <row r="1071" spans="1:9" x14ac:dyDescent="0.25">
      <c r="A1071" s="46"/>
      <c r="B1071" s="441"/>
      <c r="C1071" s="442"/>
      <c r="D1071" s="923" t="s">
        <v>115</v>
      </c>
      <c r="E1071" s="924"/>
      <c r="F1071" s="925"/>
      <c r="G1071" s="443" t="s">
        <v>116</v>
      </c>
      <c r="H1071" s="444" t="s">
        <v>105</v>
      </c>
      <c r="I1071" s="202"/>
    </row>
    <row r="1072" spans="1:9" x14ac:dyDescent="0.25">
      <c r="A1072" s="46"/>
      <c r="B1072" s="149"/>
      <c r="C1072" s="445"/>
      <c r="D1072" s="926"/>
      <c r="E1072" s="927"/>
      <c r="F1072" s="928"/>
      <c r="G1072" s="446" t="s">
        <v>117</v>
      </c>
      <c r="H1072" s="447"/>
      <c r="I1072" s="202"/>
    </row>
    <row r="1073" spans="1:9" x14ac:dyDescent="0.25">
      <c r="A1073" s="46"/>
      <c r="B1073" s="149"/>
      <c r="C1073" s="445"/>
      <c r="D1073" s="926"/>
      <c r="E1073" s="927"/>
      <c r="F1073" s="928"/>
      <c r="G1073" s="446" t="s">
        <v>118</v>
      </c>
      <c r="H1073" s="448">
        <v>44236</v>
      </c>
      <c r="I1073" s="202"/>
    </row>
    <row r="1074" spans="1:9" ht="15.75" thickBot="1" x14ac:dyDescent="0.3">
      <c r="A1074" s="46"/>
      <c r="B1074" s="449"/>
      <c r="C1074" s="450"/>
      <c r="D1074" s="929"/>
      <c r="E1074" s="930"/>
      <c r="F1074" s="931"/>
      <c r="G1074" s="451"/>
      <c r="H1074" s="452"/>
      <c r="I1074" s="202"/>
    </row>
    <row r="1075" spans="1:9" ht="15.75" thickBot="1" x14ac:dyDescent="0.3">
      <c r="A1075" s="46"/>
      <c r="B1075" s="149"/>
      <c r="C1075" s="273"/>
      <c r="D1075" s="274"/>
      <c r="E1075" s="274"/>
      <c r="F1075" s="453"/>
      <c r="G1075" s="273"/>
      <c r="H1075" s="447"/>
      <c r="I1075" s="202"/>
    </row>
    <row r="1076" spans="1:9" ht="15.75" thickBot="1" x14ac:dyDescent="0.3">
      <c r="A1076" s="46"/>
      <c r="B1076" s="454" t="s">
        <v>106</v>
      </c>
      <c r="C1076" s="455" t="str">
        <f>+PRESUPUESTO!G58</f>
        <v>Zapatas en concreto reforzado 80x80x30 Concreto 3500 psi</v>
      </c>
      <c r="D1076" s="456"/>
      <c r="E1076" s="456"/>
      <c r="F1076" s="457"/>
      <c r="G1076" s="458"/>
      <c r="H1076" s="518" t="s">
        <v>252</v>
      </c>
      <c r="I1076" s="202"/>
    </row>
    <row r="1077" spans="1:9" x14ac:dyDescent="0.25">
      <c r="A1077" s="46"/>
      <c r="B1077" s="149"/>
      <c r="C1077" s="273"/>
      <c r="D1077" s="274"/>
      <c r="E1077" s="274"/>
      <c r="F1077" s="453"/>
      <c r="G1077" s="273"/>
      <c r="H1077" s="447"/>
      <c r="I1077" s="202"/>
    </row>
    <row r="1078" spans="1:9" ht="15.75" thickBot="1" x14ac:dyDescent="0.3">
      <c r="A1078" s="46"/>
      <c r="B1078" s="460" t="s">
        <v>4</v>
      </c>
      <c r="C1078" s="273"/>
      <c r="D1078" s="274"/>
      <c r="E1078" s="274"/>
      <c r="F1078" s="453"/>
      <c r="G1078" s="273"/>
      <c r="H1078" s="447"/>
      <c r="I1078" s="202"/>
    </row>
    <row r="1079" spans="1:9" x14ac:dyDescent="0.25">
      <c r="A1079" s="46"/>
      <c r="B1079" s="461" t="s">
        <v>5</v>
      </c>
      <c r="C1079" s="462"/>
      <c r="D1079" s="463" t="s">
        <v>6</v>
      </c>
      <c r="E1079" s="463" t="s">
        <v>7</v>
      </c>
      <c r="F1079" s="463" t="s">
        <v>8</v>
      </c>
      <c r="G1079" s="464" t="s">
        <v>9</v>
      </c>
      <c r="H1079" s="465"/>
      <c r="I1079" s="202"/>
    </row>
    <row r="1080" spans="1:9" x14ac:dyDescent="0.25">
      <c r="A1080" s="46"/>
      <c r="B1080" s="915" t="s">
        <v>307</v>
      </c>
      <c r="C1080" s="916"/>
      <c r="D1080" s="466" t="s">
        <v>45</v>
      </c>
      <c r="E1080" s="466">
        <v>0.1</v>
      </c>
      <c r="F1080" s="467">
        <f>H1110</f>
        <v>51388.683333333334</v>
      </c>
      <c r="G1080" s="468">
        <f>F1080*E1080</f>
        <v>5138.8683333333338</v>
      </c>
      <c r="H1080" s="519"/>
      <c r="I1080" s="202"/>
    </row>
    <row r="1081" spans="1:9" x14ac:dyDescent="0.25">
      <c r="A1081" s="46"/>
      <c r="B1081" s="915"/>
      <c r="C1081" s="916"/>
      <c r="D1081" s="466"/>
      <c r="E1081" s="466"/>
      <c r="F1081" s="467"/>
      <c r="G1081" s="468">
        <f>F1081*E1081</f>
        <v>0</v>
      </c>
      <c r="H1081" s="469"/>
      <c r="I1081" s="202"/>
    </row>
    <row r="1082" spans="1:9" x14ac:dyDescent="0.25">
      <c r="A1082" s="46"/>
      <c r="B1082" s="915"/>
      <c r="C1082" s="916"/>
      <c r="D1082" s="470"/>
      <c r="E1082" s="466"/>
      <c r="F1082" s="467"/>
      <c r="G1082" s="468">
        <f t="shared" ref="G1082" si="27">F1082*E1082</f>
        <v>0</v>
      </c>
      <c r="H1082" s="469"/>
      <c r="I1082" s="202"/>
    </row>
    <row r="1083" spans="1:9" ht="15.75" thickBot="1" x14ac:dyDescent="0.3">
      <c r="A1083" s="46"/>
      <c r="B1083" s="449"/>
      <c r="C1083" s="471"/>
      <c r="D1083" s="472"/>
      <c r="E1083" s="473"/>
      <c r="F1083" s="474"/>
      <c r="G1083" s="468"/>
      <c r="H1083" s="475"/>
      <c r="I1083" s="202"/>
    </row>
    <row r="1084" spans="1:9" ht="15.75" thickBot="1" x14ac:dyDescent="0.3">
      <c r="A1084" s="46"/>
      <c r="B1084" s="149"/>
      <c r="C1084" s="273"/>
      <c r="D1084" s="274"/>
      <c r="E1084" s="274"/>
      <c r="F1084" s="453"/>
      <c r="G1084" s="476" t="s">
        <v>16</v>
      </c>
      <c r="H1084" s="477">
        <f>G1080+G1081+G1082+G1083</f>
        <v>5138.8683333333338</v>
      </c>
      <c r="I1084" s="202"/>
    </row>
    <row r="1085" spans="1:9" x14ac:dyDescent="0.25">
      <c r="A1085" s="46"/>
      <c r="B1085" s="149"/>
      <c r="C1085" s="273"/>
      <c r="D1085" s="274"/>
      <c r="E1085" s="274"/>
      <c r="F1085" s="453"/>
      <c r="G1085" s="273"/>
      <c r="H1085" s="447"/>
      <c r="I1085" s="202"/>
    </row>
    <row r="1086" spans="1:9" ht="15.75" thickBot="1" x14ac:dyDescent="0.3">
      <c r="A1086" s="46"/>
      <c r="B1086" s="460" t="s">
        <v>17</v>
      </c>
      <c r="C1086" s="273"/>
      <c r="D1086" s="274"/>
      <c r="E1086" s="274"/>
      <c r="F1086" s="453"/>
      <c r="G1086" s="273"/>
      <c r="H1086" s="447"/>
      <c r="I1086" s="202"/>
    </row>
    <row r="1087" spans="1:9" x14ac:dyDescent="0.25">
      <c r="A1087" s="46"/>
      <c r="B1087" s="461" t="s">
        <v>5</v>
      </c>
      <c r="C1087" s="462"/>
      <c r="D1087" s="463" t="s">
        <v>6</v>
      </c>
      <c r="E1087" s="463" t="s">
        <v>7</v>
      </c>
      <c r="F1087" s="478" t="s">
        <v>9</v>
      </c>
      <c r="G1087" s="464" t="s">
        <v>18</v>
      </c>
      <c r="H1087" s="465"/>
      <c r="I1087" s="202"/>
    </row>
    <row r="1088" spans="1:9" x14ac:dyDescent="0.25">
      <c r="A1088" s="46"/>
      <c r="B1088" s="915" t="s">
        <v>306</v>
      </c>
      <c r="C1088" s="916"/>
      <c r="D1088" s="470" t="s">
        <v>124</v>
      </c>
      <c r="E1088" s="470">
        <v>1.03</v>
      </c>
      <c r="F1088" s="520">
        <v>398800</v>
      </c>
      <c r="G1088" s="528">
        <f>E1088*F1088</f>
        <v>410764</v>
      </c>
      <c r="H1088" s="469"/>
      <c r="I1088" s="202"/>
    </row>
    <row r="1089" spans="1:9" x14ac:dyDescent="0.25">
      <c r="A1089" s="46"/>
      <c r="B1089" s="915"/>
      <c r="C1089" s="916"/>
      <c r="D1089" s="470"/>
      <c r="E1089" s="470"/>
      <c r="F1089" s="520"/>
      <c r="G1089" s="528"/>
      <c r="H1089" s="469"/>
      <c r="I1089" s="202"/>
    </row>
    <row r="1090" spans="1:9" x14ac:dyDescent="0.25">
      <c r="A1090" s="46"/>
      <c r="B1090" s="915"/>
      <c r="C1090" s="916"/>
      <c r="D1090" s="470"/>
      <c r="E1090" s="470"/>
      <c r="F1090" s="521"/>
      <c r="G1090" s="528">
        <f t="shared" ref="G1090:G1091" si="28">E1090*F1090</f>
        <v>0</v>
      </c>
      <c r="H1090" s="469"/>
      <c r="I1090" s="202"/>
    </row>
    <row r="1091" spans="1:9" x14ac:dyDescent="0.25">
      <c r="A1091" s="46"/>
      <c r="B1091" s="915"/>
      <c r="C1091" s="916"/>
      <c r="D1091" s="470"/>
      <c r="E1091" s="470"/>
      <c r="F1091" s="521"/>
      <c r="G1091" s="528">
        <f t="shared" si="28"/>
        <v>0</v>
      </c>
      <c r="H1091" s="469"/>
      <c r="I1091" s="202"/>
    </row>
    <row r="1092" spans="1:9" x14ac:dyDescent="0.25">
      <c r="A1092" s="46"/>
      <c r="B1092" s="911"/>
      <c r="C1092" s="912"/>
      <c r="D1092" s="470"/>
      <c r="E1092" s="479"/>
      <c r="F1092" s="482"/>
      <c r="G1092" s="481"/>
      <c r="H1092" s="469"/>
      <c r="I1092" s="202"/>
    </row>
    <row r="1093" spans="1:9" x14ac:dyDescent="0.25">
      <c r="A1093" s="46"/>
      <c r="B1093" s="913"/>
      <c r="C1093" s="914"/>
      <c r="D1093" s="470"/>
      <c r="E1093" s="479"/>
      <c r="F1093" s="482"/>
      <c r="G1093" s="481"/>
      <c r="H1093" s="469"/>
      <c r="I1093" s="202"/>
    </row>
    <row r="1094" spans="1:9" ht="15.75" thickBot="1" x14ac:dyDescent="0.3">
      <c r="A1094" s="46"/>
      <c r="B1094" s="911"/>
      <c r="C1094" s="912"/>
      <c r="D1094" s="470"/>
      <c r="E1094" s="479"/>
      <c r="F1094" s="482"/>
      <c r="G1094" s="481"/>
      <c r="H1094" s="469"/>
      <c r="I1094" s="202"/>
    </row>
    <row r="1095" spans="1:9" ht="15.75" thickBot="1" x14ac:dyDescent="0.3">
      <c r="A1095" s="46"/>
      <c r="B1095" s="149"/>
      <c r="C1095" s="273"/>
      <c r="D1095" s="274"/>
      <c r="E1095" s="274"/>
      <c r="F1095" s="453"/>
      <c r="G1095" s="483" t="s">
        <v>16</v>
      </c>
      <c r="H1095" s="477">
        <f>G1088+G1089+G1090+G1091+G1092+G1093+G1094</f>
        <v>410764</v>
      </c>
      <c r="I1095" s="202"/>
    </row>
    <row r="1096" spans="1:9" x14ac:dyDescent="0.25">
      <c r="A1096" s="46"/>
      <c r="B1096" s="149"/>
      <c r="C1096" s="273"/>
      <c r="D1096" s="274"/>
      <c r="E1096" s="274"/>
      <c r="F1096" s="453"/>
      <c r="G1096" s="273"/>
      <c r="H1096" s="447"/>
      <c r="I1096" s="202"/>
    </row>
    <row r="1097" spans="1:9" x14ac:dyDescent="0.25">
      <c r="A1097" s="46"/>
      <c r="B1097" s="149"/>
      <c r="C1097" s="273"/>
      <c r="D1097" s="274"/>
      <c r="E1097" s="274"/>
      <c r="F1097" s="453"/>
      <c r="G1097" s="273"/>
      <c r="H1097" s="447"/>
      <c r="I1097" s="202"/>
    </row>
    <row r="1098" spans="1:9" ht="15.75" thickBot="1" x14ac:dyDescent="0.3">
      <c r="A1098" s="46"/>
      <c r="B1098" s="460" t="s">
        <v>133</v>
      </c>
      <c r="C1098" s="273"/>
      <c r="D1098" s="274"/>
      <c r="E1098" s="274"/>
      <c r="F1098" s="453"/>
      <c r="G1098" s="273"/>
      <c r="H1098" s="447"/>
      <c r="I1098" s="202"/>
    </row>
    <row r="1099" spans="1:9" x14ac:dyDescent="0.25">
      <c r="A1099" s="46"/>
      <c r="B1099" s="461" t="s">
        <v>5</v>
      </c>
      <c r="C1099" s="462"/>
      <c r="D1099" s="463" t="s">
        <v>136</v>
      </c>
      <c r="E1099" s="478" t="s">
        <v>138</v>
      </c>
      <c r="F1099" s="464" t="s">
        <v>139</v>
      </c>
      <c r="G1099" s="464" t="s">
        <v>18</v>
      </c>
      <c r="H1099" s="464" t="s">
        <v>9</v>
      </c>
      <c r="I1099" s="202"/>
    </row>
    <row r="1100" spans="1:9" x14ac:dyDescent="0.25">
      <c r="A1100" s="46"/>
      <c r="B1100" s="915"/>
      <c r="C1100" s="916"/>
      <c r="D1100" s="470"/>
      <c r="E1100" s="525"/>
      <c r="F1100" s="481"/>
      <c r="G1100" s="481">
        <f>E1100*F1100</f>
        <v>0</v>
      </c>
      <c r="H1100" s="485"/>
      <c r="I1100" s="202"/>
    </row>
    <row r="1101" spans="1:9" x14ac:dyDescent="0.25">
      <c r="A1101" s="46"/>
      <c r="B1101" s="915"/>
      <c r="C1101" s="916"/>
      <c r="D1101" s="470"/>
      <c r="E1101" s="525"/>
      <c r="F1101" s="481"/>
      <c r="G1101" s="481">
        <f>E1101*F1101</f>
        <v>0</v>
      </c>
      <c r="H1101" s="469"/>
      <c r="I1101" s="202"/>
    </row>
    <row r="1102" spans="1:9" ht="15.75" thickBot="1" x14ac:dyDescent="0.3">
      <c r="A1102" s="46"/>
      <c r="B1102" s="917"/>
      <c r="C1102" s="918"/>
      <c r="D1102" s="470"/>
      <c r="E1102" s="479"/>
      <c r="F1102" s="482"/>
      <c r="G1102" s="481"/>
      <c r="H1102" s="469"/>
      <c r="I1102" s="202"/>
    </row>
    <row r="1103" spans="1:9" ht="15.75" thickBot="1" x14ac:dyDescent="0.3">
      <c r="A1103" s="46"/>
      <c r="B1103" s="149"/>
      <c r="C1103" s="273"/>
      <c r="D1103" s="274"/>
      <c r="E1103" s="274"/>
      <c r="F1103" s="453"/>
      <c r="G1103" s="483" t="s">
        <v>16</v>
      </c>
      <c r="H1103" s="477">
        <f>+SUM(G1100:G1102)</f>
        <v>0</v>
      </c>
      <c r="I1103" s="202"/>
    </row>
    <row r="1104" spans="1:9" x14ac:dyDescent="0.25">
      <c r="A1104" s="46"/>
      <c r="B1104" s="149"/>
      <c r="C1104" s="273"/>
      <c r="D1104" s="274"/>
      <c r="E1104" s="274"/>
      <c r="F1104" s="453"/>
      <c r="G1104" s="273"/>
      <c r="H1104" s="447"/>
      <c r="I1104" s="202"/>
    </row>
    <row r="1105" spans="1:9" ht="15.75" thickBot="1" x14ac:dyDescent="0.3">
      <c r="A1105" s="46"/>
      <c r="B1105" s="460" t="s">
        <v>134</v>
      </c>
      <c r="C1105" s="273"/>
      <c r="D1105" s="274"/>
      <c r="E1105" s="274"/>
      <c r="F1105" s="453"/>
      <c r="G1105" s="273"/>
      <c r="H1105" s="447"/>
      <c r="I1105" s="202"/>
    </row>
    <row r="1106" spans="1:9" x14ac:dyDescent="0.25">
      <c r="A1106" s="46"/>
      <c r="B1106" s="486" t="s">
        <v>34</v>
      </c>
      <c r="C1106" s="487" t="s">
        <v>35</v>
      </c>
      <c r="D1106" s="488" t="s">
        <v>36</v>
      </c>
      <c r="E1106" s="488" t="s">
        <v>37</v>
      </c>
      <c r="F1106" s="489" t="s">
        <v>38</v>
      </c>
      <c r="G1106" s="490" t="s">
        <v>39</v>
      </c>
      <c r="H1106" s="465"/>
      <c r="I1106" s="202"/>
    </row>
    <row r="1107" spans="1:9" x14ac:dyDescent="0.25">
      <c r="A1107" s="46"/>
      <c r="B1107" s="491" t="s">
        <v>40</v>
      </c>
      <c r="C1107" s="492">
        <v>50000</v>
      </c>
      <c r="D1107" s="493">
        <v>0.85</v>
      </c>
      <c r="E1107" s="494">
        <f>C1107+(C1107*D1107)</f>
        <v>92500</v>
      </c>
      <c r="F1107" s="495">
        <v>3</v>
      </c>
      <c r="G1107" s="496">
        <f>+E1107/F1107</f>
        <v>30833.333333333332</v>
      </c>
      <c r="H1107" s="469"/>
      <c r="I1107" s="202"/>
    </row>
    <row r="1108" spans="1:9" s="300" customFormat="1" x14ac:dyDescent="0.25">
      <c r="A1108" s="46"/>
      <c r="B1108" s="491" t="s">
        <v>41</v>
      </c>
      <c r="C1108" s="492">
        <v>33333</v>
      </c>
      <c r="D1108" s="493">
        <v>0.85</v>
      </c>
      <c r="E1108" s="494">
        <f>C1108+(C1108*D1108)</f>
        <v>61666.05</v>
      </c>
      <c r="F1108" s="495">
        <v>3</v>
      </c>
      <c r="G1108" s="496">
        <f>+E1108/F1108</f>
        <v>20555.350000000002</v>
      </c>
      <c r="H1108" s="469"/>
      <c r="I1108" s="202"/>
    </row>
    <row r="1109" spans="1:9" ht="15.75" thickBot="1" x14ac:dyDescent="0.3">
      <c r="A1109" s="46"/>
      <c r="B1109" s="497"/>
      <c r="C1109" s="498"/>
      <c r="D1109" s="499"/>
      <c r="E1109" s="499"/>
      <c r="F1109" s="500"/>
      <c r="G1109" s="498"/>
      <c r="H1109" s="475"/>
      <c r="I1109" s="202"/>
    </row>
    <row r="1110" spans="1:9" ht="15.75" thickBot="1" x14ac:dyDescent="0.3">
      <c r="A1110" s="46"/>
      <c r="B1110" s="149"/>
      <c r="C1110" s="273"/>
      <c r="D1110" s="274"/>
      <c r="E1110" s="274"/>
      <c r="F1110" s="453"/>
      <c r="G1110" s="483" t="s">
        <v>16</v>
      </c>
      <c r="H1110" s="477">
        <f>G1107+G1108</f>
        <v>51388.683333333334</v>
      </c>
      <c r="I1110" s="202"/>
    </row>
    <row r="1111" spans="1:9" ht="15.75" thickBot="1" x14ac:dyDescent="0.3">
      <c r="A1111" s="46"/>
      <c r="B1111" s="149"/>
      <c r="C1111" s="273"/>
      <c r="D1111" s="274"/>
      <c r="E1111" s="274"/>
      <c r="F1111" s="453"/>
      <c r="G1111" s="273"/>
      <c r="H1111" s="501"/>
      <c r="I1111" s="202"/>
    </row>
    <row r="1112" spans="1:9" ht="15.75" thickBot="1" x14ac:dyDescent="0.3">
      <c r="A1112" s="46"/>
      <c r="B1112" s="149"/>
      <c r="C1112" s="273"/>
      <c r="D1112" s="274"/>
      <c r="E1112" s="274"/>
      <c r="F1112" s="453" t="s">
        <v>42</v>
      </c>
      <c r="G1112" s="502"/>
      <c r="H1112" s="503">
        <f>H1110+H1095+H1084+H1103</f>
        <v>467291.5516666667</v>
      </c>
      <c r="I1112" s="202"/>
    </row>
    <row r="1113" spans="1:9" x14ac:dyDescent="0.25">
      <c r="A1113" s="46"/>
      <c r="B1113" s="149"/>
      <c r="C1113" s="273"/>
      <c r="D1113" s="274"/>
      <c r="E1113" s="274"/>
      <c r="F1113" s="453"/>
      <c r="G1113" s="273"/>
      <c r="H1113" s="447"/>
      <c r="I1113" s="202"/>
    </row>
    <row r="1114" spans="1:9" ht="15.75" thickBot="1" x14ac:dyDescent="0.3">
      <c r="A1114" s="46"/>
      <c r="B1114" s="460" t="s">
        <v>135</v>
      </c>
      <c r="C1114" s="273"/>
      <c r="D1114" s="274"/>
      <c r="E1114" s="274"/>
      <c r="F1114" s="453"/>
      <c r="G1114" s="273"/>
      <c r="H1114" s="447"/>
      <c r="I1114" s="202"/>
    </row>
    <row r="1115" spans="1:9" ht="15.75" thickBot="1" x14ac:dyDescent="0.3">
      <c r="A1115" s="46"/>
      <c r="B1115" s="504" t="s">
        <v>44</v>
      </c>
      <c r="C1115" s="505"/>
      <c r="D1115" s="506"/>
      <c r="E1115" s="507"/>
      <c r="F1115" s="508" t="s">
        <v>45</v>
      </c>
      <c r="G1115" s="509"/>
      <c r="H1115" s="465"/>
      <c r="I1115" s="202"/>
    </row>
    <row r="1116" spans="1:9" ht="15.75" thickBot="1" x14ac:dyDescent="0.3">
      <c r="A1116" s="46"/>
      <c r="B1116" s="919" t="s">
        <v>46</v>
      </c>
      <c r="C1116" s="920"/>
      <c r="D1116" s="510"/>
      <c r="E1116" s="510"/>
      <c r="F1116" s="511">
        <v>0.22</v>
      </c>
      <c r="G1116" s="512"/>
      <c r="H1116" s="447">
        <f>H1112*F1116</f>
        <v>102804.14136666668</v>
      </c>
      <c r="I1116" s="202"/>
    </row>
    <row r="1117" spans="1:9" x14ac:dyDescent="0.25">
      <c r="A1117" s="46"/>
      <c r="B1117" s="919" t="s">
        <v>132</v>
      </c>
      <c r="C1117" s="920"/>
      <c r="D1117" s="510"/>
      <c r="E1117" s="510"/>
      <c r="F1117" s="511">
        <v>0.03</v>
      </c>
      <c r="G1117" s="512"/>
      <c r="H1117" s="447">
        <f>H1112*F1117</f>
        <v>14018.74655</v>
      </c>
      <c r="I1117" s="202"/>
    </row>
    <row r="1118" spans="1:9" ht="15.75" thickBot="1" x14ac:dyDescent="0.3">
      <c r="A1118" s="46"/>
      <c r="B1118" s="921" t="s">
        <v>47</v>
      </c>
      <c r="C1118" s="922"/>
      <c r="D1118" s="513"/>
      <c r="E1118" s="514"/>
      <c r="F1118" s="515">
        <v>0.05</v>
      </c>
      <c r="G1118" s="516"/>
      <c r="H1118" s="447">
        <f>H1112*F1118</f>
        <v>23364.577583333335</v>
      </c>
      <c r="I1118" s="202"/>
    </row>
    <row r="1119" spans="1:9" ht="15.75" thickBot="1" x14ac:dyDescent="0.3">
      <c r="A1119" s="46"/>
      <c r="B1119" s="149"/>
      <c r="C1119" s="273"/>
      <c r="D1119" s="274"/>
      <c r="E1119" s="274"/>
      <c r="F1119" s="453"/>
      <c r="G1119" s="273" t="s">
        <v>16</v>
      </c>
      <c r="H1119" s="477">
        <f>H1116+H1118</f>
        <v>126168.71895000001</v>
      </c>
      <c r="I1119" s="202"/>
    </row>
    <row r="1120" spans="1:9" ht="15.75" thickBot="1" x14ac:dyDescent="0.3">
      <c r="A1120" s="46"/>
      <c r="B1120" s="149"/>
      <c r="C1120" s="273"/>
      <c r="D1120" s="274"/>
      <c r="E1120" s="274"/>
      <c r="F1120" s="453"/>
      <c r="G1120" s="273"/>
      <c r="H1120" s="447"/>
      <c r="I1120" s="202"/>
    </row>
    <row r="1121" spans="1:9" ht="15.75" thickBot="1" x14ac:dyDescent="0.3">
      <c r="A1121" s="46"/>
      <c r="B1121" s="149"/>
      <c r="C1121" s="424" t="s">
        <v>111</v>
      </c>
      <c r="D1121" s="274"/>
      <c r="E1121" s="274"/>
      <c r="F1121" s="517" t="s">
        <v>48</v>
      </c>
      <c r="G1121" s="502"/>
      <c r="H1121" s="503">
        <f>H1112+H1119</f>
        <v>593460.27061666665</v>
      </c>
      <c r="I1121" s="202"/>
    </row>
    <row r="1122" spans="1:9" x14ac:dyDescent="0.25">
      <c r="A1122" s="46"/>
      <c r="B1122" s="425"/>
      <c r="H1122" s="202"/>
      <c r="I1122" s="202"/>
    </row>
    <row r="1123" spans="1:9" x14ac:dyDescent="0.25">
      <c r="A1123" s="46"/>
      <c r="B1123" s="425"/>
      <c r="F1123" s="426" t="s">
        <v>107</v>
      </c>
      <c r="H1123" s="202"/>
      <c r="I1123" s="202"/>
    </row>
    <row r="1124" spans="1:9" x14ac:dyDescent="0.25">
      <c r="A1124" s="46"/>
      <c r="B1124" s="425"/>
      <c r="F1124" s="426" t="s">
        <v>108</v>
      </c>
      <c r="H1124" s="202"/>
      <c r="I1124" s="202"/>
    </row>
    <row r="1125" spans="1:9" x14ac:dyDescent="0.25">
      <c r="A1125" s="46"/>
      <c r="B1125" s="425"/>
      <c r="F1125" s="426" t="s">
        <v>109</v>
      </c>
      <c r="H1125" s="202"/>
      <c r="I1125" s="202"/>
    </row>
    <row r="1126" spans="1:9" x14ac:dyDescent="0.25">
      <c r="A1126" s="46"/>
      <c r="B1126" s="425"/>
      <c r="F1126" s="426" t="s">
        <v>110</v>
      </c>
      <c r="H1126" s="202"/>
      <c r="I1126" s="202"/>
    </row>
    <row r="1127" spans="1:9" x14ac:dyDescent="0.25">
      <c r="A1127" s="46"/>
      <c r="B1127" s="425"/>
      <c r="H1127" s="202"/>
      <c r="I1127" s="202"/>
    </row>
    <row r="1128" spans="1:9" x14ac:dyDescent="0.25">
      <c r="A1128" s="46"/>
      <c r="B1128" s="425"/>
      <c r="C1128" s="427" t="s">
        <v>112</v>
      </c>
      <c r="H1128" s="202"/>
      <c r="I1128" s="202"/>
    </row>
    <row r="1129" spans="1:9" x14ac:dyDescent="0.25">
      <c r="A1129" s="46"/>
      <c r="B1129" s="425"/>
      <c r="C1129" s="428" t="s">
        <v>113</v>
      </c>
      <c r="H1129" s="202"/>
      <c r="I1129" s="202"/>
    </row>
    <row r="1130" spans="1:9" x14ac:dyDescent="0.25">
      <c r="A1130" s="46"/>
      <c r="B1130" s="425"/>
      <c r="C1130" s="429">
        <v>1</v>
      </c>
      <c r="H1130" s="202"/>
      <c r="I1130" s="202"/>
    </row>
    <row r="1131" spans="1:9" x14ac:dyDescent="0.25">
      <c r="A1131" s="46"/>
      <c r="B1131" s="425"/>
      <c r="C1131" s="429">
        <v>2</v>
      </c>
      <c r="H1131" s="202"/>
      <c r="I1131" s="202"/>
    </row>
    <row r="1132" spans="1:9" x14ac:dyDescent="0.25">
      <c r="A1132" s="46"/>
      <c r="B1132" s="425"/>
      <c r="C1132" s="429">
        <v>3</v>
      </c>
      <c r="H1132" s="202"/>
      <c r="I1132" s="202"/>
    </row>
    <row r="1133" spans="1:9" x14ac:dyDescent="0.25">
      <c r="A1133" s="46"/>
      <c r="B1133" s="425"/>
      <c r="C1133" s="429"/>
      <c r="F1133" s="426" t="s">
        <v>107</v>
      </c>
      <c r="H1133" s="202"/>
      <c r="I1133" s="202"/>
    </row>
    <row r="1134" spans="1:9" x14ac:dyDescent="0.25">
      <c r="A1134" s="46"/>
      <c r="B1134" s="425"/>
      <c r="F1134" s="426" t="s">
        <v>108</v>
      </c>
      <c r="H1134" s="202"/>
      <c r="I1134" s="202"/>
    </row>
    <row r="1135" spans="1:9" x14ac:dyDescent="0.25">
      <c r="A1135" s="46"/>
      <c r="B1135" s="425"/>
      <c r="F1135" s="426" t="s">
        <v>114</v>
      </c>
      <c r="H1135" s="202"/>
      <c r="I1135" s="202"/>
    </row>
    <row r="1136" spans="1:9" x14ac:dyDescent="0.25">
      <c r="A1136" s="46"/>
      <c r="B1136" s="425"/>
      <c r="F1136" s="426" t="s">
        <v>110</v>
      </c>
      <c r="H1136" s="202"/>
      <c r="I1136" s="202"/>
    </row>
    <row r="1137" spans="1:9" ht="15.75" thickBot="1" x14ac:dyDescent="0.3">
      <c r="A1137" s="46"/>
      <c r="B1137" s="430"/>
      <c r="C1137" s="431"/>
      <c r="D1137" s="431"/>
      <c r="E1137" s="431"/>
      <c r="F1137" s="432"/>
      <c r="G1137" s="431"/>
      <c r="H1137" s="305"/>
      <c r="I1137" s="202"/>
    </row>
    <row r="1138" spans="1:9" x14ac:dyDescent="0.25">
      <c r="A1138" s="46"/>
      <c r="F1138" s="426"/>
      <c r="I1138" s="202"/>
    </row>
    <row r="1139" spans="1:9" x14ac:dyDescent="0.25">
      <c r="A1139" s="46"/>
      <c r="F1139" s="426"/>
      <c r="I1139" s="202"/>
    </row>
    <row r="1140" spans="1:9" x14ac:dyDescent="0.25">
      <c r="A1140" s="46"/>
      <c r="F1140" s="426"/>
      <c r="I1140" s="202"/>
    </row>
    <row r="1141" spans="1:9" x14ac:dyDescent="0.25">
      <c r="A1141" s="46"/>
      <c r="F1141" s="426"/>
      <c r="I1141" s="202"/>
    </row>
    <row r="1142" spans="1:9" x14ac:dyDescent="0.25">
      <c r="A1142" s="46"/>
      <c r="F1142" s="426"/>
      <c r="I1142" s="202"/>
    </row>
    <row r="1143" spans="1:9" x14ac:dyDescent="0.25">
      <c r="A1143" s="46"/>
      <c r="F1143" s="426"/>
      <c r="I1143" s="202"/>
    </row>
    <row r="1144" spans="1:9" x14ac:dyDescent="0.25">
      <c r="A1144" s="46"/>
      <c r="F1144" s="426"/>
      <c r="I1144" s="202"/>
    </row>
    <row r="1145" spans="1:9" x14ac:dyDescent="0.25">
      <c r="A1145" s="46"/>
      <c r="F1145" s="426"/>
      <c r="I1145" s="202"/>
    </row>
    <row r="1146" spans="1:9" x14ac:dyDescent="0.25">
      <c r="A1146" s="46"/>
      <c r="F1146" s="426"/>
      <c r="I1146" s="202"/>
    </row>
    <row r="1147" spans="1:9" x14ac:dyDescent="0.25">
      <c r="A1147" s="46"/>
      <c r="I1147" s="202"/>
    </row>
    <row r="1148" spans="1:9" ht="15.75" thickBot="1" x14ac:dyDescent="0.3">
      <c r="A1148" s="54"/>
      <c r="B1148" s="431"/>
      <c r="C1148" s="431"/>
      <c r="D1148" s="431"/>
      <c r="E1148" s="431"/>
      <c r="F1148" s="431"/>
      <c r="G1148" s="431"/>
      <c r="H1148" s="431"/>
      <c r="I1148" s="305"/>
    </row>
    <row r="1149" spans="1:9" ht="15.75" thickBot="1" x14ac:dyDescent="0.3"/>
    <row r="1150" spans="1:9" ht="15.75" thickBot="1" x14ac:dyDescent="0.3">
      <c r="A1150" s="57"/>
      <c r="B1150" s="197"/>
      <c r="C1150" s="198"/>
      <c r="D1150" s="199"/>
      <c r="E1150" s="199"/>
      <c r="F1150" s="439"/>
      <c r="G1150" s="198"/>
      <c r="H1150" s="440"/>
      <c r="I1150" s="200"/>
    </row>
    <row r="1151" spans="1:9" x14ac:dyDescent="0.25">
      <c r="A1151" s="46"/>
      <c r="B1151" s="441"/>
      <c r="C1151" s="442"/>
      <c r="D1151" s="923" t="s">
        <v>115</v>
      </c>
      <c r="E1151" s="924"/>
      <c r="F1151" s="925"/>
      <c r="G1151" s="443" t="s">
        <v>116</v>
      </c>
      <c r="H1151" s="444" t="s">
        <v>105</v>
      </c>
      <c r="I1151" s="202"/>
    </row>
    <row r="1152" spans="1:9" x14ac:dyDescent="0.25">
      <c r="A1152" s="46"/>
      <c r="B1152" s="149"/>
      <c r="C1152" s="445"/>
      <c r="D1152" s="926"/>
      <c r="E1152" s="927"/>
      <c r="F1152" s="928"/>
      <c r="G1152" s="446" t="s">
        <v>117</v>
      </c>
      <c r="H1152" s="447"/>
      <c r="I1152" s="202"/>
    </row>
    <row r="1153" spans="1:9" x14ac:dyDescent="0.25">
      <c r="A1153" s="46"/>
      <c r="B1153" s="149"/>
      <c r="C1153" s="445"/>
      <c r="D1153" s="926"/>
      <c r="E1153" s="927"/>
      <c r="F1153" s="928"/>
      <c r="G1153" s="446" t="s">
        <v>118</v>
      </c>
      <c r="H1153" s="448">
        <v>44236</v>
      </c>
      <c r="I1153" s="202"/>
    </row>
    <row r="1154" spans="1:9" ht="15.75" thickBot="1" x14ac:dyDescent="0.3">
      <c r="A1154" s="46"/>
      <c r="B1154" s="449"/>
      <c r="C1154" s="450"/>
      <c r="D1154" s="929"/>
      <c r="E1154" s="930"/>
      <c r="F1154" s="931"/>
      <c r="G1154" s="451"/>
      <c r="H1154" s="452"/>
      <c r="I1154" s="202"/>
    </row>
    <row r="1155" spans="1:9" ht="15.75" thickBot="1" x14ac:dyDescent="0.3">
      <c r="A1155" s="46"/>
      <c r="B1155" s="149"/>
      <c r="C1155" s="273"/>
      <c r="D1155" s="274"/>
      <c r="E1155" s="274"/>
      <c r="F1155" s="453"/>
      <c r="G1155" s="273"/>
      <c r="H1155" s="447"/>
      <c r="I1155" s="202"/>
    </row>
    <row r="1156" spans="1:9" ht="15.75" thickBot="1" x14ac:dyDescent="0.3">
      <c r="A1156" s="46"/>
      <c r="B1156" s="454" t="s">
        <v>106</v>
      </c>
      <c r="C1156" s="455" t="str">
        <f>+PRESUPUESTO!G59</f>
        <v>Acero Zapatas</v>
      </c>
      <c r="D1156" s="456"/>
      <c r="E1156" s="456"/>
      <c r="F1156" s="457"/>
      <c r="G1156" s="458"/>
      <c r="H1156" s="518" t="s">
        <v>308</v>
      </c>
      <c r="I1156" s="202"/>
    </row>
    <row r="1157" spans="1:9" x14ac:dyDescent="0.25">
      <c r="A1157" s="46"/>
      <c r="B1157" s="149"/>
      <c r="C1157" s="273"/>
      <c r="D1157" s="274"/>
      <c r="E1157" s="274"/>
      <c r="F1157" s="453"/>
      <c r="G1157" s="273"/>
      <c r="H1157" s="447"/>
      <c r="I1157" s="202"/>
    </row>
    <row r="1158" spans="1:9" ht="15.75" thickBot="1" x14ac:dyDescent="0.3">
      <c r="A1158" s="46"/>
      <c r="B1158" s="460" t="s">
        <v>4</v>
      </c>
      <c r="C1158" s="273"/>
      <c r="D1158" s="274"/>
      <c r="E1158" s="274"/>
      <c r="F1158" s="453"/>
      <c r="G1158" s="273"/>
      <c r="H1158" s="447"/>
      <c r="I1158" s="202"/>
    </row>
    <row r="1159" spans="1:9" x14ac:dyDescent="0.25">
      <c r="A1159" s="46"/>
      <c r="B1159" s="461" t="s">
        <v>5</v>
      </c>
      <c r="C1159" s="462"/>
      <c r="D1159" s="463" t="s">
        <v>6</v>
      </c>
      <c r="E1159" s="463" t="s">
        <v>7</v>
      </c>
      <c r="F1159" s="463" t="s">
        <v>8</v>
      </c>
      <c r="G1159" s="464" t="s">
        <v>9</v>
      </c>
      <c r="H1159" s="465"/>
      <c r="I1159" s="202"/>
    </row>
    <row r="1160" spans="1:9" x14ac:dyDescent="0.25">
      <c r="A1160" s="46"/>
      <c r="B1160" s="915" t="s">
        <v>307</v>
      </c>
      <c r="C1160" s="916"/>
      <c r="D1160" s="466" t="s">
        <v>45</v>
      </c>
      <c r="E1160" s="466">
        <v>0.1</v>
      </c>
      <c r="F1160" s="467">
        <f>H1190</f>
        <v>616.66420000000005</v>
      </c>
      <c r="G1160" s="468">
        <f>F1160*E1160</f>
        <v>61.666420000000009</v>
      </c>
      <c r="H1160" s="519"/>
      <c r="I1160" s="202"/>
    </row>
    <row r="1161" spans="1:9" x14ac:dyDescent="0.25">
      <c r="A1161" s="46"/>
      <c r="B1161" s="915"/>
      <c r="C1161" s="916"/>
      <c r="D1161" s="466"/>
      <c r="E1161" s="466"/>
      <c r="F1161" s="467"/>
      <c r="G1161" s="468">
        <f>F1161*E1161</f>
        <v>0</v>
      </c>
      <c r="H1161" s="469"/>
      <c r="I1161" s="202"/>
    </row>
    <row r="1162" spans="1:9" x14ac:dyDescent="0.25">
      <c r="A1162" s="46"/>
      <c r="B1162" s="915"/>
      <c r="C1162" s="916"/>
      <c r="D1162" s="470"/>
      <c r="E1162" s="466"/>
      <c r="F1162" s="467"/>
      <c r="G1162" s="468">
        <f t="shared" ref="G1162" si="29">F1162*E1162</f>
        <v>0</v>
      </c>
      <c r="H1162" s="469"/>
      <c r="I1162" s="202"/>
    </row>
    <row r="1163" spans="1:9" ht="15.75" thickBot="1" x14ac:dyDescent="0.3">
      <c r="A1163" s="46"/>
      <c r="B1163" s="449"/>
      <c r="C1163" s="471"/>
      <c r="D1163" s="472"/>
      <c r="E1163" s="473"/>
      <c r="F1163" s="474"/>
      <c r="G1163" s="468"/>
      <c r="H1163" s="475"/>
      <c r="I1163" s="202"/>
    </row>
    <row r="1164" spans="1:9" ht="15.75" thickBot="1" x14ac:dyDescent="0.3">
      <c r="A1164" s="46"/>
      <c r="B1164" s="149"/>
      <c r="C1164" s="273"/>
      <c r="D1164" s="274"/>
      <c r="E1164" s="274"/>
      <c r="F1164" s="453"/>
      <c r="G1164" s="476" t="s">
        <v>16</v>
      </c>
      <c r="H1164" s="477">
        <f>G1160+G1161+G1162+G1163</f>
        <v>61.666420000000009</v>
      </c>
      <c r="I1164" s="202"/>
    </row>
    <row r="1165" spans="1:9" x14ac:dyDescent="0.25">
      <c r="A1165" s="46"/>
      <c r="B1165" s="149"/>
      <c r="C1165" s="273"/>
      <c r="D1165" s="274"/>
      <c r="E1165" s="274"/>
      <c r="F1165" s="453"/>
      <c r="G1165" s="273"/>
      <c r="H1165" s="447"/>
      <c r="I1165" s="202"/>
    </row>
    <row r="1166" spans="1:9" ht="15.75" thickBot="1" x14ac:dyDescent="0.3">
      <c r="A1166" s="46"/>
      <c r="B1166" s="460" t="s">
        <v>17</v>
      </c>
      <c r="C1166" s="273"/>
      <c r="D1166" s="274"/>
      <c r="E1166" s="274"/>
      <c r="F1166" s="453"/>
      <c r="G1166" s="273"/>
      <c r="H1166" s="447"/>
      <c r="I1166" s="202"/>
    </row>
    <row r="1167" spans="1:9" x14ac:dyDescent="0.25">
      <c r="A1167" s="46"/>
      <c r="B1167" s="461" t="s">
        <v>5</v>
      </c>
      <c r="C1167" s="462"/>
      <c r="D1167" s="463" t="s">
        <v>6</v>
      </c>
      <c r="E1167" s="463" t="s">
        <v>7</v>
      </c>
      <c r="F1167" s="478" t="s">
        <v>9</v>
      </c>
      <c r="G1167" s="464" t="s">
        <v>18</v>
      </c>
      <c r="H1167" s="465"/>
      <c r="I1167" s="202"/>
    </row>
    <row r="1168" spans="1:9" x14ac:dyDescent="0.25">
      <c r="A1168" s="46"/>
      <c r="B1168" s="915" t="s">
        <v>309</v>
      </c>
      <c r="C1168" s="916" t="s">
        <v>309</v>
      </c>
      <c r="D1168" s="470" t="s">
        <v>128</v>
      </c>
      <c r="E1168" s="466">
        <v>1.05</v>
      </c>
      <c r="F1168" s="467">
        <v>4203</v>
      </c>
      <c r="G1168" s="528">
        <f>E1168*F1168</f>
        <v>4413.1500000000005</v>
      </c>
      <c r="H1168" s="469"/>
      <c r="I1168" s="202"/>
    </row>
    <row r="1169" spans="1:9" x14ac:dyDescent="0.25">
      <c r="A1169" s="46"/>
      <c r="B1169" s="915" t="s">
        <v>300</v>
      </c>
      <c r="C1169" s="916" t="s">
        <v>300</v>
      </c>
      <c r="D1169" s="470" t="s">
        <v>128</v>
      </c>
      <c r="E1169" s="466">
        <f>15/1000</f>
        <v>1.4999999999999999E-2</v>
      </c>
      <c r="F1169" s="467">
        <v>6835</v>
      </c>
      <c r="G1169" s="528">
        <f>E1169*F1169</f>
        <v>102.52499999999999</v>
      </c>
      <c r="H1169" s="469"/>
      <c r="I1169" s="202"/>
    </row>
    <row r="1170" spans="1:9" x14ac:dyDescent="0.25">
      <c r="A1170" s="46"/>
      <c r="B1170" s="915"/>
      <c r="C1170" s="916"/>
      <c r="D1170" s="470"/>
      <c r="E1170" s="470"/>
      <c r="F1170" s="521"/>
      <c r="G1170" s="528">
        <f t="shared" ref="G1170:G1171" si="30">E1170*F1170</f>
        <v>0</v>
      </c>
      <c r="H1170" s="469"/>
      <c r="I1170" s="202"/>
    </row>
    <row r="1171" spans="1:9" x14ac:dyDescent="0.25">
      <c r="A1171" s="46"/>
      <c r="B1171" s="915"/>
      <c r="C1171" s="916"/>
      <c r="D1171" s="470"/>
      <c r="E1171" s="470"/>
      <c r="F1171" s="521"/>
      <c r="G1171" s="528">
        <f t="shared" si="30"/>
        <v>0</v>
      </c>
      <c r="H1171" s="469"/>
      <c r="I1171" s="202"/>
    </row>
    <row r="1172" spans="1:9" x14ac:dyDescent="0.25">
      <c r="A1172" s="46"/>
      <c r="B1172" s="911"/>
      <c r="C1172" s="912"/>
      <c r="D1172" s="470"/>
      <c r="E1172" s="479"/>
      <c r="F1172" s="482"/>
      <c r="G1172" s="481"/>
      <c r="H1172" s="469"/>
      <c r="I1172" s="202"/>
    </row>
    <row r="1173" spans="1:9" x14ac:dyDescent="0.25">
      <c r="A1173" s="46"/>
      <c r="B1173" s="913"/>
      <c r="C1173" s="914"/>
      <c r="D1173" s="470"/>
      <c r="E1173" s="479"/>
      <c r="F1173" s="482"/>
      <c r="G1173" s="481"/>
      <c r="H1173" s="469"/>
      <c r="I1173" s="202"/>
    </row>
    <row r="1174" spans="1:9" ht="15.75" thickBot="1" x14ac:dyDescent="0.3">
      <c r="A1174" s="46"/>
      <c r="B1174" s="911"/>
      <c r="C1174" s="912"/>
      <c r="D1174" s="470"/>
      <c r="E1174" s="479"/>
      <c r="F1174" s="482"/>
      <c r="G1174" s="481"/>
      <c r="H1174" s="469"/>
      <c r="I1174" s="202"/>
    </row>
    <row r="1175" spans="1:9" ht="15.75" thickBot="1" x14ac:dyDescent="0.3">
      <c r="A1175" s="46"/>
      <c r="B1175" s="149"/>
      <c r="C1175" s="273"/>
      <c r="D1175" s="274"/>
      <c r="E1175" s="274"/>
      <c r="F1175" s="453"/>
      <c r="G1175" s="483" t="s">
        <v>16</v>
      </c>
      <c r="H1175" s="477">
        <f>G1168+G1169+G1170+G1171+G1172+G1173+G1174</f>
        <v>4515.6750000000002</v>
      </c>
      <c r="I1175" s="202"/>
    </row>
    <row r="1176" spans="1:9" x14ac:dyDescent="0.25">
      <c r="A1176" s="46"/>
      <c r="B1176" s="149"/>
      <c r="C1176" s="273"/>
      <c r="D1176" s="274"/>
      <c r="E1176" s="274"/>
      <c r="F1176" s="453"/>
      <c r="G1176" s="273"/>
      <c r="H1176" s="447"/>
      <c r="I1176" s="202"/>
    </row>
    <row r="1177" spans="1:9" x14ac:dyDescent="0.25">
      <c r="A1177" s="46"/>
      <c r="B1177" s="149"/>
      <c r="C1177" s="273"/>
      <c r="D1177" s="274"/>
      <c r="E1177" s="274"/>
      <c r="F1177" s="453"/>
      <c r="G1177" s="273"/>
      <c r="H1177" s="447"/>
      <c r="I1177" s="202"/>
    </row>
    <row r="1178" spans="1:9" ht="15.75" thickBot="1" x14ac:dyDescent="0.3">
      <c r="A1178" s="46"/>
      <c r="B1178" s="460" t="s">
        <v>133</v>
      </c>
      <c r="C1178" s="273"/>
      <c r="D1178" s="274"/>
      <c r="E1178" s="274"/>
      <c r="F1178" s="453"/>
      <c r="G1178" s="273"/>
      <c r="H1178" s="447"/>
      <c r="I1178" s="202"/>
    </row>
    <row r="1179" spans="1:9" x14ac:dyDescent="0.25">
      <c r="A1179" s="46"/>
      <c r="B1179" s="461" t="s">
        <v>5</v>
      </c>
      <c r="C1179" s="462"/>
      <c r="D1179" s="463" t="s">
        <v>136</v>
      </c>
      <c r="E1179" s="478" t="s">
        <v>138</v>
      </c>
      <c r="F1179" s="464" t="s">
        <v>139</v>
      </c>
      <c r="G1179" s="464" t="s">
        <v>18</v>
      </c>
      <c r="H1179" s="464" t="s">
        <v>9</v>
      </c>
      <c r="I1179" s="202"/>
    </row>
    <row r="1180" spans="1:9" x14ac:dyDescent="0.25">
      <c r="A1180" s="46"/>
      <c r="B1180" s="915"/>
      <c r="C1180" s="916"/>
      <c r="D1180" s="470"/>
      <c r="E1180" s="525"/>
      <c r="F1180" s="481"/>
      <c r="G1180" s="481">
        <f>E1180*F1180</f>
        <v>0</v>
      </c>
      <c r="H1180" s="485"/>
      <c r="I1180" s="202"/>
    </row>
    <row r="1181" spans="1:9" x14ac:dyDescent="0.25">
      <c r="A1181" s="46"/>
      <c r="B1181" s="915"/>
      <c r="C1181" s="916"/>
      <c r="D1181" s="470"/>
      <c r="E1181" s="525"/>
      <c r="F1181" s="481"/>
      <c r="G1181" s="481">
        <f>E1181*F1181</f>
        <v>0</v>
      </c>
      <c r="H1181" s="469"/>
      <c r="I1181" s="202"/>
    </row>
    <row r="1182" spans="1:9" ht="15.75" thickBot="1" x14ac:dyDescent="0.3">
      <c r="A1182" s="46"/>
      <c r="B1182" s="917"/>
      <c r="C1182" s="918"/>
      <c r="D1182" s="470"/>
      <c r="E1182" s="479"/>
      <c r="F1182" s="482"/>
      <c r="G1182" s="481"/>
      <c r="H1182" s="469"/>
      <c r="I1182" s="202"/>
    </row>
    <row r="1183" spans="1:9" ht="15.75" thickBot="1" x14ac:dyDescent="0.3">
      <c r="A1183" s="46"/>
      <c r="B1183" s="149"/>
      <c r="C1183" s="273"/>
      <c r="D1183" s="274"/>
      <c r="E1183" s="274"/>
      <c r="F1183" s="453"/>
      <c r="G1183" s="483" t="s">
        <v>16</v>
      </c>
      <c r="H1183" s="477">
        <f>+SUM(G1180:G1182)</f>
        <v>0</v>
      </c>
      <c r="I1183" s="202"/>
    </row>
    <row r="1184" spans="1:9" x14ac:dyDescent="0.25">
      <c r="A1184" s="46"/>
      <c r="B1184" s="149"/>
      <c r="C1184" s="273"/>
      <c r="D1184" s="274"/>
      <c r="E1184" s="274"/>
      <c r="F1184" s="453"/>
      <c r="G1184" s="273"/>
      <c r="H1184" s="447"/>
      <c r="I1184" s="202"/>
    </row>
    <row r="1185" spans="1:9" ht="15.75" thickBot="1" x14ac:dyDescent="0.3">
      <c r="A1185" s="46"/>
      <c r="B1185" s="460" t="s">
        <v>134</v>
      </c>
      <c r="C1185" s="273"/>
      <c r="D1185" s="274"/>
      <c r="E1185" s="274"/>
      <c r="F1185" s="453"/>
      <c r="G1185" s="273"/>
      <c r="H1185" s="447"/>
      <c r="I1185" s="202"/>
    </row>
    <row r="1186" spans="1:9" x14ac:dyDescent="0.25">
      <c r="A1186" s="46"/>
      <c r="B1186" s="486" t="s">
        <v>34</v>
      </c>
      <c r="C1186" s="487" t="s">
        <v>35</v>
      </c>
      <c r="D1186" s="488" t="s">
        <v>36</v>
      </c>
      <c r="E1186" s="488" t="s">
        <v>37</v>
      </c>
      <c r="F1186" s="489" t="s">
        <v>38</v>
      </c>
      <c r="G1186" s="490" t="s">
        <v>39</v>
      </c>
      <c r="H1186" s="465"/>
      <c r="I1186" s="202"/>
    </row>
    <row r="1187" spans="1:9" x14ac:dyDescent="0.25">
      <c r="A1187" s="46"/>
      <c r="B1187" s="491" t="s">
        <v>40</v>
      </c>
      <c r="C1187" s="492">
        <v>50000</v>
      </c>
      <c r="D1187" s="493">
        <v>0.85</v>
      </c>
      <c r="E1187" s="494">
        <f>C1187+(C1187*D1187)</f>
        <v>92500</v>
      </c>
      <c r="F1187" s="495">
        <v>250</v>
      </c>
      <c r="G1187" s="496">
        <f>+E1187/F1187</f>
        <v>370</v>
      </c>
      <c r="H1187" s="469"/>
      <c r="I1187" s="202"/>
    </row>
    <row r="1188" spans="1:9" x14ac:dyDescent="0.25">
      <c r="A1188" s="46"/>
      <c r="B1188" s="491" t="s">
        <v>41</v>
      </c>
      <c r="C1188" s="492">
        <v>33333</v>
      </c>
      <c r="D1188" s="493">
        <v>0.85</v>
      </c>
      <c r="E1188" s="494">
        <f>C1188+(C1188*D1188)</f>
        <v>61666.05</v>
      </c>
      <c r="F1188" s="495">
        <v>250</v>
      </c>
      <c r="G1188" s="496">
        <f>+E1188/F1188</f>
        <v>246.66420000000002</v>
      </c>
      <c r="H1188" s="469"/>
      <c r="I1188" s="202"/>
    </row>
    <row r="1189" spans="1:9" ht="15.75" thickBot="1" x14ac:dyDescent="0.3">
      <c r="A1189" s="46"/>
      <c r="B1189" s="497"/>
      <c r="C1189" s="498"/>
      <c r="D1189" s="499"/>
      <c r="E1189" s="499"/>
      <c r="F1189" s="500"/>
      <c r="G1189" s="498"/>
      <c r="H1189" s="475"/>
      <c r="I1189" s="202"/>
    </row>
    <row r="1190" spans="1:9" ht="15.75" thickBot="1" x14ac:dyDescent="0.3">
      <c r="A1190" s="46"/>
      <c r="B1190" s="149"/>
      <c r="C1190" s="273"/>
      <c r="D1190" s="274"/>
      <c r="E1190" s="274"/>
      <c r="F1190" s="453"/>
      <c r="G1190" s="483" t="s">
        <v>16</v>
      </c>
      <c r="H1190" s="477">
        <f>G1187+G1188</f>
        <v>616.66420000000005</v>
      </c>
      <c r="I1190" s="202"/>
    </row>
    <row r="1191" spans="1:9" ht="15.75" thickBot="1" x14ac:dyDescent="0.3">
      <c r="A1191" s="46"/>
      <c r="B1191" s="149"/>
      <c r="C1191" s="273"/>
      <c r="D1191" s="274"/>
      <c r="E1191" s="274"/>
      <c r="F1191" s="453"/>
      <c r="G1191" s="273"/>
      <c r="H1191" s="501"/>
      <c r="I1191" s="202"/>
    </row>
    <row r="1192" spans="1:9" ht="15.75" thickBot="1" x14ac:dyDescent="0.3">
      <c r="A1192" s="46"/>
      <c r="B1192" s="149"/>
      <c r="C1192" s="273"/>
      <c r="D1192" s="274"/>
      <c r="E1192" s="274"/>
      <c r="F1192" s="453" t="s">
        <v>42</v>
      </c>
      <c r="G1192" s="502"/>
      <c r="H1192" s="503">
        <f>H1190+H1175+H1164+H1183</f>
        <v>5194.0056199999999</v>
      </c>
      <c r="I1192" s="202"/>
    </row>
    <row r="1193" spans="1:9" x14ac:dyDescent="0.25">
      <c r="A1193" s="46"/>
      <c r="B1193" s="149"/>
      <c r="C1193" s="273"/>
      <c r="D1193" s="274"/>
      <c r="E1193" s="274"/>
      <c r="F1193" s="453"/>
      <c r="G1193" s="273"/>
      <c r="H1193" s="447"/>
      <c r="I1193" s="202"/>
    </row>
    <row r="1194" spans="1:9" ht="15.75" thickBot="1" x14ac:dyDescent="0.3">
      <c r="A1194" s="46"/>
      <c r="B1194" s="460" t="s">
        <v>135</v>
      </c>
      <c r="C1194" s="273"/>
      <c r="D1194" s="274"/>
      <c r="E1194" s="274"/>
      <c r="F1194" s="453"/>
      <c r="G1194" s="273"/>
      <c r="H1194" s="447"/>
      <c r="I1194" s="202"/>
    </row>
    <row r="1195" spans="1:9" ht="15.75" thickBot="1" x14ac:dyDescent="0.3">
      <c r="A1195" s="46"/>
      <c r="B1195" s="504" t="s">
        <v>44</v>
      </c>
      <c r="C1195" s="505"/>
      <c r="D1195" s="506"/>
      <c r="E1195" s="507"/>
      <c r="F1195" s="508" t="s">
        <v>45</v>
      </c>
      <c r="G1195" s="509"/>
      <c r="H1195" s="465"/>
      <c r="I1195" s="202"/>
    </row>
    <row r="1196" spans="1:9" ht="15.75" thickBot="1" x14ac:dyDescent="0.3">
      <c r="A1196" s="46"/>
      <c r="B1196" s="919" t="s">
        <v>46</v>
      </c>
      <c r="C1196" s="920"/>
      <c r="D1196" s="510"/>
      <c r="E1196" s="510"/>
      <c r="F1196" s="511">
        <v>0.22</v>
      </c>
      <c r="G1196" s="512"/>
      <c r="H1196" s="447">
        <f>H1192*F1196</f>
        <v>1142.6812364</v>
      </c>
      <c r="I1196" s="202"/>
    </row>
    <row r="1197" spans="1:9" x14ac:dyDescent="0.25">
      <c r="A1197" s="46"/>
      <c r="B1197" s="919" t="s">
        <v>132</v>
      </c>
      <c r="C1197" s="920"/>
      <c r="D1197" s="510"/>
      <c r="E1197" s="510"/>
      <c r="F1197" s="511">
        <v>0.03</v>
      </c>
      <c r="G1197" s="512"/>
      <c r="H1197" s="447">
        <f>H1192*F1197</f>
        <v>155.82016859999999</v>
      </c>
      <c r="I1197" s="202"/>
    </row>
    <row r="1198" spans="1:9" ht="15.75" thickBot="1" x14ac:dyDescent="0.3">
      <c r="A1198" s="46"/>
      <c r="B1198" s="921" t="s">
        <v>47</v>
      </c>
      <c r="C1198" s="922"/>
      <c r="D1198" s="513"/>
      <c r="E1198" s="514"/>
      <c r="F1198" s="515">
        <v>0.05</v>
      </c>
      <c r="G1198" s="516"/>
      <c r="H1198" s="447">
        <f>H1192*F1198</f>
        <v>259.70028100000002</v>
      </c>
      <c r="I1198" s="202"/>
    </row>
    <row r="1199" spans="1:9" ht="15.75" thickBot="1" x14ac:dyDescent="0.3">
      <c r="A1199" s="46"/>
      <c r="B1199" s="149"/>
      <c r="C1199" s="273"/>
      <c r="D1199" s="274"/>
      <c r="E1199" s="274"/>
      <c r="F1199" s="453"/>
      <c r="G1199" s="273" t="s">
        <v>16</v>
      </c>
      <c r="H1199" s="477">
        <f>H1196+H1198</f>
        <v>1402.3815174000001</v>
      </c>
      <c r="I1199" s="202"/>
    </row>
    <row r="1200" spans="1:9" ht="15.75" thickBot="1" x14ac:dyDescent="0.3">
      <c r="A1200" s="46"/>
      <c r="B1200" s="149"/>
      <c r="C1200" s="273"/>
      <c r="D1200" s="274"/>
      <c r="E1200" s="274"/>
      <c r="F1200" s="453"/>
      <c r="G1200" s="273"/>
      <c r="H1200" s="447"/>
      <c r="I1200" s="202"/>
    </row>
    <row r="1201" spans="1:9" ht="15.75" thickBot="1" x14ac:dyDescent="0.3">
      <c r="A1201" s="46"/>
      <c r="B1201" s="149"/>
      <c r="C1201" s="424" t="s">
        <v>111</v>
      </c>
      <c r="D1201" s="274"/>
      <c r="E1201" s="274"/>
      <c r="F1201" s="517" t="s">
        <v>48</v>
      </c>
      <c r="G1201" s="502"/>
      <c r="H1201" s="503">
        <f>H1192+H1199</f>
        <v>6596.3871374</v>
      </c>
      <c r="I1201" s="202"/>
    </row>
    <row r="1202" spans="1:9" x14ac:dyDescent="0.25">
      <c r="A1202" s="46"/>
      <c r="B1202" s="425"/>
      <c r="H1202" s="202"/>
      <c r="I1202" s="202"/>
    </row>
    <row r="1203" spans="1:9" x14ac:dyDescent="0.25">
      <c r="A1203" s="46"/>
      <c r="B1203" s="425"/>
      <c r="F1203" s="426" t="s">
        <v>107</v>
      </c>
      <c r="H1203" s="202"/>
      <c r="I1203" s="202"/>
    </row>
    <row r="1204" spans="1:9" x14ac:dyDescent="0.25">
      <c r="A1204" s="46"/>
      <c r="B1204" s="425"/>
      <c r="F1204" s="426" t="s">
        <v>108</v>
      </c>
      <c r="H1204" s="202"/>
      <c r="I1204" s="202"/>
    </row>
    <row r="1205" spans="1:9" x14ac:dyDescent="0.25">
      <c r="A1205" s="46"/>
      <c r="B1205" s="425"/>
      <c r="F1205" s="426" t="s">
        <v>109</v>
      </c>
      <c r="H1205" s="202"/>
      <c r="I1205" s="202"/>
    </row>
    <row r="1206" spans="1:9" x14ac:dyDescent="0.25">
      <c r="A1206" s="46"/>
      <c r="B1206" s="425"/>
      <c r="F1206" s="426" t="s">
        <v>110</v>
      </c>
      <c r="H1206" s="202"/>
      <c r="I1206" s="202"/>
    </row>
    <row r="1207" spans="1:9" x14ac:dyDescent="0.25">
      <c r="A1207" s="46"/>
      <c r="B1207" s="425"/>
      <c r="H1207" s="202"/>
      <c r="I1207" s="202"/>
    </row>
    <row r="1208" spans="1:9" x14ac:dyDescent="0.25">
      <c r="A1208" s="46"/>
      <c r="B1208" s="425"/>
      <c r="C1208" s="427" t="s">
        <v>112</v>
      </c>
      <c r="H1208" s="202"/>
      <c r="I1208" s="202"/>
    </row>
    <row r="1209" spans="1:9" x14ac:dyDescent="0.25">
      <c r="A1209" s="46"/>
      <c r="B1209" s="425"/>
      <c r="C1209" s="428" t="s">
        <v>113</v>
      </c>
      <c r="H1209" s="202"/>
      <c r="I1209" s="202"/>
    </row>
    <row r="1210" spans="1:9" x14ac:dyDescent="0.25">
      <c r="A1210" s="46"/>
      <c r="B1210" s="425"/>
      <c r="C1210" s="429">
        <v>1</v>
      </c>
      <c r="H1210" s="202"/>
      <c r="I1210" s="202"/>
    </row>
    <row r="1211" spans="1:9" x14ac:dyDescent="0.25">
      <c r="A1211" s="46"/>
      <c r="B1211" s="425"/>
      <c r="C1211" s="429">
        <v>2</v>
      </c>
      <c r="H1211" s="202"/>
      <c r="I1211" s="202"/>
    </row>
    <row r="1212" spans="1:9" x14ac:dyDescent="0.25">
      <c r="A1212" s="46"/>
      <c r="B1212" s="425"/>
      <c r="C1212" s="429">
        <v>3</v>
      </c>
      <c r="H1212" s="202"/>
      <c r="I1212" s="202"/>
    </row>
    <row r="1213" spans="1:9" x14ac:dyDescent="0.25">
      <c r="A1213" s="46"/>
      <c r="B1213" s="425"/>
      <c r="C1213" s="429"/>
      <c r="F1213" s="426" t="s">
        <v>107</v>
      </c>
      <c r="H1213" s="202"/>
      <c r="I1213" s="202"/>
    </row>
    <row r="1214" spans="1:9" x14ac:dyDescent="0.25">
      <c r="A1214" s="46"/>
      <c r="B1214" s="425"/>
      <c r="F1214" s="426" t="s">
        <v>108</v>
      </c>
      <c r="H1214" s="202"/>
      <c r="I1214" s="202"/>
    </row>
    <row r="1215" spans="1:9" x14ac:dyDescent="0.25">
      <c r="A1215" s="46"/>
      <c r="B1215" s="425"/>
      <c r="F1215" s="426" t="s">
        <v>114</v>
      </c>
      <c r="H1215" s="202"/>
      <c r="I1215" s="202"/>
    </row>
    <row r="1216" spans="1:9" x14ac:dyDescent="0.25">
      <c r="A1216" s="46"/>
      <c r="B1216" s="425"/>
      <c r="F1216" s="426" t="s">
        <v>110</v>
      </c>
      <c r="H1216" s="202"/>
      <c r="I1216" s="202"/>
    </row>
    <row r="1217" spans="1:16" ht="15.75" thickBot="1" x14ac:dyDescent="0.3">
      <c r="A1217" s="46"/>
      <c r="B1217" s="430"/>
      <c r="C1217" s="431"/>
      <c r="D1217" s="431"/>
      <c r="E1217" s="431"/>
      <c r="F1217" s="432"/>
      <c r="G1217" s="431"/>
      <c r="H1217" s="305"/>
      <c r="I1217" s="202"/>
    </row>
    <row r="1218" spans="1:16" x14ac:dyDescent="0.25">
      <c r="A1218" s="46"/>
      <c r="F1218" s="426"/>
      <c r="I1218" s="202"/>
    </row>
    <row r="1219" spans="1:16" x14ac:dyDescent="0.25">
      <c r="A1219" s="46"/>
      <c r="F1219" s="426"/>
      <c r="I1219" s="202"/>
    </row>
    <row r="1220" spans="1:16" x14ac:dyDescent="0.25">
      <c r="A1220" s="46"/>
      <c r="F1220" s="426"/>
      <c r="I1220" s="202"/>
    </row>
    <row r="1221" spans="1:16" x14ac:dyDescent="0.25">
      <c r="A1221" s="46"/>
      <c r="F1221" s="426"/>
      <c r="I1221" s="202"/>
    </row>
    <row r="1222" spans="1:16" x14ac:dyDescent="0.25">
      <c r="A1222" s="46"/>
      <c r="F1222" s="426"/>
      <c r="I1222" s="202"/>
    </row>
    <row r="1223" spans="1:16" x14ac:dyDescent="0.25">
      <c r="A1223" s="46"/>
      <c r="F1223" s="426"/>
      <c r="I1223" s="202"/>
    </row>
    <row r="1224" spans="1:16" x14ac:dyDescent="0.25">
      <c r="A1224" s="46"/>
      <c r="F1224" s="426"/>
      <c r="I1224" s="202"/>
    </row>
    <row r="1225" spans="1:16" x14ac:dyDescent="0.25">
      <c r="A1225" s="46"/>
      <c r="F1225" s="426"/>
      <c r="I1225" s="202"/>
    </row>
    <row r="1226" spans="1:16" x14ac:dyDescent="0.25">
      <c r="A1226" s="46"/>
      <c r="F1226" s="426"/>
      <c r="I1226" s="202"/>
    </row>
    <row r="1227" spans="1:16" x14ac:dyDescent="0.25">
      <c r="A1227" s="46"/>
      <c r="I1227" s="202"/>
    </row>
    <row r="1228" spans="1:16" ht="15.75" thickBot="1" x14ac:dyDescent="0.3">
      <c r="A1228" s="54"/>
      <c r="B1228" s="431"/>
      <c r="C1228" s="431"/>
      <c r="D1228" s="431"/>
      <c r="E1228" s="431"/>
      <c r="F1228" s="431"/>
      <c r="G1228" s="431"/>
      <c r="H1228" s="431"/>
      <c r="I1228" s="305"/>
    </row>
    <row r="1230" spans="1:16" ht="15.75" thickBot="1" x14ac:dyDescent="0.3"/>
    <row r="1231" spans="1:16" ht="15.75" thickBot="1" x14ac:dyDescent="0.3">
      <c r="A1231" s="717"/>
      <c r="B1231" s="718"/>
      <c r="C1231" s="718"/>
      <c r="D1231" s="718"/>
      <c r="E1231" s="718"/>
      <c r="F1231" s="718"/>
      <c r="G1231" s="718"/>
      <c r="H1231" s="718"/>
      <c r="I1231" s="718"/>
      <c r="J1231" s="718"/>
      <c r="K1231" s="718"/>
      <c r="L1231" s="718"/>
      <c r="M1231" s="718"/>
      <c r="N1231" s="718"/>
      <c r="O1231" s="718"/>
      <c r="P1231" s="719"/>
    </row>
    <row r="1232" spans="1:16" x14ac:dyDescent="0.25">
      <c r="A1232" s="720"/>
      <c r="B1232" s="936"/>
      <c r="C1232" s="937"/>
      <c r="D1232" s="937"/>
      <c r="E1232" s="937"/>
      <c r="F1232" s="938"/>
      <c r="G1232" s="945" t="s">
        <v>318</v>
      </c>
      <c r="H1232" s="937"/>
      <c r="I1232" s="937"/>
      <c r="J1232" s="937"/>
      <c r="K1232" s="937"/>
      <c r="L1232" s="946"/>
      <c r="M1232" s="947"/>
      <c r="N1232" s="948"/>
      <c r="O1232" s="949"/>
      <c r="P1232" s="721"/>
    </row>
    <row r="1233" spans="1:16" x14ac:dyDescent="0.25">
      <c r="A1233" s="720"/>
      <c r="B1233" s="939"/>
      <c r="C1233" s="940"/>
      <c r="D1233" s="940"/>
      <c r="E1233" s="940"/>
      <c r="F1233" s="941"/>
      <c r="G1233" s="940"/>
      <c r="H1233" s="940"/>
      <c r="I1233" s="940"/>
      <c r="J1233" s="940"/>
      <c r="K1233" s="940"/>
      <c r="L1233" s="950"/>
      <c r="M1233" s="951"/>
      <c r="N1233" s="952"/>
      <c r="O1233" s="953"/>
      <c r="P1233" s="721"/>
    </row>
    <row r="1234" spans="1:16" ht="15.75" thickBot="1" x14ac:dyDescent="0.3">
      <c r="A1234" s="720"/>
      <c r="B1234" s="942"/>
      <c r="C1234" s="943"/>
      <c r="D1234" s="943"/>
      <c r="E1234" s="943"/>
      <c r="F1234" s="944"/>
      <c r="G1234" s="943"/>
      <c r="H1234" s="943"/>
      <c r="I1234" s="943"/>
      <c r="J1234" s="943"/>
      <c r="K1234" s="943"/>
      <c r="L1234" s="954"/>
      <c r="M1234" s="955"/>
      <c r="N1234" s="956"/>
      <c r="O1234" s="957"/>
      <c r="P1234" s="721"/>
    </row>
    <row r="1235" spans="1:16" ht="15.75" thickBot="1" x14ac:dyDescent="0.3">
      <c r="A1235" s="720"/>
      <c r="B1235" s="958"/>
      <c r="C1235" s="940"/>
      <c r="D1235" s="940"/>
      <c r="E1235" s="940"/>
      <c r="F1235" s="940"/>
      <c r="G1235" s="940"/>
      <c r="H1235" s="940"/>
      <c r="I1235" s="940"/>
      <c r="J1235" s="940"/>
      <c r="K1235" s="940"/>
      <c r="L1235" s="940"/>
      <c r="M1235" s="940"/>
      <c r="N1235" s="940"/>
      <c r="O1235" s="941"/>
      <c r="P1235" s="722"/>
    </row>
    <row r="1236" spans="1:16" ht="17.25" thickBot="1" x14ac:dyDescent="0.35">
      <c r="A1236" s="720"/>
      <c r="B1236" s="959" t="s">
        <v>106</v>
      </c>
      <c r="C1236" s="960"/>
      <c r="D1236" s="961"/>
      <c r="E1236" s="962" t="s">
        <v>319</v>
      </c>
      <c r="F1236" s="960"/>
      <c r="G1236" s="960"/>
      <c r="H1236" s="960"/>
      <c r="I1236" s="960"/>
      <c r="J1236" s="960"/>
      <c r="K1236" s="960"/>
      <c r="L1236" s="960"/>
      <c r="M1236" s="960"/>
      <c r="N1236" s="960"/>
      <c r="O1236" s="961"/>
      <c r="P1236" s="722"/>
    </row>
    <row r="1237" spans="1:16" ht="15.75" thickBot="1" x14ac:dyDescent="0.3">
      <c r="A1237" s="720"/>
      <c r="B1237" s="963"/>
      <c r="C1237" s="940"/>
      <c r="D1237" s="940"/>
      <c r="E1237" s="940"/>
      <c r="F1237" s="940"/>
      <c r="G1237" s="940"/>
      <c r="H1237" s="940"/>
      <c r="I1237" s="940"/>
      <c r="J1237" s="940"/>
      <c r="K1237" s="940"/>
      <c r="L1237" s="940"/>
      <c r="M1237" s="940"/>
      <c r="N1237" s="940"/>
      <c r="O1237" s="941"/>
      <c r="P1237" s="722"/>
    </row>
    <row r="1238" spans="1:16" ht="16.5" x14ac:dyDescent="0.25">
      <c r="A1238" s="720"/>
      <c r="B1238" s="964" t="s">
        <v>320</v>
      </c>
      <c r="C1238" s="949"/>
      <c r="D1238" s="965" t="s">
        <v>79</v>
      </c>
      <c r="E1238" s="966"/>
      <c r="F1238" s="966"/>
      <c r="G1238" s="966"/>
      <c r="H1238" s="966"/>
      <c r="I1238" s="966"/>
      <c r="J1238" s="966"/>
      <c r="K1238" s="966"/>
      <c r="L1238" s="949"/>
      <c r="M1238" s="964" t="s">
        <v>321</v>
      </c>
      <c r="N1238" s="949"/>
      <c r="O1238" s="723" t="s">
        <v>89</v>
      </c>
      <c r="P1238" s="724"/>
    </row>
    <row r="1239" spans="1:16" ht="17.25" thickBot="1" x14ac:dyDescent="0.3">
      <c r="A1239" s="720"/>
      <c r="B1239" s="967">
        <f>+'[2]ACTA MOD. CON ITEM APROBADO'!B1082</f>
        <v>0</v>
      </c>
      <c r="C1239" s="957"/>
      <c r="D1239" s="968" t="str">
        <f>+PRESUPUESTO!G61</f>
        <v>Suministro e instalacion de Porton Peatonal 1.30X2.20 incluye soportes y Herrajes</v>
      </c>
      <c r="E1239" s="969"/>
      <c r="F1239" s="969"/>
      <c r="G1239" s="969"/>
      <c r="H1239" s="969"/>
      <c r="I1239" s="969"/>
      <c r="J1239" s="969"/>
      <c r="K1239" s="969"/>
      <c r="L1239" s="957"/>
      <c r="M1239" s="970" t="s">
        <v>322</v>
      </c>
      <c r="N1239" s="957"/>
      <c r="O1239" s="725">
        <v>1</v>
      </c>
      <c r="P1239" s="726"/>
    </row>
    <row r="1240" spans="1:16" x14ac:dyDescent="0.25">
      <c r="A1240" s="720"/>
      <c r="B1240" s="971"/>
      <c r="C1240" s="940"/>
      <c r="D1240" s="940"/>
      <c r="E1240" s="940"/>
      <c r="F1240" s="940"/>
      <c r="G1240" s="940"/>
      <c r="H1240" s="940"/>
      <c r="I1240" s="940"/>
      <c r="J1240" s="940"/>
      <c r="K1240" s="940"/>
      <c r="L1240" s="940"/>
      <c r="M1240" s="940"/>
      <c r="N1240" s="940"/>
      <c r="O1240" s="941"/>
      <c r="P1240" s="727"/>
    </row>
    <row r="1241" spans="1:16" x14ac:dyDescent="0.25">
      <c r="A1241" s="720"/>
      <c r="B1241" s="939"/>
      <c r="C1241" s="940"/>
      <c r="D1241" s="940"/>
      <c r="E1241" s="940"/>
      <c r="F1241" s="940"/>
      <c r="G1241" s="940"/>
      <c r="H1241" s="940"/>
      <c r="I1241" s="940"/>
      <c r="J1241" s="940"/>
      <c r="K1241" s="940"/>
      <c r="L1241" s="940"/>
      <c r="M1241" s="940"/>
      <c r="N1241" s="940"/>
      <c r="O1241" s="941"/>
      <c r="P1241" s="727"/>
    </row>
    <row r="1242" spans="1:16" ht="15.75" thickBot="1" x14ac:dyDescent="0.3">
      <c r="A1242" s="720"/>
      <c r="B1242" s="939"/>
      <c r="C1242" s="940"/>
      <c r="D1242" s="940"/>
      <c r="E1242" s="940"/>
      <c r="F1242" s="940"/>
      <c r="G1242" s="940"/>
      <c r="H1242" s="940"/>
      <c r="I1242" s="940"/>
      <c r="J1242" s="940"/>
      <c r="K1242" s="940"/>
      <c r="L1242" s="940"/>
      <c r="M1242" s="940"/>
      <c r="N1242" s="940"/>
      <c r="O1242" s="941"/>
      <c r="P1242" s="727"/>
    </row>
    <row r="1243" spans="1:16" ht="16.5" x14ac:dyDescent="0.3">
      <c r="A1243" s="720"/>
      <c r="B1243" s="728"/>
      <c r="C1243" s="972" t="s">
        <v>79</v>
      </c>
      <c r="D1243" s="966"/>
      <c r="E1243" s="966"/>
      <c r="F1243" s="966"/>
      <c r="G1243" s="947"/>
      <c r="H1243" s="973" t="s">
        <v>323</v>
      </c>
      <c r="I1243" s="966"/>
      <c r="J1243" s="973" t="s">
        <v>324</v>
      </c>
      <c r="K1243" s="947"/>
      <c r="L1243" s="729" t="s">
        <v>325</v>
      </c>
      <c r="M1243" s="973" t="s">
        <v>326</v>
      </c>
      <c r="N1243" s="949"/>
      <c r="O1243" s="730" t="s">
        <v>327</v>
      </c>
      <c r="P1243" s="731"/>
    </row>
    <row r="1244" spans="1:16" ht="16.5" x14ac:dyDescent="0.25">
      <c r="A1244" s="720"/>
      <c r="B1244" s="732" t="s">
        <v>328</v>
      </c>
      <c r="C1244" s="974" t="str">
        <f>IFERROR(+VLOOKUP(B1244,'[3]BASE DE DATOS'!$A$1:$D$365,2,FALSE)," ")</f>
        <v>Herramientas menores</v>
      </c>
      <c r="D1244" s="975"/>
      <c r="E1244" s="975"/>
      <c r="F1244" s="975"/>
      <c r="G1244" s="951"/>
      <c r="H1244" s="976"/>
      <c r="I1244" s="951"/>
      <c r="J1244" s="976" t="str">
        <f>IFERROR(+VLOOKUP(B1244,'[3]BASE DE DATOS'!$A$1:$D$365,3,FALSE)," ")</f>
        <v>%</v>
      </c>
      <c r="K1244" s="951"/>
      <c r="L1244" s="733">
        <f>IFERROR(+VLOOKUP(B1244,'[3]BASE DE DATOS'!$A$1:$D$365,4,FALSE)," ")</f>
        <v>50000</v>
      </c>
      <c r="M1244" s="977">
        <v>16.905000000000001</v>
      </c>
      <c r="N1244" s="953"/>
      <c r="O1244" s="734">
        <f>+IFERROR(L1244/M1244,0)</f>
        <v>2957.7048210588582</v>
      </c>
      <c r="P1244" s="735"/>
    </row>
    <row r="1245" spans="1:16" ht="16.5" x14ac:dyDescent="0.25">
      <c r="A1245" s="720"/>
      <c r="B1245" s="736"/>
      <c r="C1245" s="974" t="str">
        <f>IFERROR(+VLOOKUP(B1245,'[3]BASE DE DATOS'!$A$1:$D$365,2,FALSE)," ")</f>
        <v xml:space="preserve"> </v>
      </c>
      <c r="D1245" s="975"/>
      <c r="E1245" s="975"/>
      <c r="F1245" s="975"/>
      <c r="G1245" s="951"/>
      <c r="H1245" s="976"/>
      <c r="I1245" s="951"/>
      <c r="J1245" s="976" t="str">
        <f>IFERROR(+VLOOKUP(B1245,'[3]BASE DE DATOS'!$A$1:$D$365,3,FALSE)," ")</f>
        <v xml:space="preserve"> </v>
      </c>
      <c r="K1245" s="951"/>
      <c r="L1245" s="733" t="str">
        <f>IFERROR(+VLOOKUP(B1245,'[3]BASE DE DATOS'!$A$1:$D$365,4,FALSE)," ")</f>
        <v xml:space="preserve"> </v>
      </c>
      <c r="M1245" s="976"/>
      <c r="N1245" s="953"/>
      <c r="O1245" s="734"/>
      <c r="P1245" s="735"/>
    </row>
    <row r="1246" spans="1:16" ht="16.5" x14ac:dyDescent="0.25">
      <c r="A1246" s="720"/>
      <c r="B1246" s="736"/>
      <c r="C1246" s="974" t="str">
        <f>IFERROR(+VLOOKUP(B1246,'[3]BASE DE DATOS'!$A$1:$D$365,2,FALSE)," ")</f>
        <v xml:space="preserve"> </v>
      </c>
      <c r="D1246" s="975"/>
      <c r="E1246" s="975"/>
      <c r="F1246" s="975"/>
      <c r="G1246" s="951"/>
      <c r="H1246" s="976"/>
      <c r="I1246" s="951"/>
      <c r="J1246" s="976" t="str">
        <f>IFERROR(+VLOOKUP(B1246,'[3]BASE DE DATOS'!$A$1:$D$365,3,FALSE)," ")</f>
        <v xml:space="preserve"> </v>
      </c>
      <c r="K1246" s="951"/>
      <c r="L1246" s="733" t="str">
        <f>IFERROR(+VLOOKUP(B1246,'[3]BASE DE DATOS'!$A$1:$D$365,4,FALSE)," ")</f>
        <v xml:space="preserve"> </v>
      </c>
      <c r="M1246" s="978"/>
      <c r="N1246" s="953"/>
      <c r="O1246" s="734"/>
      <c r="P1246" s="735"/>
    </row>
    <row r="1247" spans="1:16" ht="16.5" x14ac:dyDescent="0.25">
      <c r="A1247" s="720"/>
      <c r="B1247" s="732"/>
      <c r="C1247" s="974" t="str">
        <f>IFERROR(+VLOOKUP(B1247,'[3]BASE DE DATOS'!$A$1:$D$365,2,FALSE)," ")</f>
        <v xml:space="preserve"> </v>
      </c>
      <c r="D1247" s="975"/>
      <c r="E1247" s="975"/>
      <c r="F1247" s="975"/>
      <c r="G1247" s="951"/>
      <c r="H1247" s="979"/>
      <c r="I1247" s="980"/>
      <c r="J1247" s="976" t="str">
        <f>IFERROR(+VLOOKUP(B1247,'[3]BASE DE DATOS'!$A$1:$D$365,3,FALSE)," ")</f>
        <v xml:space="preserve"> </v>
      </c>
      <c r="K1247" s="951"/>
      <c r="L1247" s="733" t="str">
        <f>IFERROR(+VLOOKUP(B1247,'[3]BASE DE DATOS'!$A$1:$D$365,4,FALSE)," ")</f>
        <v xml:space="preserve"> </v>
      </c>
      <c r="M1247" s="979"/>
      <c r="N1247" s="981"/>
      <c r="O1247" s="734"/>
      <c r="P1247" s="735"/>
    </row>
    <row r="1248" spans="1:16" ht="16.5" x14ac:dyDescent="0.25">
      <c r="A1248" s="720"/>
      <c r="B1248" s="737"/>
      <c r="C1248" s="974" t="str">
        <f>IFERROR(+VLOOKUP(B1248,'[3]BASE DE DATOS'!$A$1:$D$365,2,FALSE)," ")</f>
        <v xml:space="preserve"> </v>
      </c>
      <c r="D1248" s="975"/>
      <c r="E1248" s="975"/>
      <c r="F1248" s="975"/>
      <c r="G1248" s="951"/>
      <c r="H1248" s="976"/>
      <c r="I1248" s="951"/>
      <c r="J1248" s="976" t="str">
        <f>IFERROR(+VLOOKUP(B1248,'[3]BASE DE DATOS'!$A$1:$D$365,3,FALSE)," ")</f>
        <v xml:space="preserve"> </v>
      </c>
      <c r="K1248" s="951"/>
      <c r="L1248" s="733" t="str">
        <f>IFERROR(+VLOOKUP(B1248,'[3]BASE DE DATOS'!$A$1:$D$365,4,FALSE)," ")</f>
        <v xml:space="preserve"> </v>
      </c>
      <c r="M1248" s="976"/>
      <c r="N1248" s="953"/>
      <c r="O1248" s="734"/>
      <c r="P1248" s="735"/>
    </row>
    <row r="1249" spans="1:16" ht="17.25" thickBot="1" x14ac:dyDescent="0.3">
      <c r="A1249" s="720"/>
      <c r="B1249" s="738"/>
      <c r="C1249" s="970" t="str">
        <f>IFERROR(+VLOOKUP(B1249,'[3]BASE DE DATOS'!$A$1:$D$365,2,FALSE)," ")</f>
        <v xml:space="preserve"> </v>
      </c>
      <c r="D1249" s="969"/>
      <c r="E1249" s="969"/>
      <c r="F1249" s="969"/>
      <c r="G1249" s="955"/>
      <c r="H1249" s="982"/>
      <c r="I1249" s="955"/>
      <c r="J1249" s="982" t="str">
        <f>IFERROR(+VLOOKUP(B1249,'[3]BASE DE DATOS'!$A$1:$D$365,3,FALSE)," ")</f>
        <v xml:space="preserve"> </v>
      </c>
      <c r="K1249" s="955"/>
      <c r="L1249" s="739" t="str">
        <f>IFERROR(+VLOOKUP(B1249,'[3]BASE DE DATOS'!$A$1:$D$365,4,FALSE)," ")</f>
        <v xml:space="preserve"> </v>
      </c>
      <c r="M1249" s="983"/>
      <c r="N1249" s="957"/>
      <c r="O1249" s="740"/>
      <c r="P1249" s="735"/>
    </row>
    <row r="1250" spans="1:16" ht="17.25" thickBot="1" x14ac:dyDescent="0.35">
      <c r="A1250" s="720"/>
      <c r="B1250" s="984" t="s">
        <v>329</v>
      </c>
      <c r="C1250" s="943"/>
      <c r="D1250" s="943"/>
      <c r="E1250" s="943"/>
      <c r="F1250" s="943"/>
      <c r="G1250" s="943"/>
      <c r="H1250" s="943"/>
      <c r="I1250" s="943"/>
      <c r="J1250" s="943"/>
      <c r="K1250" s="943"/>
      <c r="L1250" s="943"/>
      <c r="M1250" s="943"/>
      <c r="N1250" s="944"/>
      <c r="O1250" s="741">
        <f>+SUM(O1244:O1249)</f>
        <v>2957.7048210588582</v>
      </c>
      <c r="P1250" s="735"/>
    </row>
    <row r="1251" spans="1:16" x14ac:dyDescent="0.25">
      <c r="A1251" s="720"/>
      <c r="B1251" s="971" t="s">
        <v>330</v>
      </c>
      <c r="C1251" s="940"/>
      <c r="D1251" s="940"/>
      <c r="E1251" s="940"/>
      <c r="F1251" s="940"/>
      <c r="G1251" s="940"/>
      <c r="H1251" s="940"/>
      <c r="I1251" s="940"/>
      <c r="J1251" s="940"/>
      <c r="K1251" s="940"/>
      <c r="L1251" s="940"/>
      <c r="M1251" s="940"/>
      <c r="N1251" s="940"/>
      <c r="O1251" s="941"/>
      <c r="P1251" s="727"/>
    </row>
    <row r="1252" spans="1:16" x14ac:dyDescent="0.25">
      <c r="A1252" s="720"/>
      <c r="B1252" s="939"/>
      <c r="C1252" s="940"/>
      <c r="D1252" s="940"/>
      <c r="E1252" s="940"/>
      <c r="F1252" s="940"/>
      <c r="G1252" s="940"/>
      <c r="H1252" s="940"/>
      <c r="I1252" s="940"/>
      <c r="J1252" s="940"/>
      <c r="K1252" s="940"/>
      <c r="L1252" s="940"/>
      <c r="M1252" s="940"/>
      <c r="N1252" s="940"/>
      <c r="O1252" s="941"/>
      <c r="P1252" s="727"/>
    </row>
    <row r="1253" spans="1:16" ht="15.75" thickBot="1" x14ac:dyDescent="0.3">
      <c r="A1253" s="720"/>
      <c r="B1253" s="939"/>
      <c r="C1253" s="940"/>
      <c r="D1253" s="940"/>
      <c r="E1253" s="940"/>
      <c r="F1253" s="940"/>
      <c r="G1253" s="940"/>
      <c r="H1253" s="940"/>
      <c r="I1253" s="940"/>
      <c r="J1253" s="940"/>
      <c r="K1253" s="940"/>
      <c r="L1253" s="940"/>
      <c r="M1253" s="940"/>
      <c r="N1253" s="940"/>
      <c r="O1253" s="941"/>
      <c r="P1253" s="727"/>
    </row>
    <row r="1254" spans="1:16" ht="16.5" x14ac:dyDescent="0.3">
      <c r="A1254" s="720"/>
      <c r="B1254" s="728"/>
      <c r="C1254" s="972" t="s">
        <v>79</v>
      </c>
      <c r="D1254" s="966"/>
      <c r="E1254" s="966"/>
      <c r="F1254" s="966"/>
      <c r="G1254" s="966"/>
      <c r="H1254" s="966"/>
      <c r="I1254" s="966"/>
      <c r="J1254" s="947"/>
      <c r="K1254" s="742" t="s">
        <v>321</v>
      </c>
      <c r="L1254" s="729" t="s">
        <v>89</v>
      </c>
      <c r="M1254" s="973" t="s">
        <v>331</v>
      </c>
      <c r="N1254" s="947"/>
      <c r="O1254" s="743" t="s">
        <v>327</v>
      </c>
      <c r="P1254" s="731"/>
    </row>
    <row r="1255" spans="1:16" ht="16.5" x14ac:dyDescent="0.3">
      <c r="A1255" s="720"/>
      <c r="B1255" s="744" t="s">
        <v>332</v>
      </c>
      <c r="C1255" s="985" t="str">
        <f>IFERROR(+VLOOKUP(B1255,'[3]BASE DE DATOS'!$A$1:$D$365,2,FALSE)," ")</f>
        <v xml:space="preserve">Malla eslabonada cal 7 </v>
      </c>
      <c r="D1255" s="975"/>
      <c r="E1255" s="975"/>
      <c r="F1255" s="975"/>
      <c r="G1255" s="975"/>
      <c r="H1255" s="975"/>
      <c r="I1255" s="975"/>
      <c r="J1255" s="951"/>
      <c r="K1255" s="745" t="str">
        <f>IFERROR(+VLOOKUP(B1255,'[3]BASE DE DATOS'!$A$1:$D$365,3,FALSE)," ")</f>
        <v>m2</v>
      </c>
      <c r="L1255" s="746">
        <v>4.0999999999999996</v>
      </c>
      <c r="M1255" s="986">
        <v>35000</v>
      </c>
      <c r="N1255" s="951"/>
      <c r="O1255" s="747">
        <f>+IFERROR(L1255*M1255,0)</f>
        <v>143500</v>
      </c>
      <c r="P1255" s="735"/>
    </row>
    <row r="1256" spans="1:16" ht="16.5" x14ac:dyDescent="0.3">
      <c r="A1256" s="720"/>
      <c r="B1256" s="744" t="s">
        <v>333</v>
      </c>
      <c r="C1256" s="985" t="str">
        <f>IFERROR(+VLOOKUP(B1256,'[3]BASE DE DATOS'!$A$1:$D$365,2,FALSE)," ")</f>
        <v xml:space="preserve">Tubo galvanizado 2" cal 16 </v>
      </c>
      <c r="D1256" s="975"/>
      <c r="E1256" s="975"/>
      <c r="F1256" s="975"/>
      <c r="G1256" s="975"/>
      <c r="H1256" s="975"/>
      <c r="I1256" s="975"/>
      <c r="J1256" s="951"/>
      <c r="K1256" s="745" t="str">
        <f>IFERROR(+VLOOKUP(B1256,'[3]BASE DE DATOS'!$A$1:$D$365,3,FALSE)," ")</f>
        <v>ml</v>
      </c>
      <c r="L1256" s="748">
        <v>21.7</v>
      </c>
      <c r="M1256" s="986">
        <v>19000</v>
      </c>
      <c r="N1256" s="951"/>
      <c r="O1256" s="747">
        <f>+IFERROR(L1256*M1256,0)</f>
        <v>412300</v>
      </c>
      <c r="P1256" s="735"/>
    </row>
    <row r="1257" spans="1:16" ht="16.5" x14ac:dyDescent="0.3">
      <c r="A1257" s="720"/>
      <c r="B1257" s="744" t="s">
        <v>334</v>
      </c>
      <c r="C1257" s="985" t="str">
        <f>IFERROR(+VLOOKUP(B1257,'[3]BASE DE DATOS'!$A$1:$D$365,2,FALSE)," ")</f>
        <v xml:space="preserve">Bisagra para puerta pesada </v>
      </c>
      <c r="D1257" s="975"/>
      <c r="E1257" s="975"/>
      <c r="F1257" s="975"/>
      <c r="G1257" s="975"/>
      <c r="H1257" s="975"/>
      <c r="I1257" s="975"/>
      <c r="J1257" s="951"/>
      <c r="K1257" s="745" t="str">
        <f>IFERROR(+VLOOKUP(B1257,'[3]BASE DE DATOS'!$A$1:$D$365,3,FALSE)," ")</f>
        <v>Und</v>
      </c>
      <c r="L1257" s="749">
        <v>6</v>
      </c>
      <c r="M1257" s="986">
        <v>90000</v>
      </c>
      <c r="N1257" s="951"/>
      <c r="O1257" s="747">
        <f>+IFERROR(L1257*M1257,0)</f>
        <v>540000</v>
      </c>
      <c r="P1257" s="735"/>
    </row>
    <row r="1258" spans="1:16" ht="16.5" x14ac:dyDescent="0.3">
      <c r="A1258" s="720"/>
      <c r="B1258" s="744" t="s">
        <v>335</v>
      </c>
      <c r="C1258" s="985" t="str">
        <f>IFERROR(+VLOOKUP(B1258,'[3]BASE DE DATOS'!$A$1:$D$365,2,FALSE)," ")</f>
        <v>Pasador 2"</v>
      </c>
      <c r="D1258" s="975"/>
      <c r="E1258" s="975"/>
      <c r="F1258" s="975"/>
      <c r="G1258" s="975"/>
      <c r="H1258" s="975"/>
      <c r="I1258" s="975"/>
      <c r="J1258" s="951"/>
      <c r="K1258" s="745" t="str">
        <f>IFERROR(+VLOOKUP(B1258,'[3]BASE DE DATOS'!$A$1:$D$365,3,FALSE)," ")</f>
        <v>Und</v>
      </c>
      <c r="L1258" s="748">
        <v>1</v>
      </c>
      <c r="M1258" s="986">
        <v>67499</v>
      </c>
      <c r="N1258" s="951"/>
      <c r="O1258" s="747">
        <f>+IFERROR(L1258*M1258,0)</f>
        <v>67499</v>
      </c>
      <c r="P1258" s="735"/>
    </row>
    <row r="1259" spans="1:16" ht="16.5" x14ac:dyDescent="0.3">
      <c r="A1259" s="720"/>
      <c r="B1259" s="750"/>
      <c r="C1259" s="985" t="str">
        <f>IFERROR(+VLOOKUP(B1259,'[3]BASE DE DATOS'!$A$1:$D$365,2,FALSE)," ")</f>
        <v xml:space="preserve"> </v>
      </c>
      <c r="D1259" s="975"/>
      <c r="E1259" s="975"/>
      <c r="F1259" s="975"/>
      <c r="G1259" s="975"/>
      <c r="H1259" s="975"/>
      <c r="I1259" s="975"/>
      <c r="J1259" s="951"/>
      <c r="K1259" s="745" t="str">
        <f>IFERROR(+VLOOKUP(B1259,'[3]BASE DE DATOS'!$A$1:$D$365,3,FALSE)," ")</f>
        <v xml:space="preserve"> </v>
      </c>
      <c r="L1259" s="749"/>
      <c r="M1259" s="986" t="str">
        <f>IFERROR(+VLOOKUP(B1259,'[3]BASE DE DATOS'!$A$1:$D$365,4,FALSE)," ")</f>
        <v xml:space="preserve"> </v>
      </c>
      <c r="N1259" s="951"/>
      <c r="O1259" s="747"/>
      <c r="P1259" s="735"/>
    </row>
    <row r="1260" spans="1:16" ht="17.25" thickBot="1" x14ac:dyDescent="0.35">
      <c r="A1260" s="720"/>
      <c r="B1260" s="751"/>
      <c r="C1260" s="985" t="str">
        <f>IFERROR(+VLOOKUP(B1260,'[3]BASE DE DATOS'!$A$1:$D$365,2,FALSE)," ")</f>
        <v xml:space="preserve"> </v>
      </c>
      <c r="D1260" s="975"/>
      <c r="E1260" s="975"/>
      <c r="F1260" s="975"/>
      <c r="G1260" s="975"/>
      <c r="H1260" s="975"/>
      <c r="I1260" s="975"/>
      <c r="J1260" s="951"/>
      <c r="K1260" s="752" t="str">
        <f>IFERROR(+VLOOKUP(B1260,'[3]BASE DE DATOS'!$A$1:$D$365,3,FALSE)," ")</f>
        <v xml:space="preserve"> </v>
      </c>
      <c r="L1260" s="753"/>
      <c r="M1260" s="987" t="str">
        <f>IFERROR(+VLOOKUP(B1260,'[3]BASE DE DATOS'!$A$1:$D$365,4,FALSE)," ")</f>
        <v xml:space="preserve"> </v>
      </c>
      <c r="N1260" s="955"/>
      <c r="O1260" s="754"/>
      <c r="P1260" s="735"/>
    </row>
    <row r="1261" spans="1:16" ht="17.25" thickBot="1" x14ac:dyDescent="0.35">
      <c r="A1261" s="720"/>
      <c r="B1261" s="988" t="s">
        <v>329</v>
      </c>
      <c r="C1261" s="940"/>
      <c r="D1261" s="940"/>
      <c r="E1261" s="940"/>
      <c r="F1261" s="940"/>
      <c r="G1261" s="940"/>
      <c r="H1261" s="940"/>
      <c r="I1261" s="940"/>
      <c r="J1261" s="940"/>
      <c r="K1261" s="940"/>
      <c r="L1261" s="940"/>
      <c r="M1261" s="940"/>
      <c r="N1261" s="941"/>
      <c r="O1261" s="741">
        <f>+SUM(O1255:O1260)</f>
        <v>1163299</v>
      </c>
      <c r="P1261" s="735"/>
    </row>
    <row r="1262" spans="1:16" x14ac:dyDescent="0.25">
      <c r="A1262" s="720"/>
      <c r="B1262" s="989" t="s">
        <v>336</v>
      </c>
      <c r="C1262" s="937"/>
      <c r="D1262" s="937"/>
      <c r="E1262" s="937"/>
      <c r="F1262" s="937"/>
      <c r="G1262" s="937"/>
      <c r="H1262" s="937"/>
      <c r="I1262" s="937"/>
      <c r="J1262" s="937"/>
      <c r="K1262" s="937"/>
      <c r="L1262" s="937"/>
      <c r="M1262" s="937"/>
      <c r="N1262" s="937"/>
      <c r="O1262" s="938"/>
      <c r="P1262" s="727"/>
    </row>
    <row r="1263" spans="1:16" x14ac:dyDescent="0.25">
      <c r="A1263" s="720"/>
      <c r="B1263" s="939"/>
      <c r="C1263" s="940"/>
      <c r="D1263" s="940"/>
      <c r="E1263" s="940"/>
      <c r="F1263" s="940"/>
      <c r="G1263" s="940"/>
      <c r="H1263" s="940"/>
      <c r="I1263" s="940"/>
      <c r="J1263" s="940"/>
      <c r="K1263" s="940"/>
      <c r="L1263" s="940"/>
      <c r="M1263" s="940"/>
      <c r="N1263" s="940"/>
      <c r="O1263" s="941"/>
      <c r="P1263" s="727"/>
    </row>
    <row r="1264" spans="1:16" ht="15.75" thickBot="1" x14ac:dyDescent="0.3">
      <c r="A1264" s="720"/>
      <c r="B1264" s="942"/>
      <c r="C1264" s="943"/>
      <c r="D1264" s="943"/>
      <c r="E1264" s="943"/>
      <c r="F1264" s="943"/>
      <c r="G1264" s="943"/>
      <c r="H1264" s="943"/>
      <c r="I1264" s="943"/>
      <c r="J1264" s="943"/>
      <c r="K1264" s="943"/>
      <c r="L1264" s="943"/>
      <c r="M1264" s="943"/>
      <c r="N1264" s="943"/>
      <c r="O1264" s="944"/>
      <c r="P1264" s="727"/>
    </row>
    <row r="1265" spans="1:16" ht="18" x14ac:dyDescent="0.3">
      <c r="A1265" s="720"/>
      <c r="B1265" s="755"/>
      <c r="C1265" s="972" t="s">
        <v>337</v>
      </c>
      <c r="D1265" s="966"/>
      <c r="E1265" s="966"/>
      <c r="F1265" s="966"/>
      <c r="G1265" s="966"/>
      <c r="H1265" s="966"/>
      <c r="I1265" s="966"/>
      <c r="J1265" s="729" t="s">
        <v>136</v>
      </c>
      <c r="K1265" s="756" t="s">
        <v>137</v>
      </c>
      <c r="L1265" s="757" t="s">
        <v>338</v>
      </c>
      <c r="M1265" s="973" t="s">
        <v>139</v>
      </c>
      <c r="N1265" s="947"/>
      <c r="O1265" s="743" t="s">
        <v>327</v>
      </c>
      <c r="P1265" s="731"/>
    </row>
    <row r="1266" spans="1:16" ht="16.5" x14ac:dyDescent="0.3">
      <c r="A1266" s="720"/>
      <c r="B1266" s="758"/>
      <c r="C1266" s="985" t="str">
        <f>IFERROR(+VLOOKUP(B1266,'[3]BASE DE DATOS'!$A$1:$D$365,2,FALSE)," ")</f>
        <v xml:space="preserve"> </v>
      </c>
      <c r="D1266" s="975"/>
      <c r="E1266" s="975"/>
      <c r="F1266" s="975"/>
      <c r="G1266" s="975"/>
      <c r="H1266" s="975"/>
      <c r="I1266" s="975"/>
      <c r="J1266" s="759"/>
      <c r="K1266" s="760"/>
      <c r="L1266" s="759"/>
      <c r="M1266" s="990"/>
      <c r="N1266" s="951"/>
      <c r="O1266" s="747"/>
      <c r="P1266" s="735"/>
    </row>
    <row r="1267" spans="1:16" ht="17.25" thickBot="1" x14ac:dyDescent="0.35">
      <c r="A1267" s="720"/>
      <c r="B1267" s="761"/>
      <c r="C1267" s="991" t="str">
        <f>IFERROR(+VLOOKUP(B1267,'[3]BASE DE DATOS'!$A$1:$D$365,2,FALSE)," ")</f>
        <v xml:space="preserve"> </v>
      </c>
      <c r="D1267" s="969"/>
      <c r="E1267" s="969"/>
      <c r="F1267" s="969"/>
      <c r="G1267" s="969"/>
      <c r="H1267" s="969"/>
      <c r="I1267" s="969"/>
      <c r="J1267" s="762"/>
      <c r="K1267" s="762"/>
      <c r="L1267" s="762"/>
      <c r="M1267" s="992"/>
      <c r="N1267" s="955"/>
      <c r="O1267" s="754"/>
      <c r="P1267" s="735"/>
    </row>
    <row r="1268" spans="1:16" ht="17.25" thickBot="1" x14ac:dyDescent="0.35">
      <c r="A1268" s="720"/>
      <c r="B1268" s="984" t="s">
        <v>329</v>
      </c>
      <c r="C1268" s="943"/>
      <c r="D1268" s="943"/>
      <c r="E1268" s="943"/>
      <c r="F1268" s="943"/>
      <c r="G1268" s="943"/>
      <c r="H1268" s="943"/>
      <c r="I1268" s="943"/>
      <c r="J1268" s="943"/>
      <c r="K1268" s="943"/>
      <c r="L1268" s="943"/>
      <c r="M1268" s="943"/>
      <c r="N1268" s="944"/>
      <c r="O1268" s="741"/>
      <c r="P1268" s="735"/>
    </row>
    <row r="1269" spans="1:16" x14ac:dyDescent="0.25">
      <c r="A1269" s="720"/>
      <c r="B1269" s="971" t="s">
        <v>339</v>
      </c>
      <c r="C1269" s="940"/>
      <c r="D1269" s="940"/>
      <c r="E1269" s="940"/>
      <c r="F1269" s="940"/>
      <c r="G1269" s="940"/>
      <c r="H1269" s="940"/>
      <c r="I1269" s="940"/>
      <c r="J1269" s="940"/>
      <c r="K1269" s="940"/>
      <c r="L1269" s="940"/>
      <c r="M1269" s="940"/>
      <c r="N1269" s="940"/>
      <c r="O1269" s="941"/>
      <c r="P1269" s="727"/>
    </row>
    <row r="1270" spans="1:16" x14ac:dyDescent="0.25">
      <c r="A1270" s="720"/>
      <c r="B1270" s="939"/>
      <c r="C1270" s="940"/>
      <c r="D1270" s="940"/>
      <c r="E1270" s="940"/>
      <c r="F1270" s="940"/>
      <c r="G1270" s="940"/>
      <c r="H1270" s="940"/>
      <c r="I1270" s="940"/>
      <c r="J1270" s="940"/>
      <c r="K1270" s="940"/>
      <c r="L1270" s="940"/>
      <c r="M1270" s="940"/>
      <c r="N1270" s="940"/>
      <c r="O1270" s="941"/>
      <c r="P1270" s="727"/>
    </row>
    <row r="1271" spans="1:16" ht="15.75" thickBot="1" x14ac:dyDescent="0.3">
      <c r="A1271" s="720"/>
      <c r="B1271" s="939"/>
      <c r="C1271" s="940"/>
      <c r="D1271" s="940"/>
      <c r="E1271" s="940"/>
      <c r="F1271" s="940"/>
      <c r="G1271" s="940"/>
      <c r="H1271" s="940"/>
      <c r="I1271" s="940"/>
      <c r="J1271" s="940"/>
      <c r="K1271" s="940"/>
      <c r="L1271" s="940"/>
      <c r="M1271" s="940"/>
      <c r="N1271" s="940"/>
      <c r="O1271" s="941"/>
      <c r="P1271" s="727"/>
    </row>
    <row r="1272" spans="1:16" ht="33" x14ac:dyDescent="0.3">
      <c r="A1272" s="720"/>
      <c r="B1272" s="755"/>
      <c r="C1272" s="972" t="s">
        <v>340</v>
      </c>
      <c r="D1272" s="966"/>
      <c r="E1272" s="966"/>
      <c r="F1272" s="966"/>
      <c r="G1272" s="966"/>
      <c r="H1272" s="966"/>
      <c r="I1272" s="947"/>
      <c r="J1272" s="729" t="s">
        <v>341</v>
      </c>
      <c r="K1272" s="763" t="s">
        <v>342</v>
      </c>
      <c r="L1272" s="764" t="s">
        <v>343</v>
      </c>
      <c r="M1272" s="993" t="s">
        <v>326</v>
      </c>
      <c r="N1272" s="947"/>
      <c r="O1272" s="765" t="s">
        <v>327</v>
      </c>
      <c r="P1272" s="766"/>
    </row>
    <row r="1273" spans="1:16" ht="16.5" x14ac:dyDescent="0.3">
      <c r="A1273" s="720"/>
      <c r="B1273" s="758" t="s">
        <v>344</v>
      </c>
      <c r="C1273" s="994" t="str">
        <f>IFERROR(+VLOOKUP(B1273,'[3]BASE DE DATOS'!$A$1:$D$365,2,FALSE)," ")</f>
        <v xml:space="preserve">Ayudantes (2) </v>
      </c>
      <c r="D1273" s="975"/>
      <c r="E1273" s="975"/>
      <c r="F1273" s="975"/>
      <c r="G1273" s="975"/>
      <c r="H1273" s="975"/>
      <c r="I1273" s="951"/>
      <c r="J1273" s="767">
        <f>+IFERROR(L1273/K1273,0)</f>
        <v>70031.981594991928</v>
      </c>
      <c r="K1273" s="745">
        <v>1.6</v>
      </c>
      <c r="L1273" s="768">
        <f>IFERROR(+VLOOKUP(B1273,'[3]BASE DE DATOS'!$A$1:$D$365,4,FALSE)," ")</f>
        <v>112051.17055198709</v>
      </c>
      <c r="M1273" s="995">
        <v>0.3</v>
      </c>
      <c r="N1273" s="951"/>
      <c r="O1273" s="769">
        <f>+IFERROR(L1273/M1273,0)</f>
        <v>373503.90183995699</v>
      </c>
      <c r="P1273" s="770"/>
    </row>
    <row r="1274" spans="1:16" ht="16.5" x14ac:dyDescent="0.3">
      <c r="A1274" s="720"/>
      <c r="B1274" s="758" t="s">
        <v>345</v>
      </c>
      <c r="C1274" s="994" t="str">
        <f>IFERROR(+VLOOKUP(B1274,'[3]BASE DE DATOS'!$A$1:$D$365,2,FALSE)," ")</f>
        <v>Oficial</v>
      </c>
      <c r="D1274" s="975"/>
      <c r="E1274" s="975"/>
      <c r="F1274" s="975"/>
      <c r="G1274" s="975"/>
      <c r="H1274" s="975"/>
      <c r="I1274" s="951"/>
      <c r="J1274" s="767">
        <f>+IFERROR(L1274/K1274,0)</f>
        <v>50773.186656369144</v>
      </c>
      <c r="K1274" s="745">
        <v>1.6</v>
      </c>
      <c r="L1274" s="768">
        <f>IFERROR(+VLOOKUP(B1274,'[3]BASE DE DATOS'!$A$1:$D$365,4,FALSE)," ")</f>
        <v>81237.09865019063</v>
      </c>
      <c r="M1274" s="995">
        <v>0.5</v>
      </c>
      <c r="N1274" s="951"/>
      <c r="O1274" s="769">
        <f>+IFERROR(L1274/M1274,0)</f>
        <v>162474.19730038126</v>
      </c>
      <c r="P1274" s="770"/>
    </row>
    <row r="1275" spans="1:16" ht="16.5" x14ac:dyDescent="0.3">
      <c r="A1275" s="720"/>
      <c r="B1275" s="771"/>
      <c r="C1275" s="994" t="str">
        <f>IFERROR(+VLOOKUP(B1275,'[3]BASE DE DATOS'!$A$1:$D$365,2,FALSE)," ")</f>
        <v xml:space="preserve"> </v>
      </c>
      <c r="D1275" s="975"/>
      <c r="E1275" s="975"/>
      <c r="F1275" s="975"/>
      <c r="G1275" s="975"/>
      <c r="H1275" s="975"/>
      <c r="I1275" s="951"/>
      <c r="J1275" s="767"/>
      <c r="K1275" s="745"/>
      <c r="L1275" s="768" t="str">
        <f>IFERROR(+VLOOKUP(B1275,'[3]BASE DE DATOS'!$A$1:$D$365,4,FALSE)," ")</f>
        <v xml:space="preserve"> </v>
      </c>
      <c r="M1275" s="990"/>
      <c r="N1275" s="951"/>
      <c r="O1275" s="769"/>
      <c r="P1275" s="770"/>
    </row>
    <row r="1276" spans="1:16" ht="17.25" thickBot="1" x14ac:dyDescent="0.35">
      <c r="A1276" s="720"/>
      <c r="B1276" s="772"/>
      <c r="C1276" s="996" t="str">
        <f>IFERROR(+VLOOKUP(B1276,'[3]BASE DE DATOS'!$A$1:$D$365,2,FALSE)," ")</f>
        <v xml:space="preserve"> </v>
      </c>
      <c r="D1276" s="969"/>
      <c r="E1276" s="969"/>
      <c r="F1276" s="969"/>
      <c r="G1276" s="969"/>
      <c r="H1276" s="969"/>
      <c r="I1276" s="955"/>
      <c r="J1276" s="773"/>
      <c r="K1276" s="774"/>
      <c r="L1276" s="775" t="str">
        <f>IFERROR(+VLOOKUP(B1276,'[3]BASE DE DATOS'!$A$1:$D$365,4,FALSE)," ")</f>
        <v xml:space="preserve"> </v>
      </c>
      <c r="M1276" s="997"/>
      <c r="N1276" s="955"/>
      <c r="O1276" s="776"/>
      <c r="P1276" s="735"/>
    </row>
    <row r="1277" spans="1:16" ht="17.25" thickBot="1" x14ac:dyDescent="0.35">
      <c r="A1277" s="720"/>
      <c r="B1277" s="984" t="s">
        <v>329</v>
      </c>
      <c r="C1277" s="943"/>
      <c r="D1277" s="943"/>
      <c r="E1277" s="943"/>
      <c r="F1277" s="943"/>
      <c r="G1277" s="943"/>
      <c r="H1277" s="943"/>
      <c r="I1277" s="943"/>
      <c r="J1277" s="943"/>
      <c r="K1277" s="943"/>
      <c r="L1277" s="943"/>
      <c r="M1277" s="943"/>
      <c r="N1277" s="944"/>
      <c r="O1277" s="741">
        <f>+SUM(O1273:O1276)</f>
        <v>535978.09914033825</v>
      </c>
      <c r="P1277" s="735"/>
    </row>
    <row r="1278" spans="1:16" ht="17.25" thickBot="1" x14ac:dyDescent="0.35">
      <c r="A1278" s="720"/>
      <c r="B1278" s="963"/>
      <c r="C1278" s="940"/>
      <c r="D1278" s="940"/>
      <c r="E1278" s="940"/>
      <c r="F1278" s="940"/>
      <c r="G1278" s="940"/>
      <c r="H1278" s="940"/>
      <c r="I1278" s="940"/>
      <c r="J1278" s="940"/>
      <c r="K1278" s="940"/>
      <c r="L1278" s="940"/>
      <c r="M1278" s="940"/>
      <c r="N1278" s="940"/>
      <c r="O1278" s="777"/>
      <c r="P1278" s="721"/>
    </row>
    <row r="1279" spans="1:16" ht="17.25" thickBot="1" x14ac:dyDescent="0.35">
      <c r="A1279" s="720"/>
      <c r="B1279" s="998" t="s">
        <v>346</v>
      </c>
      <c r="C1279" s="960"/>
      <c r="D1279" s="960"/>
      <c r="E1279" s="960"/>
      <c r="F1279" s="960"/>
      <c r="G1279" s="960"/>
      <c r="H1279" s="960"/>
      <c r="I1279" s="960"/>
      <c r="J1279" s="960"/>
      <c r="K1279" s="960"/>
      <c r="L1279" s="960"/>
      <c r="M1279" s="960"/>
      <c r="N1279" s="961"/>
      <c r="O1279" s="778">
        <f>SUM(O1250,O1261,O1268,O1277)</f>
        <v>1702234.8039613971</v>
      </c>
      <c r="P1279" s="779"/>
    </row>
    <row r="1280" spans="1:16" ht="17.25" thickBot="1" x14ac:dyDescent="0.35">
      <c r="A1280" s="720"/>
      <c r="B1280" s="998" t="s">
        <v>347</v>
      </c>
      <c r="C1280" s="960"/>
      <c r="D1280" s="960"/>
      <c r="E1280" s="960"/>
      <c r="F1280" s="960"/>
      <c r="G1280" s="960"/>
      <c r="H1280" s="960"/>
      <c r="I1280" s="960"/>
      <c r="J1280" s="960"/>
      <c r="K1280" s="960"/>
      <c r="L1280" s="960"/>
      <c r="M1280" s="960"/>
      <c r="N1280" s="961"/>
      <c r="O1280" s="778">
        <v>1702235</v>
      </c>
      <c r="P1280" s="779"/>
    </row>
    <row r="1281" spans="1:16" x14ac:dyDescent="0.25">
      <c r="A1281" s="720"/>
      <c r="B1281" s="971" t="s">
        <v>348</v>
      </c>
      <c r="C1281" s="940"/>
      <c r="D1281" s="940"/>
      <c r="E1281" s="940"/>
      <c r="F1281" s="940"/>
      <c r="G1281" s="940"/>
      <c r="H1281" s="940"/>
      <c r="I1281" s="940"/>
      <c r="J1281" s="940"/>
      <c r="K1281" s="940"/>
      <c r="L1281" s="940"/>
      <c r="M1281" s="940"/>
      <c r="N1281" s="940"/>
      <c r="O1281" s="941"/>
      <c r="P1281" s="727"/>
    </row>
    <row r="1282" spans="1:16" x14ac:dyDescent="0.25">
      <c r="A1282" s="720"/>
      <c r="B1282" s="939"/>
      <c r="C1282" s="940"/>
      <c r="D1282" s="940"/>
      <c r="E1282" s="940"/>
      <c r="F1282" s="940"/>
      <c r="G1282" s="940"/>
      <c r="H1282" s="940"/>
      <c r="I1282" s="940"/>
      <c r="J1282" s="940"/>
      <c r="K1282" s="940"/>
      <c r="L1282" s="940"/>
      <c r="M1282" s="940"/>
      <c r="N1282" s="940"/>
      <c r="O1282" s="941"/>
      <c r="P1282" s="727"/>
    </row>
    <row r="1283" spans="1:16" ht="15.75" thickBot="1" x14ac:dyDescent="0.3">
      <c r="A1283" s="720"/>
      <c r="B1283" s="939"/>
      <c r="C1283" s="940"/>
      <c r="D1283" s="940"/>
      <c r="E1283" s="940"/>
      <c r="F1283" s="940"/>
      <c r="G1283" s="940"/>
      <c r="H1283" s="940"/>
      <c r="I1283" s="940"/>
      <c r="J1283" s="940"/>
      <c r="K1283" s="940"/>
      <c r="L1283" s="940"/>
      <c r="M1283" s="940"/>
      <c r="N1283" s="940"/>
      <c r="O1283" s="941"/>
      <c r="P1283" s="727"/>
    </row>
    <row r="1284" spans="1:16" ht="16.5" x14ac:dyDescent="0.3">
      <c r="A1284" s="720"/>
      <c r="B1284" s="972" t="s">
        <v>5</v>
      </c>
      <c r="C1284" s="966"/>
      <c r="D1284" s="966"/>
      <c r="E1284" s="966"/>
      <c r="F1284" s="966"/>
      <c r="G1284" s="966"/>
      <c r="H1284" s="966"/>
      <c r="I1284" s="966"/>
      <c r="J1284" s="966"/>
      <c r="K1284" s="947"/>
      <c r="L1284" s="765" t="s">
        <v>349</v>
      </c>
      <c r="M1284" s="999" t="s">
        <v>350</v>
      </c>
      <c r="N1284" s="947"/>
      <c r="O1284" s="765"/>
      <c r="P1284" s="766"/>
    </row>
    <row r="1285" spans="1:16" ht="16.5" x14ac:dyDescent="0.3">
      <c r="A1285" s="720"/>
      <c r="B1285" s="985" t="s">
        <v>46</v>
      </c>
      <c r="C1285" s="975"/>
      <c r="D1285" s="975"/>
      <c r="E1285" s="975"/>
      <c r="F1285" s="975"/>
      <c r="G1285" s="975"/>
      <c r="H1285" s="975"/>
      <c r="I1285" s="975"/>
      <c r="J1285" s="975"/>
      <c r="K1285" s="951"/>
      <c r="L1285" s="780">
        <v>0.22</v>
      </c>
      <c r="M1285" s="1000">
        <f>+L1285*O1280</f>
        <v>374491.7</v>
      </c>
      <c r="N1285" s="951"/>
      <c r="O1285" s="781"/>
      <c r="P1285" s="782"/>
    </row>
    <row r="1286" spans="1:16" ht="16.5" x14ac:dyDescent="0.3">
      <c r="A1286" s="720"/>
      <c r="B1286" s="985" t="s">
        <v>351</v>
      </c>
      <c r="C1286" s="975"/>
      <c r="D1286" s="975"/>
      <c r="E1286" s="975"/>
      <c r="F1286" s="975"/>
      <c r="G1286" s="975"/>
      <c r="H1286" s="975"/>
      <c r="I1286" s="975"/>
      <c r="J1286" s="975"/>
      <c r="K1286" s="951"/>
      <c r="L1286" s="780">
        <v>0.03</v>
      </c>
      <c r="M1286" s="1000">
        <f>+L1286*O1280</f>
        <v>51067.049999999996</v>
      </c>
      <c r="N1286" s="951"/>
      <c r="O1286" s="781"/>
      <c r="P1286" s="782"/>
    </row>
    <row r="1287" spans="1:16" ht="17.25" thickBot="1" x14ac:dyDescent="0.35">
      <c r="A1287" s="720"/>
      <c r="B1287" s="991" t="s">
        <v>47</v>
      </c>
      <c r="C1287" s="969"/>
      <c r="D1287" s="969"/>
      <c r="E1287" s="969"/>
      <c r="F1287" s="969"/>
      <c r="G1287" s="969"/>
      <c r="H1287" s="969"/>
      <c r="I1287" s="969"/>
      <c r="J1287" s="969"/>
      <c r="K1287" s="955"/>
      <c r="L1287" s="783">
        <v>0.05</v>
      </c>
      <c r="M1287" s="1001">
        <f>+L1287*O1280</f>
        <v>85111.75</v>
      </c>
      <c r="N1287" s="955"/>
      <c r="O1287" s="781"/>
      <c r="P1287" s="782"/>
    </row>
    <row r="1288" spans="1:16" ht="17.25" thickBot="1" x14ac:dyDescent="0.35">
      <c r="A1288" s="720"/>
      <c r="B1288" s="988" t="s">
        <v>329</v>
      </c>
      <c r="C1288" s="940"/>
      <c r="D1288" s="940"/>
      <c r="E1288" s="940"/>
      <c r="F1288" s="940"/>
      <c r="G1288" s="940"/>
      <c r="H1288" s="940"/>
      <c r="I1288" s="940"/>
      <c r="J1288" s="940"/>
      <c r="K1288" s="940"/>
      <c r="L1288" s="940"/>
      <c r="M1288" s="940"/>
      <c r="N1288" s="941"/>
      <c r="O1288" s="784">
        <f>+SUM(M1285:M1287)</f>
        <v>510670.5</v>
      </c>
      <c r="P1288" s="782"/>
    </row>
    <row r="1289" spans="1:16" ht="15.75" thickBot="1" x14ac:dyDescent="0.3">
      <c r="A1289" s="720"/>
      <c r="B1289" s="958"/>
      <c r="C1289" s="940"/>
      <c r="D1289" s="940"/>
      <c r="E1289" s="940"/>
      <c r="F1289" s="940"/>
      <c r="G1289" s="940"/>
      <c r="H1289" s="940"/>
      <c r="I1289" s="940"/>
      <c r="J1289" s="940"/>
      <c r="K1289" s="940"/>
      <c r="L1289" s="940"/>
      <c r="M1289" s="940"/>
      <c r="N1289" s="940"/>
      <c r="O1289" s="941"/>
      <c r="P1289" s="721"/>
    </row>
    <row r="1290" spans="1:16" ht="17.25" thickBot="1" x14ac:dyDescent="0.35">
      <c r="A1290" s="720"/>
      <c r="B1290" s="988" t="s">
        <v>352</v>
      </c>
      <c r="C1290" s="940"/>
      <c r="D1290" s="940"/>
      <c r="E1290" s="940"/>
      <c r="F1290" s="940"/>
      <c r="G1290" s="940"/>
      <c r="H1290" s="940"/>
      <c r="I1290" s="940"/>
      <c r="J1290" s="940"/>
      <c r="K1290" s="940"/>
      <c r="L1290" s="940"/>
      <c r="M1290" s="940"/>
      <c r="N1290" s="941"/>
      <c r="O1290" s="785">
        <f>O1288+O1280</f>
        <v>2212905.5</v>
      </c>
      <c r="P1290" s="782"/>
    </row>
    <row r="1291" spans="1:16" ht="16.5" x14ac:dyDescent="0.3">
      <c r="A1291" s="720"/>
      <c r="B1291" s="717"/>
      <c r="C1291" s="786"/>
      <c r="D1291" s="786"/>
      <c r="E1291" s="786"/>
      <c r="F1291" s="786"/>
      <c r="G1291" s="786"/>
      <c r="H1291" s="786"/>
      <c r="I1291" s="786"/>
      <c r="J1291" s="786"/>
      <c r="K1291" s="786"/>
      <c r="L1291" s="786"/>
      <c r="M1291" s="786"/>
      <c r="N1291" s="786"/>
      <c r="O1291" s="787"/>
      <c r="P1291" s="721"/>
    </row>
    <row r="1292" spans="1:16" ht="16.5" x14ac:dyDescent="0.3">
      <c r="A1292" s="720"/>
      <c r="B1292" s="720"/>
      <c r="C1292" s="788"/>
      <c r="D1292" s="788"/>
      <c r="E1292" s="788"/>
      <c r="F1292" s="788"/>
      <c r="G1292" s="788"/>
      <c r="H1292" s="788"/>
      <c r="I1292" s="788"/>
      <c r="J1292" s="788"/>
      <c r="K1292" s="788"/>
      <c r="L1292" s="788"/>
      <c r="M1292" s="788"/>
      <c r="N1292" s="788"/>
      <c r="O1292" s="777"/>
      <c r="P1292" s="721"/>
    </row>
    <row r="1293" spans="1:16" ht="16.5" x14ac:dyDescent="0.3">
      <c r="A1293" s="720"/>
      <c r="B1293" s="720"/>
      <c r="C1293" s="788"/>
      <c r="D1293" s="788"/>
      <c r="E1293" s="788"/>
      <c r="F1293" s="788"/>
      <c r="G1293" s="788"/>
      <c r="H1293" s="788"/>
      <c r="I1293" s="788"/>
      <c r="J1293" s="788"/>
      <c r="K1293" s="788"/>
      <c r="L1293" s="788"/>
      <c r="M1293" s="788"/>
      <c r="N1293" s="788"/>
      <c r="O1293" s="777"/>
      <c r="P1293" s="721"/>
    </row>
    <row r="1294" spans="1:16" ht="16.5" x14ac:dyDescent="0.3">
      <c r="A1294" s="720"/>
      <c r="B1294" s="720"/>
      <c r="C1294" s="788"/>
      <c r="D1294" s="788"/>
      <c r="E1294" s="788"/>
      <c r="F1294" s="788"/>
      <c r="G1294" s="788"/>
      <c r="H1294" s="788" t="s">
        <v>107</v>
      </c>
      <c r="I1294" s="788"/>
      <c r="J1294" s="788"/>
      <c r="K1294" s="788"/>
      <c r="L1294" s="788"/>
      <c r="M1294" s="788"/>
      <c r="N1294" s="788"/>
      <c r="O1294" s="777"/>
      <c r="P1294" s="721"/>
    </row>
    <row r="1295" spans="1:16" ht="16.5" x14ac:dyDescent="0.3">
      <c r="A1295" s="720"/>
      <c r="B1295" s="720"/>
      <c r="C1295" s="788"/>
      <c r="D1295" s="788"/>
      <c r="E1295" s="788"/>
      <c r="F1295" s="788"/>
      <c r="G1295" s="788"/>
      <c r="H1295" s="788" t="s">
        <v>353</v>
      </c>
      <c r="I1295" s="788"/>
      <c r="J1295" s="788"/>
      <c r="K1295" s="788"/>
      <c r="L1295" s="788"/>
      <c r="M1295" s="788"/>
      <c r="N1295" s="788"/>
      <c r="O1295" s="777"/>
      <c r="P1295" s="789"/>
    </row>
    <row r="1296" spans="1:16" ht="16.5" x14ac:dyDescent="0.3">
      <c r="A1296" s="720"/>
      <c r="B1296" s="720"/>
      <c r="C1296" s="788"/>
      <c r="D1296" s="788"/>
      <c r="E1296" s="788"/>
      <c r="F1296" s="788"/>
      <c r="G1296" s="788"/>
      <c r="H1296" s="788" t="s">
        <v>109</v>
      </c>
      <c r="I1296" s="788"/>
      <c r="J1296" s="788"/>
      <c r="K1296" s="788"/>
      <c r="L1296" s="788"/>
      <c r="M1296" s="788"/>
      <c r="N1296" s="788"/>
      <c r="O1296" s="777"/>
      <c r="P1296" s="789"/>
    </row>
    <row r="1297" spans="1:16" ht="16.5" x14ac:dyDescent="0.3">
      <c r="A1297" s="720"/>
      <c r="B1297" s="720"/>
      <c r="C1297" s="790"/>
      <c r="D1297" s="790"/>
      <c r="E1297" s="790"/>
      <c r="F1297" s="790"/>
      <c r="G1297" s="790"/>
      <c r="H1297" s="788" t="s">
        <v>354</v>
      </c>
      <c r="I1297" s="790"/>
      <c r="J1297" s="790"/>
      <c r="K1297" s="790"/>
      <c r="L1297" s="790"/>
      <c r="M1297" s="790"/>
      <c r="N1297" s="790"/>
      <c r="O1297" s="791"/>
      <c r="P1297" s="792"/>
    </row>
    <row r="1298" spans="1:16" ht="16.5" x14ac:dyDescent="0.3">
      <c r="A1298" s="720"/>
      <c r="B1298" s="720"/>
      <c r="C1298" s="788"/>
      <c r="D1298" s="788"/>
      <c r="E1298" s="788"/>
      <c r="F1298" s="788"/>
      <c r="G1298" s="788"/>
      <c r="H1298" s="788" t="s">
        <v>355</v>
      </c>
      <c r="I1298" s="788"/>
      <c r="J1298" s="788"/>
      <c r="K1298" s="788"/>
      <c r="L1298" s="788"/>
      <c r="M1298" s="788"/>
      <c r="N1298" s="788"/>
      <c r="O1298" s="777"/>
      <c r="P1298" s="721"/>
    </row>
    <row r="1299" spans="1:16" ht="16.5" x14ac:dyDescent="0.3">
      <c r="A1299" s="720"/>
      <c r="B1299" s="720"/>
      <c r="C1299" s="793" t="s">
        <v>111</v>
      </c>
      <c r="D1299" s="788"/>
      <c r="E1299" s="788"/>
      <c r="F1299" s="788"/>
      <c r="G1299" s="788"/>
      <c r="H1299" s="788"/>
      <c r="I1299" s="788"/>
      <c r="J1299" s="788"/>
      <c r="K1299" s="788"/>
      <c r="L1299" s="788"/>
      <c r="M1299" s="788"/>
      <c r="N1299" s="788"/>
      <c r="O1299" s="777"/>
      <c r="P1299" s="721"/>
    </row>
    <row r="1300" spans="1:16" ht="16.5" x14ac:dyDescent="0.3">
      <c r="A1300" s="720"/>
      <c r="B1300" s="720"/>
      <c r="C1300" s="1003"/>
      <c r="D1300" s="940"/>
      <c r="E1300" s="940"/>
      <c r="F1300" s="940"/>
      <c r="G1300" s="940"/>
      <c r="H1300" s="940"/>
      <c r="I1300" s="940"/>
      <c r="J1300" s="940"/>
      <c r="K1300" s="940"/>
      <c r="L1300" s="940"/>
      <c r="M1300" s="940"/>
      <c r="N1300" s="940"/>
      <c r="O1300" s="941"/>
      <c r="P1300" s="792"/>
    </row>
    <row r="1301" spans="1:16" ht="16.5" x14ac:dyDescent="0.3">
      <c r="A1301" s="720"/>
      <c r="B1301" s="720"/>
      <c r="C1301" s="1003"/>
      <c r="D1301" s="940"/>
      <c r="E1301" s="940"/>
      <c r="F1301" s="940"/>
      <c r="G1301" s="940"/>
      <c r="H1301" s="940"/>
      <c r="I1301" s="940"/>
      <c r="J1301" s="940"/>
      <c r="K1301" s="940"/>
      <c r="L1301" s="940"/>
      <c r="M1301" s="940"/>
      <c r="N1301" s="940"/>
      <c r="O1301" s="941"/>
      <c r="P1301" s="792"/>
    </row>
    <row r="1302" spans="1:16" ht="16.5" x14ac:dyDescent="0.3">
      <c r="A1302" s="720"/>
      <c r="B1302" s="720"/>
      <c r="C1302" s="790"/>
      <c r="D1302" s="790"/>
      <c r="E1302" s="790"/>
      <c r="F1302" s="790"/>
      <c r="G1302" s="790"/>
      <c r="H1302" s="790"/>
      <c r="I1302" s="790"/>
      <c r="J1302" s="790"/>
      <c r="K1302" s="790"/>
      <c r="L1302" s="790"/>
      <c r="M1302" s="790"/>
      <c r="N1302" s="790"/>
      <c r="O1302" s="791"/>
      <c r="P1302" s="792"/>
    </row>
    <row r="1303" spans="1:16" ht="16.5" x14ac:dyDescent="0.3">
      <c r="A1303" s="720"/>
      <c r="B1303" s="720"/>
      <c r="C1303" s="794" t="s">
        <v>112</v>
      </c>
      <c r="D1303" s="790"/>
      <c r="E1303" s="790"/>
      <c r="F1303" s="790"/>
      <c r="G1303" s="790"/>
      <c r="H1303" s="790"/>
      <c r="I1303" s="790"/>
      <c r="J1303" s="790"/>
      <c r="K1303" s="790"/>
      <c r="L1303" s="790"/>
      <c r="M1303" s="790"/>
      <c r="N1303" s="790"/>
      <c r="O1303" s="791"/>
      <c r="P1303" s="792"/>
    </row>
    <row r="1304" spans="1:16" ht="16.5" x14ac:dyDescent="0.3">
      <c r="A1304" s="720"/>
      <c r="B1304" s="720"/>
      <c r="C1304" s="795" t="s">
        <v>113</v>
      </c>
      <c r="D1304" s="1007"/>
      <c r="E1304" s="940"/>
      <c r="F1304" s="940"/>
      <c r="G1304" s="940"/>
      <c r="H1304" s="940"/>
      <c r="I1304" s="940"/>
      <c r="J1304" s="940"/>
      <c r="K1304" s="940"/>
      <c r="L1304" s="940"/>
      <c r="M1304" s="940"/>
      <c r="N1304" s="940"/>
      <c r="O1304" s="941"/>
      <c r="P1304" s="796"/>
    </row>
    <row r="1305" spans="1:16" ht="16.5" x14ac:dyDescent="0.3">
      <c r="A1305" s="720"/>
      <c r="B1305" s="720"/>
      <c r="C1305" s="797">
        <v>1</v>
      </c>
      <c r="D1305" s="1008"/>
      <c r="E1305" s="940"/>
      <c r="F1305" s="940"/>
      <c r="G1305" s="940"/>
      <c r="H1305" s="940"/>
      <c r="I1305" s="940"/>
      <c r="J1305" s="940"/>
      <c r="K1305" s="940"/>
      <c r="L1305" s="940"/>
      <c r="M1305" s="940"/>
      <c r="N1305" s="940"/>
      <c r="O1305" s="941"/>
      <c r="P1305" s="796"/>
    </row>
    <row r="1306" spans="1:16" ht="16.5" x14ac:dyDescent="0.3">
      <c r="A1306" s="720"/>
      <c r="B1306" s="720"/>
      <c r="C1306" s="797">
        <v>2</v>
      </c>
      <c r="D1306" s="1008"/>
      <c r="E1306" s="940"/>
      <c r="F1306" s="940"/>
      <c r="G1306" s="940"/>
      <c r="H1306" s="940"/>
      <c r="I1306" s="940"/>
      <c r="J1306" s="940"/>
      <c r="K1306" s="940"/>
      <c r="L1306" s="940"/>
      <c r="M1306" s="940"/>
      <c r="N1306" s="940"/>
      <c r="O1306" s="941"/>
      <c r="P1306" s="796"/>
    </row>
    <row r="1307" spans="1:16" ht="16.5" x14ac:dyDescent="0.3">
      <c r="A1307" s="720"/>
      <c r="B1307" s="720"/>
      <c r="C1307" s="797">
        <v>3</v>
      </c>
      <c r="D1307" s="1008"/>
      <c r="E1307" s="940"/>
      <c r="F1307" s="940"/>
      <c r="G1307" s="940"/>
      <c r="H1307" s="940"/>
      <c r="I1307" s="940"/>
      <c r="J1307" s="940"/>
      <c r="K1307" s="940"/>
      <c r="L1307" s="940"/>
      <c r="M1307" s="940"/>
      <c r="N1307" s="940"/>
      <c r="O1307" s="941"/>
      <c r="P1307" s="796"/>
    </row>
    <row r="1308" spans="1:16" ht="16.5" x14ac:dyDescent="0.3">
      <c r="A1308" s="720"/>
      <c r="B1308" s="720"/>
      <c r="C1308" s="790"/>
      <c r="D1308" s="790"/>
      <c r="E1308" s="790"/>
      <c r="F1308" s="790"/>
      <c r="G1308" s="790"/>
      <c r="H1308" s="790"/>
      <c r="I1308" s="790"/>
      <c r="J1308" s="790"/>
      <c r="K1308" s="1003"/>
      <c r="L1308" s="1003"/>
      <c r="M1308" s="1003"/>
      <c r="N1308" s="1003"/>
      <c r="O1308" s="1004"/>
      <c r="P1308" s="792"/>
    </row>
    <row r="1309" spans="1:16" ht="16.5" x14ac:dyDescent="0.3">
      <c r="A1309" s="720"/>
      <c r="B1309" s="720"/>
      <c r="C1309" s="788"/>
      <c r="D1309" s="788"/>
      <c r="E1309" s="788"/>
      <c r="F1309" s="788"/>
      <c r="G1309" s="788"/>
      <c r="H1309" s="788" t="s">
        <v>107</v>
      </c>
      <c r="I1309" s="788"/>
      <c r="J1309" s="788"/>
      <c r="K1309" s="1003"/>
      <c r="L1309" s="1003"/>
      <c r="M1309" s="1003"/>
      <c r="N1309" s="1003"/>
      <c r="O1309" s="1004"/>
      <c r="P1309" s="721"/>
    </row>
    <row r="1310" spans="1:16" ht="16.5" x14ac:dyDescent="0.3">
      <c r="A1310" s="720"/>
      <c r="B1310" s="720"/>
      <c r="C1310" s="788"/>
      <c r="D1310" s="788"/>
      <c r="E1310" s="788"/>
      <c r="F1310" s="788"/>
      <c r="G1310" s="788"/>
      <c r="H1310" s="788" t="s">
        <v>108</v>
      </c>
      <c r="I1310" s="788"/>
      <c r="J1310" s="788"/>
      <c r="K1310" s="1003"/>
      <c r="L1310" s="1003"/>
      <c r="M1310" s="1003"/>
      <c r="N1310" s="1003"/>
      <c r="O1310" s="1004"/>
      <c r="P1310" s="721"/>
    </row>
    <row r="1311" spans="1:16" ht="16.5" x14ac:dyDescent="0.3">
      <c r="A1311" s="720"/>
      <c r="B1311" s="720"/>
      <c r="C1311" s="788"/>
      <c r="D1311" s="788"/>
      <c r="E1311" s="788"/>
      <c r="F1311" s="788"/>
      <c r="G1311" s="788"/>
      <c r="H1311" s="788" t="s">
        <v>114</v>
      </c>
      <c r="I1311" s="798"/>
      <c r="J1311" s="798"/>
      <c r="K1311" s="1003"/>
      <c r="L1311" s="1003"/>
      <c r="M1311" s="1003"/>
      <c r="N1311" s="1003"/>
      <c r="O1311" s="1004"/>
      <c r="P1311" s="721"/>
    </row>
    <row r="1312" spans="1:16" ht="16.5" x14ac:dyDescent="0.3">
      <c r="A1312" s="720"/>
      <c r="B1312" s="720"/>
      <c r="C1312" s="798"/>
      <c r="D1312" s="790"/>
      <c r="E1312" s="790"/>
      <c r="F1312" s="790"/>
      <c r="G1312" s="790"/>
      <c r="H1312" s="788" t="s">
        <v>110</v>
      </c>
      <c r="I1312" s="788"/>
      <c r="J1312" s="788"/>
      <c r="K1312" s="1003"/>
      <c r="L1312" s="1003"/>
      <c r="M1312" s="1003"/>
      <c r="N1312" s="1003"/>
      <c r="O1312" s="1004"/>
      <c r="P1312" s="792"/>
    </row>
    <row r="1313" spans="1:16" ht="16.5" x14ac:dyDescent="0.3">
      <c r="A1313" s="720"/>
      <c r="B1313" s="720"/>
      <c r="C1313" s="798"/>
      <c r="D1313" s="798"/>
      <c r="E1313" s="798"/>
      <c r="F1313" s="788"/>
      <c r="G1313" s="788"/>
      <c r="H1313" s="788"/>
      <c r="I1313" s="788"/>
      <c r="J1313" s="788"/>
      <c r="K1313" s="1003"/>
      <c r="L1313" s="1003"/>
      <c r="M1313" s="1003"/>
      <c r="N1313" s="1003"/>
      <c r="O1313" s="1004"/>
      <c r="P1313" s="799"/>
    </row>
    <row r="1314" spans="1:16" ht="17.25" thickBot="1" x14ac:dyDescent="0.35">
      <c r="A1314" s="720"/>
      <c r="B1314" s="800"/>
      <c r="C1314" s="1002"/>
      <c r="D1314" s="943"/>
      <c r="E1314" s="943"/>
      <c r="F1314" s="774"/>
      <c r="G1314" s="774"/>
      <c r="H1314" s="774"/>
      <c r="I1314" s="774"/>
      <c r="J1314" s="774"/>
      <c r="K1314" s="1005"/>
      <c r="L1314" s="1005"/>
      <c r="M1314" s="1005"/>
      <c r="N1314" s="1005"/>
      <c r="O1314" s="1006"/>
      <c r="P1314" s="799"/>
    </row>
    <row r="1315" spans="1:16" x14ac:dyDescent="0.25">
      <c r="A1315" s="720"/>
      <c r="B1315" s="801"/>
      <c r="C1315" s="801"/>
      <c r="D1315" s="801"/>
      <c r="E1315" s="801"/>
      <c r="F1315" s="801"/>
      <c r="G1315" s="801"/>
      <c r="H1315" s="801"/>
      <c r="I1315" s="801"/>
      <c r="J1315" s="801"/>
      <c r="K1315" s="801"/>
      <c r="L1315" s="801"/>
      <c r="M1315" s="801"/>
      <c r="N1315" s="801"/>
      <c r="O1315" s="801"/>
      <c r="P1315" s="721"/>
    </row>
    <row r="1316" spans="1:16" x14ac:dyDescent="0.25">
      <c r="A1316" s="720"/>
      <c r="B1316" s="801"/>
      <c r="C1316" s="801"/>
      <c r="D1316" s="801"/>
      <c r="E1316" s="801"/>
      <c r="F1316" s="801"/>
      <c r="G1316" s="801"/>
      <c r="H1316" s="801"/>
      <c r="I1316" s="801"/>
      <c r="J1316" s="801"/>
      <c r="K1316" s="801"/>
      <c r="L1316" s="801"/>
      <c r="M1316" s="801"/>
      <c r="N1316" s="801"/>
      <c r="O1316" s="801"/>
      <c r="P1316" s="721"/>
    </row>
  </sheetData>
  <mergeCells count="333">
    <mergeCell ref="C1314:E1314"/>
    <mergeCell ref="K1308:O1314"/>
    <mergeCell ref="B1288:N1288"/>
    <mergeCell ref="B1289:O1289"/>
    <mergeCell ref="B1290:N1290"/>
    <mergeCell ref="C1300:O1300"/>
    <mergeCell ref="C1301:O1301"/>
    <mergeCell ref="D1304:O1304"/>
    <mergeCell ref="D1305:O1305"/>
    <mergeCell ref="D1306:O1306"/>
    <mergeCell ref="D1307:O1307"/>
    <mergeCell ref="B1280:N1280"/>
    <mergeCell ref="B1281:O1283"/>
    <mergeCell ref="B1284:K1284"/>
    <mergeCell ref="M1284:N1284"/>
    <mergeCell ref="B1285:K1285"/>
    <mergeCell ref="M1285:N1285"/>
    <mergeCell ref="B1286:K1286"/>
    <mergeCell ref="M1286:N1286"/>
    <mergeCell ref="B1287:K1287"/>
    <mergeCell ref="M1287:N1287"/>
    <mergeCell ref="C1274:I1274"/>
    <mergeCell ref="M1274:N1274"/>
    <mergeCell ref="C1275:I1275"/>
    <mergeCell ref="M1275:N1275"/>
    <mergeCell ref="C1276:I1276"/>
    <mergeCell ref="M1276:N1276"/>
    <mergeCell ref="B1277:N1277"/>
    <mergeCell ref="B1278:N1278"/>
    <mergeCell ref="B1279:N1279"/>
    <mergeCell ref="C1266:I1266"/>
    <mergeCell ref="M1266:N1266"/>
    <mergeCell ref="C1267:I1267"/>
    <mergeCell ref="M1267:N1267"/>
    <mergeCell ref="B1268:N1268"/>
    <mergeCell ref="B1269:O1271"/>
    <mergeCell ref="C1272:I1272"/>
    <mergeCell ref="M1272:N1272"/>
    <mergeCell ref="C1273:I1273"/>
    <mergeCell ref="M1273:N1273"/>
    <mergeCell ref="C1258:J1258"/>
    <mergeCell ref="M1258:N1258"/>
    <mergeCell ref="C1259:J1259"/>
    <mergeCell ref="M1259:N1259"/>
    <mergeCell ref="C1260:J1260"/>
    <mergeCell ref="M1260:N1260"/>
    <mergeCell ref="B1261:N1261"/>
    <mergeCell ref="B1262:O1264"/>
    <mergeCell ref="C1265:I1265"/>
    <mergeCell ref="M1265:N1265"/>
    <mergeCell ref="B1251:O1253"/>
    <mergeCell ref="C1254:J1254"/>
    <mergeCell ref="M1254:N1254"/>
    <mergeCell ref="C1255:J1255"/>
    <mergeCell ref="M1255:N1255"/>
    <mergeCell ref="C1256:J1256"/>
    <mergeCell ref="M1256:N1256"/>
    <mergeCell ref="C1257:J1257"/>
    <mergeCell ref="M1257:N1257"/>
    <mergeCell ref="C1248:G1248"/>
    <mergeCell ref="H1248:I1248"/>
    <mergeCell ref="J1248:K1248"/>
    <mergeCell ref="M1248:N1248"/>
    <mergeCell ref="C1249:G1249"/>
    <mergeCell ref="H1249:I1249"/>
    <mergeCell ref="J1249:K1249"/>
    <mergeCell ref="M1249:N1249"/>
    <mergeCell ref="B1250:N1250"/>
    <mergeCell ref="C1245:G1245"/>
    <mergeCell ref="H1245:I1245"/>
    <mergeCell ref="J1245:K1245"/>
    <mergeCell ref="M1245:N1245"/>
    <mergeCell ref="C1246:G1246"/>
    <mergeCell ref="H1246:I1246"/>
    <mergeCell ref="J1246:K1246"/>
    <mergeCell ref="M1246:N1246"/>
    <mergeCell ref="C1247:G1247"/>
    <mergeCell ref="H1247:I1247"/>
    <mergeCell ref="J1247:K1247"/>
    <mergeCell ref="M1247:N1247"/>
    <mergeCell ref="B1240:O1242"/>
    <mergeCell ref="C1243:G1243"/>
    <mergeCell ref="H1243:I1243"/>
    <mergeCell ref="J1243:K1243"/>
    <mergeCell ref="M1243:N1243"/>
    <mergeCell ref="C1244:G1244"/>
    <mergeCell ref="H1244:I1244"/>
    <mergeCell ref="J1244:K1244"/>
    <mergeCell ref="M1244:N1244"/>
    <mergeCell ref="B1236:D1236"/>
    <mergeCell ref="E1236:O1236"/>
    <mergeCell ref="B1237:O1237"/>
    <mergeCell ref="B1238:C1238"/>
    <mergeCell ref="D1238:L1238"/>
    <mergeCell ref="M1238:N1238"/>
    <mergeCell ref="B1239:C1239"/>
    <mergeCell ref="D1239:L1239"/>
    <mergeCell ref="M1239:N1239"/>
    <mergeCell ref="B1232:F1234"/>
    <mergeCell ref="G1232:K1234"/>
    <mergeCell ref="L1232:M1232"/>
    <mergeCell ref="N1232:O1232"/>
    <mergeCell ref="L1233:M1233"/>
    <mergeCell ref="N1233:O1233"/>
    <mergeCell ref="L1234:M1234"/>
    <mergeCell ref="N1234:O1234"/>
    <mergeCell ref="B1235:O1235"/>
    <mergeCell ref="B265:C265"/>
    <mergeCell ref="B266:C266"/>
    <mergeCell ref="B267:C267"/>
    <mergeCell ref="B273:C273"/>
    <mergeCell ref="B274:C274"/>
    <mergeCell ref="B275:C275"/>
    <mergeCell ref="B289:C289"/>
    <mergeCell ref="B290:C290"/>
    <mergeCell ref="B291:C291"/>
    <mergeCell ref="B210:C210"/>
    <mergeCell ref="D244:F247"/>
    <mergeCell ref="B253:C253"/>
    <mergeCell ref="B254:C254"/>
    <mergeCell ref="B255:C255"/>
    <mergeCell ref="B261:C261"/>
    <mergeCell ref="B262:C262"/>
    <mergeCell ref="B263:C263"/>
    <mergeCell ref="B264:C264"/>
    <mergeCell ref="B173:C173"/>
    <mergeCell ref="B174:C174"/>
    <mergeCell ref="B180:C180"/>
    <mergeCell ref="B181:C181"/>
    <mergeCell ref="B182:C182"/>
    <mergeCell ref="B183:C183"/>
    <mergeCell ref="B184:C184"/>
    <mergeCell ref="B185:C185"/>
    <mergeCell ref="B186:C186"/>
    <mergeCell ref="D2:F5"/>
    <mergeCell ref="B11:C11"/>
    <mergeCell ref="B12:C12"/>
    <mergeCell ref="B18:C18"/>
    <mergeCell ref="B19:C19"/>
    <mergeCell ref="B91:C91"/>
    <mergeCell ref="B21:C21"/>
    <mergeCell ref="B22:C22"/>
    <mergeCell ref="B23:C23"/>
    <mergeCell ref="B24:C24"/>
    <mergeCell ref="B30:C30"/>
    <mergeCell ref="B31:C31"/>
    <mergeCell ref="B32:C32"/>
    <mergeCell ref="B46:C46"/>
    <mergeCell ref="B47:C47"/>
    <mergeCell ref="B48:C48"/>
    <mergeCell ref="B192:C192"/>
    <mergeCell ref="B193:C193"/>
    <mergeCell ref="B194:C194"/>
    <mergeCell ref="B208:C208"/>
    <mergeCell ref="B209:C209"/>
    <mergeCell ref="D82:F85"/>
    <mergeCell ref="B93:C93"/>
    <mergeCell ref="B105:C105"/>
    <mergeCell ref="B20:C20"/>
    <mergeCell ref="B92:C92"/>
    <mergeCell ref="B99:C99"/>
    <mergeCell ref="B100:C100"/>
    <mergeCell ref="B101:C101"/>
    <mergeCell ref="B102:C102"/>
    <mergeCell ref="B113:C113"/>
    <mergeCell ref="B103:C103"/>
    <mergeCell ref="B104:C104"/>
    <mergeCell ref="B111:C111"/>
    <mergeCell ref="B112:C112"/>
    <mergeCell ref="B127:C127"/>
    <mergeCell ref="B128:C128"/>
    <mergeCell ref="B129:C129"/>
    <mergeCell ref="D163:F166"/>
    <mergeCell ref="B172:C172"/>
    <mergeCell ref="B343:C343"/>
    <mergeCell ref="B345:C345"/>
    <mergeCell ref="B346:C346"/>
    <mergeCell ref="B347:C347"/>
    <mergeCell ref="B348:C348"/>
    <mergeCell ref="D325:F328"/>
    <mergeCell ref="B334:C334"/>
    <mergeCell ref="B335:C335"/>
    <mergeCell ref="B336:C336"/>
    <mergeCell ref="B342:C342"/>
    <mergeCell ref="B372:C372"/>
    <mergeCell ref="B373:C373"/>
    <mergeCell ref="D407:F410"/>
    <mergeCell ref="B416:C416"/>
    <mergeCell ref="B417:C417"/>
    <mergeCell ref="B349:C349"/>
    <mergeCell ref="B355:C355"/>
    <mergeCell ref="B356:C356"/>
    <mergeCell ref="B357:C357"/>
    <mergeCell ref="B371:C371"/>
    <mergeCell ref="D488:F491"/>
    <mergeCell ref="B428:C428"/>
    <mergeCell ref="B429:C429"/>
    <mergeCell ref="B430:C430"/>
    <mergeCell ref="B436:C436"/>
    <mergeCell ref="B437:C437"/>
    <mergeCell ref="B418:C418"/>
    <mergeCell ref="B424:C424"/>
    <mergeCell ref="B425:C425"/>
    <mergeCell ref="B426:C426"/>
    <mergeCell ref="B427:C427"/>
    <mergeCell ref="B510:C510"/>
    <mergeCell ref="B511:C511"/>
    <mergeCell ref="B497:C497"/>
    <mergeCell ref="B498:C498"/>
    <mergeCell ref="B499:C499"/>
    <mergeCell ref="B438:C438"/>
    <mergeCell ref="B452:C452"/>
    <mergeCell ref="B453:C453"/>
    <mergeCell ref="B454:C454"/>
    <mergeCell ref="B505:C505"/>
    <mergeCell ref="B506:C506"/>
    <mergeCell ref="B508:C508"/>
    <mergeCell ref="B509:C509"/>
    <mergeCell ref="B690:C690"/>
    <mergeCell ref="B696:C696"/>
    <mergeCell ref="B697:C697"/>
    <mergeCell ref="B698:C698"/>
    <mergeCell ref="B535:C535"/>
    <mergeCell ref="D665:F668"/>
    <mergeCell ref="B674:C674"/>
    <mergeCell ref="B675:C675"/>
    <mergeCell ref="B518:C518"/>
    <mergeCell ref="B519:C519"/>
    <mergeCell ref="B534:C534"/>
    <mergeCell ref="B617:C617"/>
    <mergeCell ref="B618:C618"/>
    <mergeCell ref="B619:C619"/>
    <mergeCell ref="B929:C929"/>
    <mergeCell ref="B930:C930"/>
    <mergeCell ref="B931:C931"/>
    <mergeCell ref="B874:C874"/>
    <mergeCell ref="B875:C875"/>
    <mergeCell ref="B876:C876"/>
    <mergeCell ref="B839:C839"/>
    <mergeCell ref="B852:C852"/>
    <mergeCell ref="B858:C858"/>
    <mergeCell ref="B859:C859"/>
    <mergeCell ref="B860:C860"/>
    <mergeCell ref="D910:F913"/>
    <mergeCell ref="B919:C919"/>
    <mergeCell ref="B920:C920"/>
    <mergeCell ref="B921:C921"/>
    <mergeCell ref="B927:C927"/>
    <mergeCell ref="B928:C928"/>
    <mergeCell ref="B793:C793"/>
    <mergeCell ref="B794:C794"/>
    <mergeCell ref="B795:C795"/>
    <mergeCell ref="D829:F832"/>
    <mergeCell ref="B838:C838"/>
    <mergeCell ref="B758:C758"/>
    <mergeCell ref="B771:C771"/>
    <mergeCell ref="B777:C777"/>
    <mergeCell ref="B778:C778"/>
    <mergeCell ref="B779:C779"/>
    <mergeCell ref="B712:C712"/>
    <mergeCell ref="B713:C713"/>
    <mergeCell ref="B714:C714"/>
    <mergeCell ref="D748:F751"/>
    <mergeCell ref="B757:C757"/>
    <mergeCell ref="B512:C512"/>
    <mergeCell ref="B520:C520"/>
    <mergeCell ref="B536:C536"/>
    <mergeCell ref="D991:F994"/>
    <mergeCell ref="B1000:C1000"/>
    <mergeCell ref="B1001:C1001"/>
    <mergeCell ref="B1002:C1002"/>
    <mergeCell ref="B1008:C1008"/>
    <mergeCell ref="B1009:C1009"/>
    <mergeCell ref="B932:C932"/>
    <mergeCell ref="B933:C933"/>
    <mergeCell ref="B939:C939"/>
    <mergeCell ref="B940:C940"/>
    <mergeCell ref="B941:C941"/>
    <mergeCell ref="B955:C955"/>
    <mergeCell ref="B956:C956"/>
    <mergeCell ref="B957:C957"/>
    <mergeCell ref="D569:F572"/>
    <mergeCell ref="B578:C578"/>
    <mergeCell ref="B579:C579"/>
    <mergeCell ref="B595:C595"/>
    <mergeCell ref="B601:C601"/>
    <mergeCell ref="B602:C602"/>
    <mergeCell ref="B603:C603"/>
    <mergeCell ref="B1010:C1010"/>
    <mergeCell ref="B1011:C1011"/>
    <mergeCell ref="B1012:C1012"/>
    <mergeCell ref="B1013:C1013"/>
    <mergeCell ref="B1014:C1014"/>
    <mergeCell ref="B1020:C1020"/>
    <mergeCell ref="B1021:C1021"/>
    <mergeCell ref="B1022:C1022"/>
    <mergeCell ref="B1035:C1035"/>
    <mergeCell ref="B1036:C1036"/>
    <mergeCell ref="B1037:C1037"/>
    <mergeCell ref="D1071:F1074"/>
    <mergeCell ref="B1080:C1080"/>
    <mergeCell ref="B1081:C1081"/>
    <mergeCell ref="B1082:C1082"/>
    <mergeCell ref="B1088:C1088"/>
    <mergeCell ref="B1089:C1089"/>
    <mergeCell ref="B1090:C1090"/>
    <mergeCell ref="B1091:C1091"/>
    <mergeCell ref="B1092:C1092"/>
    <mergeCell ref="B1093:C1093"/>
    <mergeCell ref="B1094:C1094"/>
    <mergeCell ref="B1100:C1100"/>
    <mergeCell ref="B1101:C1101"/>
    <mergeCell ref="B1102:C1102"/>
    <mergeCell ref="B1116:C1116"/>
    <mergeCell ref="B1117:C1117"/>
    <mergeCell ref="B1118:C1118"/>
    <mergeCell ref="D1151:F1154"/>
    <mergeCell ref="B1160:C1160"/>
    <mergeCell ref="B1161:C1161"/>
    <mergeCell ref="B1162:C1162"/>
    <mergeCell ref="B1168:C1168"/>
    <mergeCell ref="B1169:C1169"/>
    <mergeCell ref="B1170:C1170"/>
    <mergeCell ref="B1171:C1171"/>
    <mergeCell ref="B1172:C1172"/>
    <mergeCell ref="B1173:C1173"/>
    <mergeCell ref="B1174:C1174"/>
    <mergeCell ref="B1180:C1180"/>
    <mergeCell ref="B1181:C1181"/>
    <mergeCell ref="B1182:C1182"/>
    <mergeCell ref="B1196:C1196"/>
    <mergeCell ref="B1197:C1197"/>
    <mergeCell ref="B1198:C1198"/>
  </mergeCells>
  <pageMargins left="0.7" right="0.7" top="0.75" bottom="0.75" header="0.3" footer="0.3"/>
  <pageSetup scale="58" orientation="portrait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12"/>
  <sheetViews>
    <sheetView topLeftCell="A136" zoomScale="70" zoomScaleNormal="70" zoomScaleSheetLayoutView="100" workbookViewId="0">
      <selection activeCell="C188" sqref="C188"/>
    </sheetView>
  </sheetViews>
  <sheetFormatPr baseColWidth="10" defaultRowHeight="15" x14ac:dyDescent="0.25"/>
  <cols>
    <col min="1" max="1" width="14.85546875" style="1" customWidth="1"/>
    <col min="2" max="2" width="4.140625" style="1" customWidth="1"/>
    <col min="3" max="3" width="11.5703125" style="1"/>
    <col min="4" max="4" width="28.5703125" style="1" customWidth="1"/>
    <col min="5" max="5" width="11.5703125" style="1"/>
    <col min="6" max="6" width="14" style="1" customWidth="1"/>
    <col min="7" max="7" width="15.140625" style="1" customWidth="1"/>
    <col min="8" max="8" width="20" style="1" customWidth="1"/>
    <col min="9" max="9" width="17" style="1" customWidth="1"/>
    <col min="10" max="10" width="2.42578125" style="1" customWidth="1"/>
  </cols>
  <sheetData>
    <row r="1" spans="2:10" ht="16.5" thickBot="1" x14ac:dyDescent="0.3">
      <c r="B1" s="433"/>
      <c r="C1" s="534"/>
      <c r="D1" s="535"/>
      <c r="E1" s="536"/>
      <c r="F1" s="536"/>
      <c r="G1" s="537"/>
      <c r="H1" s="535"/>
      <c r="I1" s="60"/>
      <c r="J1" s="200"/>
    </row>
    <row r="2" spans="2:10" ht="15.75" x14ac:dyDescent="0.25">
      <c r="B2" s="425"/>
      <c r="C2" s="538"/>
      <c r="D2" s="539"/>
      <c r="E2" s="1009" t="s">
        <v>115</v>
      </c>
      <c r="F2" s="1010"/>
      <c r="G2" s="1011"/>
      <c r="H2" s="31" t="s">
        <v>116</v>
      </c>
      <c r="I2" s="25" t="s">
        <v>105</v>
      </c>
      <c r="J2" s="202"/>
    </row>
    <row r="3" spans="2:10" ht="15.75" x14ac:dyDescent="0.25">
      <c r="B3" s="425"/>
      <c r="C3" s="540"/>
      <c r="D3" s="541"/>
      <c r="E3" s="1012"/>
      <c r="F3" s="1013"/>
      <c r="G3" s="1014"/>
      <c r="H3" s="32" t="s">
        <v>117</v>
      </c>
      <c r="I3" s="26"/>
      <c r="J3" s="202"/>
    </row>
    <row r="4" spans="2:10" ht="15.75" x14ac:dyDescent="0.25">
      <c r="B4" s="425"/>
      <c r="C4" s="540"/>
      <c r="D4" s="541"/>
      <c r="E4" s="1012"/>
      <c r="F4" s="1013"/>
      <c r="G4" s="1014"/>
      <c r="H4" s="32" t="s">
        <v>118</v>
      </c>
      <c r="I4" s="33">
        <v>44236</v>
      </c>
      <c r="J4" s="202"/>
    </row>
    <row r="5" spans="2:10" ht="16.5" thickBot="1" x14ac:dyDescent="0.3">
      <c r="B5" s="425"/>
      <c r="C5" s="542"/>
      <c r="D5" s="543"/>
      <c r="E5" s="1015"/>
      <c r="F5" s="1016"/>
      <c r="G5" s="1017"/>
      <c r="H5" s="544"/>
      <c r="I5" s="28"/>
      <c r="J5" s="202"/>
    </row>
    <row r="6" spans="2:10" ht="16.5" thickBot="1" x14ac:dyDescent="0.3">
      <c r="B6" s="425"/>
      <c r="C6" s="540"/>
      <c r="D6" s="545"/>
      <c r="E6" s="546"/>
      <c r="F6" s="546"/>
      <c r="G6" s="547"/>
      <c r="H6" s="545"/>
      <c r="I6" s="26"/>
      <c r="J6" s="202"/>
    </row>
    <row r="7" spans="2:10" ht="16.5" thickBot="1" x14ac:dyDescent="0.3">
      <c r="B7" s="425"/>
      <c r="C7" s="38" t="s">
        <v>106</v>
      </c>
      <c r="D7" s="548" t="str">
        <f>+PRESUPUESTO!G24</f>
        <v>Suministro  e instalacion de Cielo Raso en Dry Wall incluye perfielria metalica calibre 27</v>
      </c>
      <c r="E7" s="549"/>
      <c r="F7" s="549"/>
      <c r="G7" s="550"/>
      <c r="H7" s="548"/>
      <c r="I7" s="37" t="s">
        <v>120</v>
      </c>
      <c r="J7" s="202"/>
    </row>
    <row r="8" spans="2:10" ht="15.75" x14ac:dyDescent="0.25">
      <c r="B8" s="425"/>
      <c r="C8" s="540"/>
      <c r="D8" s="545"/>
      <c r="E8" s="546"/>
      <c r="F8" s="546"/>
      <c r="G8" s="547"/>
      <c r="H8" s="545"/>
      <c r="I8" s="26"/>
      <c r="J8" s="202"/>
    </row>
    <row r="9" spans="2:10" ht="16.5" thickBot="1" x14ac:dyDescent="0.3">
      <c r="B9" s="425"/>
      <c r="C9" s="40" t="s">
        <v>4</v>
      </c>
      <c r="D9" s="545"/>
      <c r="E9" s="546"/>
      <c r="F9" s="546"/>
      <c r="G9" s="547"/>
      <c r="H9" s="545"/>
      <c r="I9" s="26"/>
      <c r="J9" s="202"/>
    </row>
    <row r="10" spans="2:10" ht="15.75" x14ac:dyDescent="0.25">
      <c r="B10" s="425"/>
      <c r="C10" s="151" t="s">
        <v>5</v>
      </c>
      <c r="D10" s="152"/>
      <c r="E10" s="153" t="s">
        <v>6</v>
      </c>
      <c r="F10" s="153" t="s">
        <v>7</v>
      </c>
      <c r="G10" s="153" t="s">
        <v>8</v>
      </c>
      <c r="H10" s="154" t="s">
        <v>9</v>
      </c>
      <c r="I10" s="155"/>
      <c r="J10" s="202"/>
    </row>
    <row r="11" spans="2:10" ht="15.75" x14ac:dyDescent="0.25">
      <c r="B11" s="425"/>
      <c r="C11" s="551" t="s">
        <v>10</v>
      </c>
      <c r="D11" s="552"/>
      <c r="E11" s="553" t="s">
        <v>11</v>
      </c>
      <c r="F11" s="554">
        <v>0.05</v>
      </c>
      <c r="G11" s="555">
        <v>1000</v>
      </c>
      <c r="H11" s="556">
        <f>G11*F11</f>
        <v>50</v>
      </c>
      <c r="I11" s="67"/>
      <c r="J11" s="202"/>
    </row>
    <row r="12" spans="2:10" ht="15.75" x14ac:dyDescent="0.25">
      <c r="B12" s="425"/>
      <c r="C12" s="1020" t="s">
        <v>12</v>
      </c>
      <c r="D12" s="1021"/>
      <c r="E12" s="553" t="s">
        <v>13</v>
      </c>
      <c r="F12" s="554">
        <v>0.1</v>
      </c>
      <c r="G12" s="555">
        <v>5000</v>
      </c>
      <c r="H12" s="556">
        <f>G12*F12</f>
        <v>500</v>
      </c>
      <c r="I12" s="67"/>
      <c r="J12" s="202"/>
    </row>
    <row r="13" spans="2:10" ht="15.75" x14ac:dyDescent="0.25">
      <c r="B13" s="425"/>
      <c r="C13" s="1018" t="s">
        <v>14</v>
      </c>
      <c r="D13" s="1019"/>
      <c r="E13" s="557" t="s">
        <v>13</v>
      </c>
      <c r="F13" s="554">
        <v>1.4999999999999999E-2</v>
      </c>
      <c r="G13" s="555">
        <v>40000</v>
      </c>
      <c r="H13" s="556">
        <f>G13*F13</f>
        <v>600</v>
      </c>
      <c r="I13" s="67"/>
      <c r="J13" s="202"/>
    </row>
    <row r="14" spans="2:10" ht="16.5" thickBot="1" x14ac:dyDescent="0.3">
      <c r="B14" s="425"/>
      <c r="C14" s="558" t="s">
        <v>15</v>
      </c>
      <c r="D14" s="559"/>
      <c r="E14" s="560" t="s">
        <v>13</v>
      </c>
      <c r="F14" s="561">
        <v>0.03</v>
      </c>
      <c r="G14" s="562">
        <v>25000</v>
      </c>
      <c r="H14" s="556">
        <f>G14*F14</f>
        <v>750</v>
      </c>
      <c r="I14" s="74"/>
      <c r="J14" s="202"/>
    </row>
    <row r="15" spans="2:10" ht="16.5" thickBot="1" x14ac:dyDescent="0.3">
      <c r="B15" s="425"/>
      <c r="C15" s="540"/>
      <c r="D15" s="545"/>
      <c r="E15" s="546"/>
      <c r="F15" s="546"/>
      <c r="G15" s="547"/>
      <c r="H15" s="4" t="s">
        <v>16</v>
      </c>
      <c r="I15" s="5">
        <f>H11+H12+H13+H14</f>
        <v>1900</v>
      </c>
      <c r="J15" s="202"/>
    </row>
    <row r="16" spans="2:10" ht="15.75" x14ac:dyDescent="0.25">
      <c r="B16" s="425"/>
      <c r="C16" s="540"/>
      <c r="D16" s="545"/>
      <c r="E16" s="546"/>
      <c r="F16" s="546"/>
      <c r="G16" s="547"/>
      <c r="H16" s="545"/>
      <c r="I16" s="26"/>
      <c r="J16" s="202"/>
    </row>
    <row r="17" spans="2:10" ht="16.5" thickBot="1" x14ac:dyDescent="0.3">
      <c r="B17" s="425"/>
      <c r="C17" s="40" t="s">
        <v>17</v>
      </c>
      <c r="D17" s="545"/>
      <c r="E17" s="546"/>
      <c r="F17" s="546"/>
      <c r="G17" s="547"/>
      <c r="H17" s="545"/>
      <c r="I17" s="26"/>
      <c r="J17" s="202"/>
    </row>
    <row r="18" spans="2:10" ht="15.75" x14ac:dyDescent="0.25">
      <c r="B18" s="425"/>
      <c r="C18" s="151" t="s">
        <v>5</v>
      </c>
      <c r="D18" s="152"/>
      <c r="E18" s="153" t="s">
        <v>6</v>
      </c>
      <c r="F18" s="153" t="s">
        <v>7</v>
      </c>
      <c r="G18" s="156" t="s">
        <v>9</v>
      </c>
      <c r="H18" s="154" t="s">
        <v>18</v>
      </c>
      <c r="I18" s="155"/>
      <c r="J18" s="202"/>
    </row>
    <row r="19" spans="2:10" ht="15.75" x14ac:dyDescent="0.25">
      <c r="B19" s="425"/>
      <c r="C19" s="1024" t="s">
        <v>19</v>
      </c>
      <c r="D19" s="1025"/>
      <c r="E19" s="557" t="s">
        <v>1</v>
      </c>
      <c r="F19" s="563">
        <v>1.1000000000000001</v>
      </c>
      <c r="G19" s="564">
        <v>7225</v>
      </c>
      <c r="H19" s="565">
        <f>G19*F19</f>
        <v>7947.5000000000009</v>
      </c>
      <c r="I19" s="67"/>
      <c r="J19" s="202"/>
    </row>
    <row r="20" spans="2:10" ht="15.75" x14ac:dyDescent="0.25">
      <c r="B20" s="425"/>
      <c r="C20" s="1020" t="s">
        <v>20</v>
      </c>
      <c r="D20" s="1021"/>
      <c r="E20" s="557" t="s">
        <v>1</v>
      </c>
      <c r="F20" s="563">
        <v>0.7</v>
      </c>
      <c r="G20" s="564">
        <v>500</v>
      </c>
      <c r="H20" s="565">
        <f t="shared" ref="H20:H30" si="0">G20*F20</f>
        <v>350</v>
      </c>
      <c r="I20" s="67"/>
      <c r="J20" s="202"/>
    </row>
    <row r="21" spans="2:10" ht="15.75" x14ac:dyDescent="0.25">
      <c r="B21" s="425"/>
      <c r="C21" s="1026" t="s">
        <v>21</v>
      </c>
      <c r="D21" s="1027"/>
      <c r="E21" s="557" t="s">
        <v>2</v>
      </c>
      <c r="F21" s="563">
        <v>1.8</v>
      </c>
      <c r="G21" s="78">
        <v>120</v>
      </c>
      <c r="H21" s="565">
        <f t="shared" si="0"/>
        <v>216</v>
      </c>
      <c r="I21" s="67"/>
      <c r="J21" s="202"/>
    </row>
    <row r="22" spans="2:10" ht="15.75" x14ac:dyDescent="0.25">
      <c r="B22" s="425"/>
      <c r="C22" s="1028" t="s">
        <v>22</v>
      </c>
      <c r="D22" s="1029"/>
      <c r="E22" s="557" t="s">
        <v>6</v>
      </c>
      <c r="F22" s="563">
        <v>20</v>
      </c>
      <c r="G22" s="78">
        <v>15</v>
      </c>
      <c r="H22" s="565">
        <f t="shared" si="0"/>
        <v>300</v>
      </c>
      <c r="I22" s="67"/>
      <c r="J22" s="202"/>
    </row>
    <row r="23" spans="2:10" ht="15.75" x14ac:dyDescent="0.25">
      <c r="B23" s="425"/>
      <c r="C23" s="1028" t="s">
        <v>23</v>
      </c>
      <c r="D23" s="1029"/>
      <c r="E23" s="557" t="s">
        <v>6</v>
      </c>
      <c r="F23" s="563">
        <v>20</v>
      </c>
      <c r="G23" s="78">
        <v>15</v>
      </c>
      <c r="H23" s="565">
        <f t="shared" si="0"/>
        <v>300</v>
      </c>
      <c r="I23" s="67"/>
      <c r="J23" s="202"/>
    </row>
    <row r="24" spans="2:10" ht="15.75" x14ac:dyDescent="0.25">
      <c r="B24" s="425"/>
      <c r="C24" s="1030" t="s">
        <v>24</v>
      </c>
      <c r="D24" s="1031"/>
      <c r="E24" s="557" t="s">
        <v>6</v>
      </c>
      <c r="F24" s="563">
        <v>4</v>
      </c>
      <c r="G24" s="78">
        <v>400</v>
      </c>
      <c r="H24" s="565">
        <f t="shared" si="0"/>
        <v>1600</v>
      </c>
      <c r="I24" s="67"/>
      <c r="J24" s="202"/>
    </row>
    <row r="25" spans="2:10" ht="15.75" x14ac:dyDescent="0.25">
      <c r="B25" s="425"/>
      <c r="C25" s="1028" t="s">
        <v>25</v>
      </c>
      <c r="D25" s="1029"/>
      <c r="E25" s="557" t="s">
        <v>6</v>
      </c>
      <c r="F25" s="563">
        <v>0.2</v>
      </c>
      <c r="G25" s="78">
        <v>950</v>
      </c>
      <c r="H25" s="565">
        <f t="shared" si="0"/>
        <v>190</v>
      </c>
      <c r="I25" s="67"/>
      <c r="J25" s="202"/>
    </row>
    <row r="26" spans="2:10" ht="15.75" x14ac:dyDescent="0.25">
      <c r="B26" s="425"/>
      <c r="C26" s="1018" t="s">
        <v>26</v>
      </c>
      <c r="D26" s="1019"/>
      <c r="E26" s="557" t="s">
        <v>27</v>
      </c>
      <c r="F26" s="563">
        <v>1.7</v>
      </c>
      <c r="G26" s="78">
        <v>1150</v>
      </c>
      <c r="H26" s="565">
        <f t="shared" si="0"/>
        <v>1955</v>
      </c>
      <c r="I26" s="67"/>
      <c r="J26" s="202"/>
    </row>
    <row r="27" spans="2:10" ht="15.75" x14ac:dyDescent="0.25">
      <c r="B27" s="425"/>
      <c r="C27" s="1026" t="s">
        <v>28</v>
      </c>
      <c r="D27" s="1027"/>
      <c r="E27" s="557" t="s">
        <v>29</v>
      </c>
      <c r="F27" s="563">
        <v>0.12</v>
      </c>
      <c r="G27" s="564">
        <v>18000</v>
      </c>
      <c r="H27" s="565">
        <f t="shared" si="0"/>
        <v>2160</v>
      </c>
      <c r="I27" s="67"/>
      <c r="J27" s="202"/>
    </row>
    <row r="28" spans="2:10" ht="15.75" x14ac:dyDescent="0.25">
      <c r="B28" s="425"/>
      <c r="C28" s="1028" t="s">
        <v>30</v>
      </c>
      <c r="D28" s="1029"/>
      <c r="E28" s="557" t="s">
        <v>2</v>
      </c>
      <c r="F28" s="563">
        <v>2</v>
      </c>
      <c r="G28" s="564">
        <v>1500</v>
      </c>
      <c r="H28" s="565">
        <f t="shared" si="0"/>
        <v>3000</v>
      </c>
      <c r="I28" s="67"/>
      <c r="J28" s="202"/>
    </row>
    <row r="29" spans="2:10" ht="15.75" x14ac:dyDescent="0.25">
      <c r="B29" s="425"/>
      <c r="C29" s="1024" t="s">
        <v>31</v>
      </c>
      <c r="D29" s="1025"/>
      <c r="E29" s="557" t="s">
        <v>2</v>
      </c>
      <c r="F29" s="563">
        <v>1.9</v>
      </c>
      <c r="G29" s="564">
        <v>3200</v>
      </c>
      <c r="H29" s="565">
        <f t="shared" si="0"/>
        <v>6080</v>
      </c>
      <c r="I29" s="67"/>
      <c r="J29" s="202"/>
    </row>
    <row r="30" spans="2:10" ht="16.5" thickBot="1" x14ac:dyDescent="0.3">
      <c r="B30" s="425"/>
      <c r="C30" s="1022" t="s">
        <v>32</v>
      </c>
      <c r="D30" s="1023"/>
      <c r="E30" s="560" t="s">
        <v>2</v>
      </c>
      <c r="F30" s="566">
        <v>1.5</v>
      </c>
      <c r="G30" s="567">
        <v>3200</v>
      </c>
      <c r="H30" s="568">
        <f t="shared" si="0"/>
        <v>4800</v>
      </c>
      <c r="I30" s="74"/>
      <c r="J30" s="202"/>
    </row>
    <row r="31" spans="2:10" ht="16.5" thickBot="1" x14ac:dyDescent="0.3">
      <c r="B31" s="425"/>
      <c r="C31" s="540"/>
      <c r="D31" s="545"/>
      <c r="E31" s="546"/>
      <c r="F31" s="546"/>
      <c r="G31" s="547"/>
      <c r="H31" s="41" t="s">
        <v>16</v>
      </c>
      <c r="I31" s="5">
        <f>H19+H20+H21+H22+H23+H24+H25+H26+H27+H28+H29+H30</f>
        <v>28898.5</v>
      </c>
      <c r="J31" s="202"/>
    </row>
    <row r="32" spans="2:10" ht="15.75" x14ac:dyDescent="0.25">
      <c r="B32" s="425"/>
      <c r="C32" s="540"/>
      <c r="D32" s="545"/>
      <c r="E32" s="546"/>
      <c r="F32" s="546"/>
      <c r="G32" s="547"/>
      <c r="H32" s="545"/>
      <c r="I32" s="26"/>
      <c r="J32" s="202"/>
    </row>
    <row r="33" spans="2:10" ht="16.5" thickBot="1" x14ac:dyDescent="0.3">
      <c r="B33" s="425"/>
      <c r="C33" s="40" t="s">
        <v>33</v>
      </c>
      <c r="D33" s="545"/>
      <c r="E33" s="546"/>
      <c r="F33" s="546"/>
      <c r="G33" s="547"/>
      <c r="H33" s="545"/>
      <c r="I33" s="26"/>
      <c r="J33" s="202"/>
    </row>
    <row r="34" spans="2:10" ht="15.75" x14ac:dyDescent="0.25">
      <c r="B34" s="425"/>
      <c r="C34" s="569" t="s">
        <v>34</v>
      </c>
      <c r="D34" s="570" t="s">
        <v>35</v>
      </c>
      <c r="E34" s="571" t="s">
        <v>36</v>
      </c>
      <c r="F34" s="571" t="s">
        <v>37</v>
      </c>
      <c r="G34" s="572" t="s">
        <v>38</v>
      </c>
      <c r="H34" s="161" t="s">
        <v>39</v>
      </c>
      <c r="I34" s="155"/>
      <c r="J34" s="202"/>
    </row>
    <row r="35" spans="2:10" ht="15.75" x14ac:dyDescent="0.25">
      <c r="B35" s="425"/>
      <c r="C35" s="573" t="s">
        <v>40</v>
      </c>
      <c r="D35" s="574">
        <v>50000</v>
      </c>
      <c r="E35" s="83">
        <v>0.85</v>
      </c>
      <c r="F35" s="575">
        <f>D35+(E35*D35)</f>
        <v>92500</v>
      </c>
      <c r="G35" s="553">
        <v>6.8000000000000005E-2</v>
      </c>
      <c r="H35" s="576">
        <f>+F35*G35</f>
        <v>6290</v>
      </c>
      <c r="I35" s="67"/>
      <c r="J35" s="202"/>
    </row>
    <row r="36" spans="2:10" ht="15.75" x14ac:dyDescent="0.25">
      <c r="B36" s="425"/>
      <c r="C36" s="577" t="s">
        <v>41</v>
      </c>
      <c r="D36" s="574">
        <v>33333</v>
      </c>
      <c r="E36" s="83">
        <v>0.85</v>
      </c>
      <c r="F36" s="575">
        <f>D36+(E36*D36)</f>
        <v>61666.05</v>
      </c>
      <c r="G36" s="553">
        <v>6.8000000000000005E-2</v>
      </c>
      <c r="H36" s="576">
        <f>+F36*G36</f>
        <v>4193.2914000000001</v>
      </c>
      <c r="I36" s="67"/>
      <c r="J36" s="202"/>
    </row>
    <row r="37" spans="2:10" ht="16.5" thickBot="1" x14ac:dyDescent="0.3">
      <c r="B37" s="425"/>
      <c r="C37" s="578"/>
      <c r="D37" s="579"/>
      <c r="E37" s="580"/>
      <c r="F37" s="580"/>
      <c r="G37" s="581"/>
      <c r="H37" s="579"/>
      <c r="I37" s="74"/>
      <c r="J37" s="202"/>
    </row>
    <row r="38" spans="2:10" ht="16.5" thickBot="1" x14ac:dyDescent="0.3">
      <c r="B38" s="425"/>
      <c r="C38" s="540"/>
      <c r="D38" s="545"/>
      <c r="E38" s="546"/>
      <c r="F38" s="546"/>
      <c r="G38" s="547"/>
      <c r="H38" s="41" t="s">
        <v>16</v>
      </c>
      <c r="I38" s="5">
        <f>H35+H36</f>
        <v>10483.2914</v>
      </c>
      <c r="J38" s="202"/>
    </row>
    <row r="39" spans="2:10" ht="16.5" thickBot="1" x14ac:dyDescent="0.3">
      <c r="B39" s="425"/>
      <c r="C39" s="540"/>
      <c r="D39" s="545"/>
      <c r="E39" s="546"/>
      <c r="F39" s="546"/>
      <c r="G39" s="547"/>
      <c r="H39" s="545"/>
      <c r="I39" s="42"/>
      <c r="J39" s="202"/>
    </row>
    <row r="40" spans="2:10" ht="16.5" thickBot="1" x14ac:dyDescent="0.3">
      <c r="B40" s="425"/>
      <c r="C40" s="540"/>
      <c r="D40" s="545"/>
      <c r="E40" s="546"/>
      <c r="F40" s="546"/>
      <c r="G40" s="43" t="s">
        <v>42</v>
      </c>
      <c r="H40" s="44"/>
      <c r="I40" s="6">
        <f>I38+I31+I15</f>
        <v>41281.791400000002</v>
      </c>
      <c r="J40" s="202"/>
    </row>
    <row r="41" spans="2:10" ht="15.75" x14ac:dyDescent="0.25">
      <c r="B41" s="425"/>
      <c r="C41" s="540"/>
      <c r="D41" s="545"/>
      <c r="E41" s="546"/>
      <c r="F41" s="546"/>
      <c r="G41" s="547"/>
      <c r="H41" s="545"/>
      <c r="I41" s="26"/>
      <c r="J41" s="202"/>
    </row>
    <row r="42" spans="2:10" ht="16.5" thickBot="1" x14ac:dyDescent="0.3">
      <c r="B42" s="425"/>
      <c r="C42" s="40" t="s">
        <v>43</v>
      </c>
      <c r="D42" s="545"/>
      <c r="E42" s="546"/>
      <c r="F42" s="546"/>
      <c r="G42" s="547"/>
      <c r="H42" s="545"/>
      <c r="I42" s="26"/>
      <c r="J42" s="202"/>
    </row>
    <row r="43" spans="2:10" ht="16.5" thickBot="1" x14ac:dyDescent="0.3">
      <c r="B43" s="425"/>
      <c r="C43" s="582" t="s">
        <v>44</v>
      </c>
      <c r="D43" s="583"/>
      <c r="E43" s="584"/>
      <c r="F43" s="585"/>
      <c r="G43" s="166" t="s">
        <v>45</v>
      </c>
      <c r="H43" s="586"/>
      <c r="I43" s="155"/>
      <c r="J43" s="202"/>
    </row>
    <row r="44" spans="2:10" ht="15.75" x14ac:dyDescent="0.25">
      <c r="B44" s="425"/>
      <c r="C44" s="1045" t="s">
        <v>46</v>
      </c>
      <c r="D44" s="1046"/>
      <c r="E44" s="91"/>
      <c r="F44" s="91"/>
      <c r="G44" s="587">
        <v>0.1</v>
      </c>
      <c r="H44" s="588"/>
      <c r="I44" s="94">
        <f>I40*G44</f>
        <v>4128.1791400000002</v>
      </c>
      <c r="J44" s="202"/>
    </row>
    <row r="45" spans="2:10" ht="16.5" thickBot="1" x14ac:dyDescent="0.3">
      <c r="B45" s="425"/>
      <c r="C45" s="1047" t="s">
        <v>47</v>
      </c>
      <c r="D45" s="1048"/>
      <c r="E45" s="95"/>
      <c r="F45" s="96"/>
      <c r="G45" s="560">
        <v>0.05</v>
      </c>
      <c r="H45" s="589"/>
      <c r="I45" s="94">
        <f>I40*G45</f>
        <v>2064.0895700000001</v>
      </c>
      <c r="J45" s="202"/>
    </row>
    <row r="46" spans="2:10" ht="16.5" thickBot="1" x14ac:dyDescent="0.3">
      <c r="B46" s="425"/>
      <c r="C46" s="540"/>
      <c r="D46" s="545"/>
      <c r="E46" s="546"/>
      <c r="F46" s="546"/>
      <c r="G46" s="547"/>
      <c r="H46" s="14" t="s">
        <v>16</v>
      </c>
      <c r="I46" s="5">
        <f>I44+I45</f>
        <v>6192.2687100000003</v>
      </c>
      <c r="J46" s="202"/>
    </row>
    <row r="47" spans="2:10" ht="16.5" thickBot="1" x14ac:dyDescent="0.3">
      <c r="B47" s="425"/>
      <c r="C47" s="540"/>
      <c r="D47" s="545"/>
      <c r="E47" s="546"/>
      <c r="F47" s="546"/>
      <c r="G47" s="547"/>
      <c r="H47" s="545"/>
      <c r="I47" s="26"/>
      <c r="J47" s="202"/>
    </row>
    <row r="48" spans="2:10" ht="16.5" thickBot="1" x14ac:dyDescent="0.3">
      <c r="B48" s="425"/>
      <c r="C48" s="540"/>
      <c r="D48" s="434" t="s">
        <v>111</v>
      </c>
      <c r="E48" s="546"/>
      <c r="F48" s="546"/>
      <c r="G48" s="45" t="s">
        <v>48</v>
      </c>
      <c r="H48" s="44"/>
      <c r="I48" s="6">
        <f>I40+I46</f>
        <v>47474.060110000006</v>
      </c>
      <c r="J48" s="202"/>
    </row>
    <row r="49" spans="2:10" x14ac:dyDescent="0.25">
      <c r="B49" s="425"/>
      <c r="C49" s="425"/>
      <c r="D49" s="201"/>
      <c r="E49" s="201"/>
      <c r="F49" s="201"/>
      <c r="G49" s="201"/>
      <c r="H49" s="201"/>
      <c r="I49" s="202"/>
      <c r="J49" s="202"/>
    </row>
    <row r="50" spans="2:10" x14ac:dyDescent="0.25">
      <c r="B50" s="425"/>
      <c r="C50" s="425"/>
      <c r="D50" s="201"/>
      <c r="E50" s="201"/>
      <c r="F50" s="201"/>
      <c r="G50" s="435" t="s">
        <v>107</v>
      </c>
      <c r="H50" s="201"/>
      <c r="I50" s="202"/>
      <c r="J50" s="202"/>
    </row>
    <row r="51" spans="2:10" x14ac:dyDescent="0.25">
      <c r="B51" s="425"/>
      <c r="C51" s="425"/>
      <c r="D51" s="201"/>
      <c r="E51" s="201"/>
      <c r="F51" s="201"/>
      <c r="G51" s="435" t="s">
        <v>108</v>
      </c>
      <c r="H51" s="201"/>
      <c r="I51" s="202"/>
      <c r="J51" s="202"/>
    </row>
    <row r="52" spans="2:10" x14ac:dyDescent="0.25">
      <c r="B52" s="425"/>
      <c r="C52" s="425"/>
      <c r="D52" s="201"/>
      <c r="E52" s="201"/>
      <c r="F52" s="201"/>
      <c r="G52" s="435" t="s">
        <v>109</v>
      </c>
      <c r="H52" s="201"/>
      <c r="I52" s="202"/>
      <c r="J52" s="202"/>
    </row>
    <row r="53" spans="2:10" x14ac:dyDescent="0.25">
      <c r="B53" s="425"/>
      <c r="C53" s="425"/>
      <c r="D53" s="201"/>
      <c r="E53" s="201"/>
      <c r="F53" s="201"/>
      <c r="G53" s="435" t="s">
        <v>110</v>
      </c>
      <c r="H53" s="201"/>
      <c r="I53" s="202"/>
      <c r="J53" s="202"/>
    </row>
    <row r="54" spans="2:10" x14ac:dyDescent="0.25">
      <c r="B54" s="425"/>
      <c r="C54" s="425"/>
      <c r="D54" s="201"/>
      <c r="E54" s="201"/>
      <c r="F54" s="201"/>
      <c r="G54" s="201"/>
      <c r="H54" s="201"/>
      <c r="I54" s="202"/>
      <c r="J54" s="202"/>
    </row>
    <row r="55" spans="2:10" x14ac:dyDescent="0.25">
      <c r="B55" s="425"/>
      <c r="C55" s="425"/>
      <c r="D55" s="436" t="s">
        <v>112</v>
      </c>
      <c r="E55" s="201"/>
      <c r="F55" s="201"/>
      <c r="G55" s="201"/>
      <c r="H55" s="201"/>
      <c r="I55" s="202"/>
      <c r="J55" s="202"/>
    </row>
    <row r="56" spans="2:10" x14ac:dyDescent="0.25">
      <c r="B56" s="425"/>
      <c r="C56" s="425"/>
      <c r="D56" s="437" t="s">
        <v>113</v>
      </c>
      <c r="E56" s="201"/>
      <c r="F56" s="201"/>
      <c r="G56" s="201"/>
      <c r="H56" s="201"/>
      <c r="I56" s="202"/>
      <c r="J56" s="202"/>
    </row>
    <row r="57" spans="2:10" x14ac:dyDescent="0.25">
      <c r="B57" s="425"/>
      <c r="C57" s="425"/>
      <c r="D57" s="438">
        <v>1</v>
      </c>
      <c r="E57" s="201"/>
      <c r="F57" s="201"/>
      <c r="G57" s="201"/>
      <c r="H57" s="201"/>
      <c r="I57" s="202"/>
      <c r="J57" s="202"/>
    </row>
    <row r="58" spans="2:10" x14ac:dyDescent="0.25">
      <c r="B58" s="425"/>
      <c r="C58" s="425"/>
      <c r="D58" s="438">
        <v>2</v>
      </c>
      <c r="E58" s="201"/>
      <c r="F58" s="201"/>
      <c r="G58" s="201"/>
      <c r="H58" s="201"/>
      <c r="I58" s="202"/>
      <c r="J58" s="202"/>
    </row>
    <row r="59" spans="2:10" x14ac:dyDescent="0.25">
      <c r="B59" s="425"/>
      <c r="C59" s="425"/>
      <c r="D59" s="438">
        <v>3</v>
      </c>
      <c r="E59" s="201"/>
      <c r="F59" s="201"/>
      <c r="G59" s="201"/>
      <c r="H59" s="201"/>
      <c r="I59" s="202"/>
      <c r="J59" s="202"/>
    </row>
    <row r="60" spans="2:10" x14ac:dyDescent="0.25">
      <c r="B60" s="425"/>
      <c r="C60" s="425"/>
      <c r="D60" s="438"/>
      <c r="E60" s="201"/>
      <c r="F60" s="201"/>
      <c r="G60" s="435" t="s">
        <v>107</v>
      </c>
      <c r="H60" s="201"/>
      <c r="I60" s="202"/>
      <c r="J60" s="202"/>
    </row>
    <row r="61" spans="2:10" x14ac:dyDescent="0.25">
      <c r="B61" s="425"/>
      <c r="C61" s="425"/>
      <c r="D61" s="201"/>
      <c r="E61" s="201"/>
      <c r="F61" s="201"/>
      <c r="G61" s="435" t="s">
        <v>108</v>
      </c>
      <c r="H61" s="201"/>
      <c r="I61" s="202"/>
      <c r="J61" s="202"/>
    </row>
    <row r="62" spans="2:10" x14ac:dyDescent="0.25">
      <c r="B62" s="425"/>
      <c r="C62" s="425"/>
      <c r="D62" s="201"/>
      <c r="E62" s="201"/>
      <c r="F62" s="201"/>
      <c r="G62" s="435" t="s">
        <v>114</v>
      </c>
      <c r="H62" s="201"/>
      <c r="I62" s="202"/>
      <c r="J62" s="202"/>
    </row>
    <row r="63" spans="2:10" x14ac:dyDescent="0.25">
      <c r="B63" s="425"/>
      <c r="C63" s="425"/>
      <c r="D63" s="201"/>
      <c r="E63" s="201"/>
      <c r="F63" s="201"/>
      <c r="G63" s="435" t="s">
        <v>110</v>
      </c>
      <c r="H63" s="201"/>
      <c r="I63" s="202"/>
      <c r="J63" s="202"/>
    </row>
    <row r="64" spans="2:10" ht="15.75" thickBot="1" x14ac:dyDescent="0.3">
      <c r="B64" s="425"/>
      <c r="C64" s="430"/>
      <c r="D64" s="431"/>
      <c r="E64" s="431"/>
      <c r="F64" s="431"/>
      <c r="G64" s="432"/>
      <c r="H64" s="431"/>
      <c r="I64" s="305"/>
      <c r="J64" s="202"/>
    </row>
    <row r="65" spans="1:10" x14ac:dyDescent="0.25">
      <c r="B65" s="425"/>
      <c r="C65" s="201"/>
      <c r="D65" s="201"/>
      <c r="E65" s="201"/>
      <c r="F65" s="201"/>
      <c r="G65" s="435"/>
      <c r="H65" s="201"/>
      <c r="I65" s="201"/>
      <c r="J65" s="202"/>
    </row>
    <row r="66" spans="1:10" x14ac:dyDescent="0.25">
      <c r="B66" s="425"/>
      <c r="C66" s="201"/>
      <c r="D66" s="201"/>
      <c r="E66" s="201"/>
      <c r="F66" s="201"/>
      <c r="G66" s="435"/>
      <c r="H66" s="201"/>
      <c r="I66" s="201"/>
      <c r="J66" s="202"/>
    </row>
    <row r="67" spans="1:10" x14ac:dyDescent="0.25">
      <c r="B67" s="425"/>
      <c r="C67" s="201"/>
      <c r="D67" s="201"/>
      <c r="E67" s="201"/>
      <c r="F67" s="201"/>
      <c r="G67" s="435"/>
      <c r="H67" s="201"/>
      <c r="I67" s="201"/>
      <c r="J67" s="202"/>
    </row>
    <row r="68" spans="1:10" x14ac:dyDescent="0.25">
      <c r="B68" s="425"/>
      <c r="C68" s="201"/>
      <c r="D68" s="201"/>
      <c r="E68" s="201"/>
      <c r="F68" s="201"/>
      <c r="G68" s="435"/>
      <c r="H68" s="201"/>
      <c r="I68" s="201"/>
      <c r="J68" s="202"/>
    </row>
    <row r="69" spans="1:10" x14ac:dyDescent="0.25">
      <c r="B69" s="425"/>
      <c r="C69" s="201"/>
      <c r="D69" s="201"/>
      <c r="E69" s="201"/>
      <c r="F69" s="201"/>
      <c r="G69" s="435"/>
      <c r="H69" s="201"/>
      <c r="I69" s="201"/>
      <c r="J69" s="202"/>
    </row>
    <row r="70" spans="1:10" x14ac:dyDescent="0.25">
      <c r="B70" s="425"/>
      <c r="C70" s="201"/>
      <c r="D70" s="201"/>
      <c r="E70" s="201"/>
      <c r="F70" s="201"/>
      <c r="G70" s="435"/>
      <c r="H70" s="201"/>
      <c r="I70" s="201"/>
      <c r="J70" s="202"/>
    </row>
    <row r="71" spans="1:10" x14ac:dyDescent="0.25">
      <c r="B71" s="425"/>
      <c r="C71" s="201"/>
      <c r="D71" s="201"/>
      <c r="E71" s="201"/>
      <c r="F71" s="201"/>
      <c r="G71" s="201"/>
      <c r="H71" s="201"/>
      <c r="I71" s="201"/>
      <c r="J71" s="202"/>
    </row>
    <row r="72" spans="1:10" x14ac:dyDescent="0.25">
      <c r="B72" s="425"/>
      <c r="C72" s="201"/>
      <c r="D72" s="201"/>
      <c r="E72" s="201"/>
      <c r="F72" s="201"/>
      <c r="G72" s="201"/>
      <c r="H72" s="201"/>
      <c r="I72" s="201"/>
      <c r="J72" s="202"/>
    </row>
    <row r="73" spans="1:10" s="300" customFormat="1" x14ac:dyDescent="0.25">
      <c r="A73" s="1"/>
      <c r="B73" s="425"/>
      <c r="C73" s="201"/>
      <c r="D73" s="201"/>
      <c r="E73" s="201"/>
      <c r="F73" s="201"/>
      <c r="G73" s="201"/>
      <c r="H73" s="201"/>
      <c r="I73" s="201"/>
      <c r="J73" s="202"/>
    </row>
    <row r="74" spans="1:10" s="300" customFormat="1" ht="15.75" thickBot="1" x14ac:dyDescent="0.3">
      <c r="A74" s="1"/>
      <c r="B74" s="430"/>
      <c r="C74" s="431"/>
      <c r="D74" s="431"/>
      <c r="E74" s="431"/>
      <c r="F74" s="431"/>
      <c r="G74" s="431"/>
      <c r="H74" s="431"/>
      <c r="I74" s="431"/>
      <c r="J74" s="305"/>
    </row>
    <row r="75" spans="1:10" s="300" customFormat="1" x14ac:dyDescent="0.25">
      <c r="A75" s="1"/>
      <c r="B75" s="201"/>
      <c r="C75" s="201"/>
      <c r="D75" s="201"/>
      <c r="E75" s="201"/>
      <c r="F75" s="201"/>
      <c r="G75" s="201"/>
      <c r="H75" s="201"/>
      <c r="I75" s="201"/>
      <c r="J75" s="201"/>
    </row>
    <row r="76" spans="1:10" s="300" customFormat="1" ht="15.75" thickBot="1" x14ac:dyDescent="0.3">
      <c r="A76" s="1"/>
      <c r="B76" s="201"/>
      <c r="C76" s="201"/>
      <c r="D76" s="201"/>
      <c r="E76" s="201"/>
      <c r="F76" s="201"/>
      <c r="G76" s="201"/>
      <c r="H76" s="201"/>
      <c r="I76" s="201"/>
      <c r="J76" s="201"/>
    </row>
    <row r="77" spans="1:10" ht="15.75" thickBot="1" x14ac:dyDescent="0.3">
      <c r="B77" s="433"/>
      <c r="C77" s="590"/>
      <c r="D77" s="590"/>
      <c r="E77" s="590"/>
      <c r="F77" s="590"/>
      <c r="G77" s="590"/>
      <c r="H77" s="590"/>
      <c r="I77" s="590"/>
      <c r="J77" s="200"/>
    </row>
    <row r="78" spans="1:10" ht="15.75" x14ac:dyDescent="0.25">
      <c r="B78" s="425"/>
      <c r="C78" s="538"/>
      <c r="D78" s="539"/>
      <c r="E78" s="1009" t="s">
        <v>115</v>
      </c>
      <c r="F78" s="1010"/>
      <c r="G78" s="1011"/>
      <c r="H78" s="31" t="s">
        <v>116</v>
      </c>
      <c r="I78" s="25" t="s">
        <v>105</v>
      </c>
      <c r="J78" s="202"/>
    </row>
    <row r="79" spans="1:10" ht="15.75" x14ac:dyDescent="0.25">
      <c r="B79" s="425"/>
      <c r="C79" s="540"/>
      <c r="D79" s="541"/>
      <c r="E79" s="1012"/>
      <c r="F79" s="1013"/>
      <c r="G79" s="1014"/>
      <c r="H79" s="32" t="s">
        <v>117</v>
      </c>
      <c r="I79" s="26"/>
      <c r="J79" s="202"/>
    </row>
    <row r="80" spans="1:10" ht="15.75" x14ac:dyDescent="0.25">
      <c r="B80" s="425"/>
      <c r="C80" s="540"/>
      <c r="D80" s="541"/>
      <c r="E80" s="1012"/>
      <c r="F80" s="1013"/>
      <c r="G80" s="1014"/>
      <c r="H80" s="32" t="s">
        <v>118</v>
      </c>
      <c r="I80" s="33">
        <v>44236</v>
      </c>
      <c r="J80" s="202"/>
    </row>
    <row r="81" spans="2:10" ht="16.5" thickBot="1" x14ac:dyDescent="0.3">
      <c r="B81" s="425"/>
      <c r="C81" s="542"/>
      <c r="D81" s="543"/>
      <c r="E81" s="1015"/>
      <c r="F81" s="1016"/>
      <c r="G81" s="1017"/>
      <c r="H81" s="544"/>
      <c r="I81" s="28"/>
      <c r="J81" s="202"/>
    </row>
    <row r="82" spans="2:10" ht="16.5" thickBot="1" x14ac:dyDescent="0.3">
      <c r="B82" s="425"/>
      <c r="C82" s="540"/>
      <c r="D82" s="545"/>
      <c r="E82" s="546"/>
      <c r="F82" s="546"/>
      <c r="G82" s="547"/>
      <c r="H82" s="545"/>
      <c r="I82" s="26"/>
      <c r="J82" s="202"/>
    </row>
    <row r="83" spans="2:10" ht="16.5" thickBot="1" x14ac:dyDescent="0.3">
      <c r="B83" s="425"/>
      <c r="C83" s="38" t="s">
        <v>106</v>
      </c>
      <c r="D83" s="548" t="s">
        <v>121</v>
      </c>
      <c r="E83" s="549"/>
      <c r="F83" s="549"/>
      <c r="G83" s="550"/>
      <c r="H83" s="548"/>
      <c r="I83" s="37" t="s">
        <v>120</v>
      </c>
      <c r="J83" s="202"/>
    </row>
    <row r="84" spans="2:10" ht="15.75" x14ac:dyDescent="0.25">
      <c r="B84" s="425"/>
      <c r="C84" s="149"/>
      <c r="D84" s="147"/>
      <c r="E84" s="148"/>
      <c r="F84" s="148"/>
      <c r="G84" s="148"/>
      <c r="H84" s="148"/>
      <c r="I84" s="136"/>
      <c r="J84" s="202"/>
    </row>
    <row r="85" spans="2:10" ht="16.5" thickBot="1" x14ac:dyDescent="0.3">
      <c r="B85" s="425"/>
      <c r="C85" s="40" t="s">
        <v>4</v>
      </c>
      <c r="D85" s="545"/>
      <c r="E85" s="546"/>
      <c r="F85" s="546"/>
      <c r="G85" s="546"/>
      <c r="H85" s="546"/>
      <c r="I85" s="136"/>
      <c r="J85" s="202"/>
    </row>
    <row r="86" spans="2:10" ht="15.75" x14ac:dyDescent="0.25">
      <c r="B86" s="425"/>
      <c r="C86" s="151" t="s">
        <v>5</v>
      </c>
      <c r="D86" s="152"/>
      <c r="E86" s="153" t="s">
        <v>6</v>
      </c>
      <c r="F86" s="153" t="s">
        <v>7</v>
      </c>
      <c r="G86" s="153" t="s">
        <v>8</v>
      </c>
      <c r="H86" s="156" t="s">
        <v>9</v>
      </c>
      <c r="I86" s="12"/>
      <c r="J86" s="202"/>
    </row>
    <row r="87" spans="2:10" ht="15.75" x14ac:dyDescent="0.25">
      <c r="B87" s="425"/>
      <c r="C87" s="591" t="s">
        <v>10</v>
      </c>
      <c r="D87" s="592"/>
      <c r="E87" s="593" t="s">
        <v>11</v>
      </c>
      <c r="F87" s="593">
        <v>0.5</v>
      </c>
      <c r="G87" s="594">
        <v>2000</v>
      </c>
      <c r="H87" s="103">
        <f>G87*F87</f>
        <v>1000</v>
      </c>
      <c r="I87" s="104"/>
      <c r="J87" s="202"/>
    </row>
    <row r="88" spans="2:10" ht="15.75" x14ac:dyDescent="0.25">
      <c r="B88" s="425"/>
      <c r="C88" s="1020" t="s">
        <v>12</v>
      </c>
      <c r="D88" s="1021"/>
      <c r="E88" s="553" t="s">
        <v>13</v>
      </c>
      <c r="F88" s="554">
        <v>5000</v>
      </c>
      <c r="G88" s="555">
        <v>0.03</v>
      </c>
      <c r="H88" s="103">
        <f t="shared" ref="H88:H89" si="1">G88*F88</f>
        <v>150</v>
      </c>
      <c r="I88" s="104"/>
      <c r="J88" s="202"/>
    </row>
    <row r="89" spans="2:10" ht="16.5" thickBot="1" x14ac:dyDescent="0.3">
      <c r="B89" s="425"/>
      <c r="C89" s="1035" t="s">
        <v>49</v>
      </c>
      <c r="D89" s="1036"/>
      <c r="E89" s="560" t="s">
        <v>13</v>
      </c>
      <c r="F89" s="595">
        <v>5000</v>
      </c>
      <c r="G89" s="596">
        <v>0.05</v>
      </c>
      <c r="H89" s="103">
        <f t="shared" si="1"/>
        <v>250</v>
      </c>
      <c r="I89" s="110"/>
      <c r="J89" s="202"/>
    </row>
    <row r="90" spans="2:10" ht="16.5" thickBot="1" x14ac:dyDescent="0.3">
      <c r="B90" s="425"/>
      <c r="C90" s="558" t="s">
        <v>50</v>
      </c>
      <c r="D90" s="559"/>
      <c r="E90" s="560"/>
      <c r="F90" s="561"/>
      <c r="G90" s="561"/>
      <c r="H90" s="597">
        <v>0</v>
      </c>
      <c r="I90" s="111"/>
      <c r="J90" s="202"/>
    </row>
    <row r="91" spans="2:10" ht="16.5" thickBot="1" x14ac:dyDescent="0.3">
      <c r="B91" s="425"/>
      <c r="C91" s="540"/>
      <c r="D91" s="545"/>
      <c r="E91" s="546"/>
      <c r="F91" s="546"/>
      <c r="G91" s="546"/>
      <c r="H91" s="7" t="s">
        <v>16</v>
      </c>
      <c r="I91" s="8">
        <f>H87+H88</f>
        <v>1150</v>
      </c>
      <c r="J91" s="202"/>
    </row>
    <row r="92" spans="2:10" ht="15.75" x14ac:dyDescent="0.25">
      <c r="B92" s="425"/>
      <c r="C92" s="540"/>
      <c r="D92" s="545"/>
      <c r="E92" s="546"/>
      <c r="F92" s="546"/>
      <c r="G92" s="546"/>
      <c r="H92" s="546"/>
      <c r="I92" s="137"/>
      <c r="J92" s="202"/>
    </row>
    <row r="93" spans="2:10" ht="16.5" thickBot="1" x14ac:dyDescent="0.3">
      <c r="B93" s="425"/>
      <c r="C93" s="40" t="s">
        <v>17</v>
      </c>
      <c r="D93" s="545"/>
      <c r="E93" s="546"/>
      <c r="F93" s="546"/>
      <c r="G93" s="546"/>
      <c r="H93" s="546"/>
      <c r="I93" s="137"/>
      <c r="J93" s="202"/>
    </row>
    <row r="94" spans="2:10" ht="15.75" x14ac:dyDescent="0.25">
      <c r="B94" s="425"/>
      <c r="C94" s="151" t="s">
        <v>5</v>
      </c>
      <c r="D94" s="152"/>
      <c r="E94" s="153" t="s">
        <v>6</v>
      </c>
      <c r="F94" s="153" t="s">
        <v>7</v>
      </c>
      <c r="G94" s="156" t="s">
        <v>9</v>
      </c>
      <c r="H94" s="168" t="s">
        <v>18</v>
      </c>
      <c r="I94" s="169"/>
      <c r="J94" s="202"/>
    </row>
    <row r="95" spans="2:10" ht="15.75" x14ac:dyDescent="0.25">
      <c r="B95" s="425"/>
      <c r="C95" s="1043" t="s">
        <v>51</v>
      </c>
      <c r="D95" s="1044"/>
      <c r="E95" s="557" t="s">
        <v>27</v>
      </c>
      <c r="F95" s="563">
        <v>3</v>
      </c>
      <c r="G95" s="563">
        <v>3500</v>
      </c>
      <c r="H95" s="598">
        <f>G95*F95</f>
        <v>10500</v>
      </c>
      <c r="I95" s="110"/>
      <c r="J95" s="202"/>
    </row>
    <row r="96" spans="2:10" ht="15.75" x14ac:dyDescent="0.25">
      <c r="B96" s="425"/>
      <c r="C96" s="1049" t="s">
        <v>52</v>
      </c>
      <c r="D96" s="1050"/>
      <c r="E96" s="557" t="s">
        <v>53</v>
      </c>
      <c r="F96" s="563">
        <v>0.1</v>
      </c>
      <c r="G96" s="113">
        <v>3800</v>
      </c>
      <c r="H96" s="598">
        <f>+G96*F96</f>
        <v>380</v>
      </c>
      <c r="I96" s="110"/>
      <c r="J96" s="202"/>
    </row>
    <row r="97" spans="2:10" ht="15.75" x14ac:dyDescent="0.25">
      <c r="B97" s="425"/>
      <c r="C97" s="1049"/>
      <c r="D97" s="1050"/>
      <c r="E97" s="557"/>
      <c r="F97" s="563"/>
      <c r="G97" s="563"/>
      <c r="H97" s="598"/>
      <c r="I97" s="110"/>
      <c r="J97" s="202"/>
    </row>
    <row r="98" spans="2:10" ht="15.75" x14ac:dyDescent="0.25">
      <c r="B98" s="425"/>
      <c r="C98" s="1043"/>
      <c r="D98" s="1044"/>
      <c r="E98" s="557"/>
      <c r="F98" s="563"/>
      <c r="G98" s="563"/>
      <c r="H98" s="598"/>
      <c r="I98" s="110"/>
      <c r="J98" s="202"/>
    </row>
    <row r="99" spans="2:10" ht="16.5" thickBot="1" x14ac:dyDescent="0.3">
      <c r="B99" s="425"/>
      <c r="C99" s="1035"/>
      <c r="D99" s="1036"/>
      <c r="E99" s="560"/>
      <c r="F99" s="566"/>
      <c r="G99" s="561"/>
      <c r="H99" s="599">
        <f>G99*F99</f>
        <v>0</v>
      </c>
      <c r="I99" s="111"/>
      <c r="J99" s="202"/>
    </row>
    <row r="100" spans="2:10" ht="16.5" thickBot="1" x14ac:dyDescent="0.3">
      <c r="B100" s="425"/>
      <c r="C100" s="540"/>
      <c r="D100" s="545"/>
      <c r="E100" s="546"/>
      <c r="F100" s="546"/>
      <c r="G100" s="546"/>
      <c r="H100" s="43" t="s">
        <v>16</v>
      </c>
      <c r="I100" s="8">
        <f>+H95+H96+H97+H98+H99</f>
        <v>10880</v>
      </c>
      <c r="J100" s="202"/>
    </row>
    <row r="101" spans="2:10" ht="15.75" x14ac:dyDescent="0.25">
      <c r="B101" s="425"/>
      <c r="C101" s="540"/>
      <c r="D101" s="545"/>
      <c r="E101" s="546"/>
      <c r="F101" s="546"/>
      <c r="G101" s="546"/>
      <c r="H101" s="546"/>
      <c r="I101" s="137"/>
      <c r="J101" s="202"/>
    </row>
    <row r="102" spans="2:10" ht="16.5" thickBot="1" x14ac:dyDescent="0.3">
      <c r="B102" s="425"/>
      <c r="C102" s="40" t="s">
        <v>33</v>
      </c>
      <c r="D102" s="545"/>
      <c r="E102" s="546"/>
      <c r="F102" s="546"/>
      <c r="G102" s="546"/>
      <c r="H102" s="546"/>
      <c r="I102" s="137"/>
      <c r="J102" s="202"/>
    </row>
    <row r="103" spans="2:10" ht="15.75" x14ac:dyDescent="0.25">
      <c r="B103" s="425"/>
      <c r="C103" s="569" t="s">
        <v>34</v>
      </c>
      <c r="D103" s="570" t="s">
        <v>35</v>
      </c>
      <c r="E103" s="571" t="s">
        <v>36</v>
      </c>
      <c r="F103" s="571" t="s">
        <v>37</v>
      </c>
      <c r="G103" s="572" t="s">
        <v>38</v>
      </c>
      <c r="H103" s="153" t="s">
        <v>39</v>
      </c>
      <c r="I103" s="169"/>
      <c r="J103" s="202"/>
    </row>
    <row r="104" spans="2:10" ht="15.75" x14ac:dyDescent="0.25">
      <c r="B104" s="425"/>
      <c r="C104" s="573" t="s">
        <v>40</v>
      </c>
      <c r="D104" s="552">
        <v>50000</v>
      </c>
      <c r="E104" s="83">
        <v>0.85</v>
      </c>
      <c r="F104" s="597">
        <f>D104+(E104*D104)</f>
        <v>92500</v>
      </c>
      <c r="G104" s="597">
        <v>30</v>
      </c>
      <c r="H104" s="597">
        <f>+F104/G104</f>
        <v>3083.3333333333335</v>
      </c>
      <c r="I104" s="110"/>
      <c r="J104" s="202"/>
    </row>
    <row r="105" spans="2:10" ht="15.75" x14ac:dyDescent="0.25">
      <c r="B105" s="425"/>
      <c r="C105" s="577" t="s">
        <v>41</v>
      </c>
      <c r="D105" s="552">
        <v>33333</v>
      </c>
      <c r="E105" s="83">
        <v>0.85</v>
      </c>
      <c r="F105" s="597">
        <f>D105+(E105*D105)</f>
        <v>61666.05</v>
      </c>
      <c r="G105" s="115">
        <v>35</v>
      </c>
      <c r="H105" s="597">
        <f>+F105/G105</f>
        <v>1761.8871428571429</v>
      </c>
      <c r="I105" s="110"/>
      <c r="J105" s="202"/>
    </row>
    <row r="106" spans="2:10" ht="16.5" thickBot="1" x14ac:dyDescent="0.3">
      <c r="B106" s="425"/>
      <c r="C106" s="578"/>
      <c r="D106" s="579"/>
      <c r="E106" s="580"/>
      <c r="F106" s="580"/>
      <c r="G106" s="580"/>
      <c r="H106" s="580"/>
      <c r="I106" s="111"/>
      <c r="J106" s="202"/>
    </row>
    <row r="107" spans="2:10" ht="16.5" thickBot="1" x14ac:dyDescent="0.3">
      <c r="B107" s="425"/>
      <c r="C107" s="540"/>
      <c r="D107" s="545"/>
      <c r="E107" s="546"/>
      <c r="F107" s="546"/>
      <c r="G107" s="546"/>
      <c r="H107" s="43" t="s">
        <v>16</v>
      </c>
      <c r="I107" s="8">
        <f>H104+H105</f>
        <v>4845.2204761904759</v>
      </c>
      <c r="J107" s="202"/>
    </row>
    <row r="108" spans="2:10" ht="16.5" thickBot="1" x14ac:dyDescent="0.3">
      <c r="B108" s="425"/>
      <c r="C108" s="540"/>
      <c r="D108" s="545"/>
      <c r="E108" s="546"/>
      <c r="F108" s="546"/>
      <c r="G108" s="546"/>
      <c r="H108" s="546"/>
      <c r="I108" s="138"/>
      <c r="J108" s="202"/>
    </row>
    <row r="109" spans="2:10" ht="16.5" thickBot="1" x14ac:dyDescent="0.3">
      <c r="B109" s="425"/>
      <c r="C109" s="540"/>
      <c r="D109" s="545"/>
      <c r="E109" s="546"/>
      <c r="F109" s="546"/>
      <c r="G109" s="133" t="s">
        <v>42</v>
      </c>
      <c r="H109" s="134"/>
      <c r="I109" s="8">
        <f>+I91+I100+I107</f>
        <v>16875.220476190476</v>
      </c>
      <c r="J109" s="202"/>
    </row>
    <row r="110" spans="2:10" ht="15.75" x14ac:dyDescent="0.25">
      <c r="B110" s="425"/>
      <c r="C110" s="540"/>
      <c r="D110" s="545"/>
      <c r="E110" s="546"/>
      <c r="F110" s="546"/>
      <c r="G110" s="546"/>
      <c r="H110" s="546"/>
      <c r="I110" s="137"/>
      <c r="J110" s="202"/>
    </row>
    <row r="111" spans="2:10" ht="16.5" thickBot="1" x14ac:dyDescent="0.3">
      <c r="B111" s="425"/>
      <c r="C111" s="40" t="s">
        <v>43</v>
      </c>
      <c r="D111" s="545"/>
      <c r="E111" s="546"/>
      <c r="F111" s="546"/>
      <c r="G111" s="546"/>
      <c r="H111" s="546"/>
      <c r="I111" s="136"/>
      <c r="J111" s="202"/>
    </row>
    <row r="112" spans="2:10" ht="15.75" x14ac:dyDescent="0.25">
      <c r="B112" s="425"/>
      <c r="C112" s="582" t="s">
        <v>44</v>
      </c>
      <c r="D112" s="583"/>
      <c r="E112" s="584"/>
      <c r="F112" s="585"/>
      <c r="G112" s="166" t="s">
        <v>45</v>
      </c>
      <c r="H112" s="600" t="s">
        <v>54</v>
      </c>
      <c r="I112" s="12"/>
      <c r="J112" s="202"/>
    </row>
    <row r="113" spans="2:10" ht="15.75" x14ac:dyDescent="0.25">
      <c r="B113" s="425"/>
      <c r="C113" s="1018" t="s">
        <v>46</v>
      </c>
      <c r="D113" s="1037"/>
      <c r="E113" s="1037"/>
      <c r="F113" s="1019"/>
      <c r="G113" s="553">
        <v>0</v>
      </c>
      <c r="H113" s="597">
        <f>G113*I109</f>
        <v>0</v>
      </c>
      <c r="I113" s="104"/>
      <c r="J113" s="202"/>
    </row>
    <row r="114" spans="2:10" ht="16.5" thickBot="1" x14ac:dyDescent="0.3">
      <c r="B114" s="425"/>
      <c r="C114" s="1032" t="s">
        <v>47</v>
      </c>
      <c r="D114" s="1033"/>
      <c r="E114" s="1033"/>
      <c r="F114" s="1034"/>
      <c r="G114" s="581">
        <v>0</v>
      </c>
      <c r="H114" s="580">
        <f>G114*I109</f>
        <v>0</v>
      </c>
      <c r="I114" s="116"/>
      <c r="J114" s="202"/>
    </row>
    <row r="115" spans="2:10" ht="16.5" thickBot="1" x14ac:dyDescent="0.3">
      <c r="B115" s="425"/>
      <c r="C115" s="540"/>
      <c r="D115" s="545"/>
      <c r="E115" s="546"/>
      <c r="F115" s="546"/>
      <c r="G115" s="546"/>
      <c r="H115" s="135" t="s">
        <v>16</v>
      </c>
      <c r="I115" s="10">
        <f>H114+H113</f>
        <v>0</v>
      </c>
      <c r="J115" s="202"/>
    </row>
    <row r="116" spans="2:10" ht="16.5" thickBot="1" x14ac:dyDescent="0.3">
      <c r="B116" s="425"/>
      <c r="C116" s="540"/>
      <c r="D116" s="545"/>
      <c r="E116" s="546"/>
      <c r="F116" s="546"/>
      <c r="G116" s="546"/>
      <c r="H116" s="546"/>
      <c r="I116" s="136"/>
      <c r="J116" s="202"/>
    </row>
    <row r="117" spans="2:10" ht="16.5" thickBot="1" x14ac:dyDescent="0.3">
      <c r="B117" s="425"/>
      <c r="C117" s="540"/>
      <c r="D117" s="545"/>
      <c r="E117" s="546"/>
      <c r="F117" s="546"/>
      <c r="G117" s="134" t="s">
        <v>48</v>
      </c>
      <c r="H117" s="134"/>
      <c r="I117" s="10">
        <f>+I109+I115</f>
        <v>16875.220476190476</v>
      </c>
      <c r="J117" s="202"/>
    </row>
    <row r="118" spans="2:10" ht="15.75" x14ac:dyDescent="0.25">
      <c r="B118" s="425"/>
      <c r="C118" s="540"/>
      <c r="D118" s="545"/>
      <c r="E118" s="546"/>
      <c r="F118" s="546"/>
      <c r="G118" s="134"/>
      <c r="H118" s="134"/>
      <c r="I118" s="150"/>
      <c r="J118" s="202"/>
    </row>
    <row r="119" spans="2:10" x14ac:dyDescent="0.25">
      <c r="B119" s="425"/>
      <c r="C119" s="425"/>
      <c r="D119" s="434" t="s">
        <v>111</v>
      </c>
      <c r="E119" s="201"/>
      <c r="F119" s="201"/>
      <c r="G119" s="435" t="s">
        <v>107</v>
      </c>
      <c r="H119" s="201"/>
      <c r="I119" s="202"/>
      <c r="J119" s="202"/>
    </row>
    <row r="120" spans="2:10" x14ac:dyDescent="0.25">
      <c r="B120" s="425"/>
      <c r="C120" s="425"/>
      <c r="D120" s="201"/>
      <c r="E120" s="201"/>
      <c r="F120" s="201"/>
      <c r="G120" s="435" t="s">
        <v>108</v>
      </c>
      <c r="H120" s="201"/>
      <c r="I120" s="202"/>
      <c r="J120" s="202"/>
    </row>
    <row r="121" spans="2:10" x14ac:dyDescent="0.25">
      <c r="B121" s="425"/>
      <c r="C121" s="425"/>
      <c r="D121" s="201"/>
      <c r="E121" s="201"/>
      <c r="F121" s="201"/>
      <c r="G121" s="435" t="s">
        <v>109</v>
      </c>
      <c r="H121" s="201"/>
      <c r="I121" s="202"/>
      <c r="J121" s="202"/>
    </row>
    <row r="122" spans="2:10" x14ac:dyDescent="0.25">
      <c r="B122" s="425"/>
      <c r="C122" s="425"/>
      <c r="D122" s="201"/>
      <c r="E122" s="201"/>
      <c r="F122" s="201"/>
      <c r="G122" s="435" t="s">
        <v>110</v>
      </c>
      <c r="H122" s="201"/>
      <c r="I122" s="202"/>
      <c r="J122" s="202"/>
    </row>
    <row r="123" spans="2:10" x14ac:dyDescent="0.25">
      <c r="B123" s="425"/>
      <c r="C123" s="425"/>
      <c r="D123" s="201"/>
      <c r="E123" s="201"/>
      <c r="F123" s="201"/>
      <c r="G123" s="201"/>
      <c r="H123" s="201"/>
      <c r="I123" s="202"/>
      <c r="J123" s="202"/>
    </row>
    <row r="124" spans="2:10" x14ac:dyDescent="0.25">
      <c r="B124" s="425"/>
      <c r="C124" s="425"/>
      <c r="D124" s="436" t="s">
        <v>112</v>
      </c>
      <c r="E124" s="201"/>
      <c r="F124" s="201"/>
      <c r="G124" s="201"/>
      <c r="H124" s="201"/>
      <c r="I124" s="202"/>
      <c r="J124" s="202"/>
    </row>
    <row r="125" spans="2:10" x14ac:dyDescent="0.25">
      <c r="B125" s="425"/>
      <c r="C125" s="425"/>
      <c r="D125" s="437" t="s">
        <v>113</v>
      </c>
      <c r="E125" s="201"/>
      <c r="F125" s="201"/>
      <c r="G125" s="201"/>
      <c r="H125" s="201"/>
      <c r="I125" s="202"/>
      <c r="J125" s="202"/>
    </row>
    <row r="126" spans="2:10" x14ac:dyDescent="0.25">
      <c r="B126" s="425"/>
      <c r="C126" s="425"/>
      <c r="D126" s="438">
        <v>1</v>
      </c>
      <c r="E126" s="201"/>
      <c r="F126" s="201"/>
      <c r="G126" s="201"/>
      <c r="H126" s="201"/>
      <c r="I126" s="202"/>
      <c r="J126" s="202"/>
    </row>
    <row r="127" spans="2:10" x14ac:dyDescent="0.25">
      <c r="B127" s="425"/>
      <c r="C127" s="425"/>
      <c r="D127" s="438">
        <v>2</v>
      </c>
      <c r="E127" s="201"/>
      <c r="F127" s="201"/>
      <c r="G127" s="201"/>
      <c r="H127" s="201"/>
      <c r="I127" s="202"/>
      <c r="J127" s="202"/>
    </row>
    <row r="128" spans="2:10" x14ac:dyDescent="0.25">
      <c r="B128" s="425"/>
      <c r="C128" s="425"/>
      <c r="D128" s="438">
        <v>3</v>
      </c>
      <c r="E128" s="201"/>
      <c r="F128" s="201"/>
      <c r="G128" s="201"/>
      <c r="H128" s="201"/>
      <c r="I128" s="202"/>
      <c r="J128" s="202"/>
    </row>
    <row r="129" spans="1:10" x14ac:dyDescent="0.25">
      <c r="B129" s="425"/>
      <c r="C129" s="425"/>
      <c r="D129" s="438"/>
      <c r="E129" s="201"/>
      <c r="F129" s="201"/>
      <c r="G129" s="435" t="s">
        <v>107</v>
      </c>
      <c r="H129" s="201"/>
      <c r="I129" s="202"/>
      <c r="J129" s="202"/>
    </row>
    <row r="130" spans="1:10" x14ac:dyDescent="0.25">
      <c r="B130" s="425"/>
      <c r="C130" s="425"/>
      <c r="D130" s="201"/>
      <c r="E130" s="201"/>
      <c r="F130" s="201"/>
      <c r="G130" s="435" t="s">
        <v>108</v>
      </c>
      <c r="H130" s="201"/>
      <c r="I130" s="202"/>
      <c r="J130" s="202"/>
    </row>
    <row r="131" spans="1:10" x14ac:dyDescent="0.25">
      <c r="B131" s="425"/>
      <c r="C131" s="425"/>
      <c r="D131" s="201"/>
      <c r="E131" s="201"/>
      <c r="F131" s="201"/>
      <c r="G131" s="435" t="s">
        <v>114</v>
      </c>
      <c r="H131" s="201"/>
      <c r="I131" s="202"/>
      <c r="J131" s="202"/>
    </row>
    <row r="132" spans="1:10" x14ac:dyDescent="0.25">
      <c r="B132" s="425"/>
      <c r="C132" s="425"/>
      <c r="D132" s="201"/>
      <c r="E132" s="201"/>
      <c r="F132" s="201"/>
      <c r="G132" s="435" t="s">
        <v>110</v>
      </c>
      <c r="H132" s="201"/>
      <c r="I132" s="202"/>
      <c r="J132" s="202"/>
    </row>
    <row r="133" spans="1:10" ht="15.75" thickBot="1" x14ac:dyDescent="0.3">
      <c r="B133" s="425"/>
      <c r="C133" s="430"/>
      <c r="D133" s="431"/>
      <c r="E133" s="431"/>
      <c r="F133" s="431"/>
      <c r="G133" s="432"/>
      <c r="H133" s="431"/>
      <c r="I133" s="305"/>
      <c r="J133" s="202"/>
    </row>
    <row r="134" spans="1:10" x14ac:dyDescent="0.25">
      <c r="B134" s="425"/>
      <c r="C134" s="201"/>
      <c r="D134" s="201"/>
      <c r="E134" s="201"/>
      <c r="F134" s="201"/>
      <c r="G134" s="435"/>
      <c r="H134" s="201"/>
      <c r="I134" s="201"/>
      <c r="J134" s="202"/>
    </row>
    <row r="135" spans="1:10" x14ac:dyDescent="0.25">
      <c r="B135" s="425"/>
      <c r="C135" s="201"/>
      <c r="D135" s="201"/>
      <c r="E135" s="201"/>
      <c r="F135" s="201"/>
      <c r="G135" s="435"/>
      <c r="H135" s="201"/>
      <c r="I135" s="201"/>
      <c r="J135" s="202"/>
    </row>
    <row r="136" spans="1:10" x14ac:dyDescent="0.25">
      <c r="B136" s="425"/>
      <c r="C136" s="201"/>
      <c r="D136" s="201"/>
      <c r="E136" s="201"/>
      <c r="F136" s="201"/>
      <c r="G136" s="435"/>
      <c r="H136" s="201"/>
      <c r="I136" s="201"/>
      <c r="J136" s="202"/>
    </row>
    <row r="137" spans="1:10" x14ac:dyDescent="0.25">
      <c r="B137" s="425"/>
      <c r="C137" s="201"/>
      <c r="D137" s="201"/>
      <c r="E137" s="201"/>
      <c r="F137" s="201"/>
      <c r="G137" s="435"/>
      <c r="H137" s="201"/>
      <c r="I137" s="201"/>
      <c r="J137" s="202"/>
    </row>
    <row r="138" spans="1:10" s="300" customFormat="1" x14ac:dyDescent="0.25">
      <c r="A138" s="1"/>
      <c r="B138" s="425"/>
      <c r="C138" s="201"/>
      <c r="D138" s="201"/>
      <c r="E138" s="201"/>
      <c r="F138" s="201"/>
      <c r="G138" s="435"/>
      <c r="H138" s="201"/>
      <c r="I138" s="201"/>
      <c r="J138" s="202"/>
    </row>
    <row r="139" spans="1:10" s="300" customFormat="1" x14ac:dyDescent="0.25">
      <c r="A139" s="1"/>
      <c r="B139" s="425"/>
      <c r="C139" s="201"/>
      <c r="D139" s="201"/>
      <c r="E139" s="201"/>
      <c r="F139" s="201"/>
      <c r="G139" s="435"/>
      <c r="H139" s="201"/>
      <c r="I139" s="201"/>
      <c r="J139" s="202"/>
    </row>
    <row r="140" spans="1:10" x14ac:dyDescent="0.25">
      <c r="B140" s="425"/>
      <c r="C140" s="201"/>
      <c r="D140" s="201"/>
      <c r="E140" s="201"/>
      <c r="F140" s="201"/>
      <c r="G140" s="435"/>
      <c r="H140" s="201"/>
      <c r="I140" s="201"/>
      <c r="J140" s="202"/>
    </row>
    <row r="141" spans="1:10" x14ac:dyDescent="0.25">
      <c r="B141" s="425"/>
      <c r="C141" s="201"/>
      <c r="D141" s="201"/>
      <c r="E141" s="201"/>
      <c r="F141" s="201"/>
      <c r="G141" s="435"/>
      <c r="H141" s="201"/>
      <c r="I141" s="201"/>
      <c r="J141" s="202"/>
    </row>
    <row r="142" spans="1:10" x14ac:dyDescent="0.25">
      <c r="B142" s="425"/>
      <c r="C142" s="201"/>
      <c r="D142" s="201"/>
      <c r="E142" s="201"/>
      <c r="F142" s="201"/>
      <c r="G142" s="201"/>
      <c r="H142" s="201"/>
      <c r="I142" s="201"/>
      <c r="J142" s="202"/>
    </row>
    <row r="143" spans="1:10" ht="15.75" thickBot="1" x14ac:dyDescent="0.3">
      <c r="B143" s="430"/>
      <c r="C143" s="431"/>
      <c r="D143" s="431"/>
      <c r="E143" s="431"/>
      <c r="F143" s="431"/>
      <c r="G143" s="431"/>
      <c r="H143" s="431"/>
      <c r="I143" s="431"/>
      <c r="J143" s="305"/>
    </row>
    <row r="144" spans="1:10" ht="15.75" x14ac:dyDescent="0.25">
      <c r="C144" s="601"/>
      <c r="D144" s="602"/>
      <c r="E144" s="603"/>
      <c r="F144" s="603"/>
      <c r="G144" s="9"/>
      <c r="H144" s="9"/>
      <c r="I144" s="98"/>
    </row>
    <row r="145" spans="1:10" s="300" customFormat="1" ht="16.5" thickBot="1" x14ac:dyDescent="0.3">
      <c r="A145" s="1"/>
      <c r="B145" s="1"/>
      <c r="C145" s="601"/>
      <c r="D145" s="602"/>
      <c r="E145" s="603"/>
      <c r="F145" s="603"/>
      <c r="G145" s="9"/>
      <c r="H145" s="9"/>
      <c r="I145" s="98"/>
      <c r="J145" s="1"/>
    </row>
    <row r="146" spans="1:10" s="300" customFormat="1" ht="16.5" thickBot="1" x14ac:dyDescent="0.3">
      <c r="A146" s="1"/>
      <c r="B146" s="433"/>
      <c r="C146" s="534"/>
      <c r="D146" s="535"/>
      <c r="E146" s="536"/>
      <c r="F146" s="536"/>
      <c r="G146" s="532"/>
      <c r="H146" s="532"/>
      <c r="I146" s="533"/>
      <c r="J146" s="200"/>
    </row>
    <row r="147" spans="1:10" ht="15.75" x14ac:dyDescent="0.25">
      <c r="B147" s="425"/>
      <c r="C147" s="538"/>
      <c r="D147" s="539"/>
      <c r="E147" s="1009" t="s">
        <v>115</v>
      </c>
      <c r="F147" s="1010"/>
      <c r="G147" s="1011"/>
      <c r="H147" s="31" t="s">
        <v>116</v>
      </c>
      <c r="I147" s="25" t="s">
        <v>105</v>
      </c>
      <c r="J147" s="202"/>
    </row>
    <row r="148" spans="1:10" ht="15.75" x14ac:dyDescent="0.25">
      <c r="B148" s="425"/>
      <c r="C148" s="540"/>
      <c r="D148" s="541"/>
      <c r="E148" s="1012"/>
      <c r="F148" s="1013"/>
      <c r="G148" s="1014"/>
      <c r="H148" s="32" t="s">
        <v>117</v>
      </c>
      <c r="I148" s="26"/>
      <c r="J148" s="202"/>
    </row>
    <row r="149" spans="1:10" ht="15.75" x14ac:dyDescent="0.25">
      <c r="B149" s="425"/>
      <c r="C149" s="540"/>
      <c r="D149" s="541"/>
      <c r="E149" s="1012"/>
      <c r="F149" s="1013"/>
      <c r="G149" s="1014"/>
      <c r="H149" s="32" t="s">
        <v>118</v>
      </c>
      <c r="I149" s="33">
        <v>44236</v>
      </c>
      <c r="J149" s="202"/>
    </row>
    <row r="150" spans="1:10" ht="16.5" thickBot="1" x14ac:dyDescent="0.3">
      <c r="B150" s="425"/>
      <c r="C150" s="542"/>
      <c r="D150" s="543"/>
      <c r="E150" s="1015"/>
      <c r="F150" s="1016"/>
      <c r="G150" s="1017"/>
      <c r="H150" s="544"/>
      <c r="I150" s="28"/>
      <c r="J150" s="202"/>
    </row>
    <row r="151" spans="1:10" ht="16.5" thickBot="1" x14ac:dyDescent="0.3">
      <c r="B151" s="425"/>
      <c r="C151" s="540"/>
      <c r="D151" s="545"/>
      <c r="E151" s="546"/>
      <c r="F151" s="546"/>
      <c r="G151" s="547"/>
      <c r="H151" s="545"/>
      <c r="I151" s="26"/>
      <c r="J151" s="202"/>
    </row>
    <row r="152" spans="1:10" ht="16.5" thickBot="1" x14ac:dyDescent="0.3">
      <c r="B152" s="425"/>
      <c r="C152" s="38" t="s">
        <v>106</v>
      </c>
      <c r="D152" s="548" t="str">
        <f>+PRESUPUESTO!G39</f>
        <v>Suministro y aplicación de Coraza doble Vida 10 años (Incluye lavada con hipoclorito 10%)</v>
      </c>
      <c r="E152" s="549"/>
      <c r="F152" s="549"/>
      <c r="G152" s="550"/>
      <c r="H152" s="548"/>
      <c r="I152" s="131" t="s">
        <v>3</v>
      </c>
      <c r="J152" s="202"/>
    </row>
    <row r="153" spans="1:10" ht="15.75" x14ac:dyDescent="0.25">
      <c r="B153" s="425"/>
      <c r="C153" s="145"/>
      <c r="D153" s="39"/>
      <c r="E153" s="39"/>
      <c r="F153" s="39"/>
      <c r="G153" s="39"/>
      <c r="H153" s="39"/>
      <c r="I153" s="146"/>
      <c r="J153" s="202"/>
    </row>
    <row r="154" spans="1:10" ht="15.75" x14ac:dyDescent="0.25">
      <c r="B154" s="425"/>
      <c r="C154" s="540"/>
      <c r="D154" s="545"/>
      <c r="E154" s="546"/>
      <c r="F154" s="546"/>
      <c r="G154" s="546"/>
      <c r="H154" s="546"/>
      <c r="I154" s="136"/>
      <c r="J154" s="202"/>
    </row>
    <row r="155" spans="1:10" ht="16.5" thickBot="1" x14ac:dyDescent="0.3">
      <c r="B155" s="425"/>
      <c r="C155" s="40" t="s">
        <v>4</v>
      </c>
      <c r="D155" s="545"/>
      <c r="E155" s="546"/>
      <c r="F155" s="546"/>
      <c r="G155" s="546"/>
      <c r="H155" s="546"/>
      <c r="I155" s="136"/>
      <c r="J155" s="202"/>
    </row>
    <row r="156" spans="1:10" ht="16.5" thickBot="1" x14ac:dyDescent="0.3">
      <c r="B156" s="425"/>
      <c r="C156" s="171" t="s">
        <v>5</v>
      </c>
      <c r="D156" s="172"/>
      <c r="E156" s="173" t="s">
        <v>6</v>
      </c>
      <c r="F156" s="173" t="s">
        <v>55</v>
      </c>
      <c r="G156" s="173" t="s">
        <v>38</v>
      </c>
      <c r="H156" s="174" t="s">
        <v>9</v>
      </c>
      <c r="I156" s="12"/>
      <c r="J156" s="202"/>
    </row>
    <row r="157" spans="1:10" ht="15.75" x14ac:dyDescent="0.25">
      <c r="B157" s="425"/>
      <c r="C157" s="591" t="s">
        <v>10</v>
      </c>
      <c r="D157" s="592"/>
      <c r="E157" s="593" t="s">
        <v>11</v>
      </c>
      <c r="F157" s="593">
        <v>0.5</v>
      </c>
      <c r="G157" s="594">
        <v>2000</v>
      </c>
      <c r="H157" s="103">
        <f>G157*F157</f>
        <v>1000</v>
      </c>
      <c r="I157" s="104"/>
      <c r="J157" s="202"/>
    </row>
    <row r="158" spans="1:10" ht="15.75" x14ac:dyDescent="0.25">
      <c r="B158" s="425"/>
      <c r="C158" s="1020" t="s">
        <v>276</v>
      </c>
      <c r="D158" s="1021"/>
      <c r="E158" s="553" t="s">
        <v>13</v>
      </c>
      <c r="F158" s="553">
        <v>5000</v>
      </c>
      <c r="G158" s="597">
        <v>0.03</v>
      </c>
      <c r="H158" s="103">
        <f>G158*F158</f>
        <v>150</v>
      </c>
      <c r="I158" s="104"/>
      <c r="J158" s="202"/>
    </row>
    <row r="159" spans="1:10" ht="16.5" thickBot="1" x14ac:dyDescent="0.3">
      <c r="B159" s="425"/>
      <c r="C159" s="1035" t="s">
        <v>49</v>
      </c>
      <c r="D159" s="1036"/>
      <c r="E159" s="560" t="s">
        <v>13</v>
      </c>
      <c r="F159" s="595">
        <v>5000</v>
      </c>
      <c r="G159" s="596">
        <v>0.05</v>
      </c>
      <c r="H159" s="103">
        <f t="shared" ref="H159" si="2">G159*F159</f>
        <v>250</v>
      </c>
      <c r="I159" s="110"/>
      <c r="J159" s="202"/>
    </row>
    <row r="160" spans="1:10" ht="16.5" thickBot="1" x14ac:dyDescent="0.3">
      <c r="B160" s="425"/>
      <c r="C160" s="540"/>
      <c r="D160" s="545"/>
      <c r="E160" s="546"/>
      <c r="F160" s="546"/>
      <c r="G160" s="546"/>
      <c r="H160" s="43" t="s">
        <v>16</v>
      </c>
      <c r="I160" s="8">
        <f>H157+H158+H159</f>
        <v>1400</v>
      </c>
      <c r="J160" s="202"/>
    </row>
    <row r="161" spans="1:10" ht="16.5" thickBot="1" x14ac:dyDescent="0.3">
      <c r="B161" s="425"/>
      <c r="C161" s="40" t="s">
        <v>17</v>
      </c>
      <c r="D161" s="545"/>
      <c r="E161" s="546"/>
      <c r="F161" s="546"/>
      <c r="G161" s="546"/>
      <c r="H161" s="546"/>
      <c r="I161" s="137"/>
      <c r="J161" s="202"/>
    </row>
    <row r="162" spans="1:10" ht="16.5" thickBot="1" x14ac:dyDescent="0.3">
      <c r="B162" s="425"/>
      <c r="C162" s="175" t="s">
        <v>5</v>
      </c>
      <c r="D162" s="176"/>
      <c r="E162" s="173" t="s">
        <v>6</v>
      </c>
      <c r="F162" s="173" t="s">
        <v>7</v>
      </c>
      <c r="G162" s="177" t="s">
        <v>9</v>
      </c>
      <c r="H162" s="174" t="s">
        <v>18</v>
      </c>
      <c r="I162" s="169"/>
      <c r="J162" s="202"/>
    </row>
    <row r="163" spans="1:10" ht="16.5" thickBot="1" x14ac:dyDescent="0.3">
      <c r="B163" s="425"/>
      <c r="C163" s="1038" t="s">
        <v>277</v>
      </c>
      <c r="D163" s="1039"/>
      <c r="E163" s="604" t="s">
        <v>57</v>
      </c>
      <c r="F163" s="605">
        <v>0.1</v>
      </c>
      <c r="G163" s="605">
        <f>453000/5</f>
        <v>90600</v>
      </c>
      <c r="H163" s="119">
        <f>G163*F163</f>
        <v>9060</v>
      </c>
      <c r="I163" s="110"/>
      <c r="J163" s="202"/>
    </row>
    <row r="164" spans="1:10" s="300" customFormat="1" ht="16.5" thickBot="1" x14ac:dyDescent="0.3">
      <c r="A164" s="1"/>
      <c r="B164" s="425"/>
      <c r="C164" s="1038" t="s">
        <v>76</v>
      </c>
      <c r="D164" s="1039"/>
      <c r="E164" s="604" t="s">
        <v>57</v>
      </c>
      <c r="F164" s="605">
        <v>0.1</v>
      </c>
      <c r="G164" s="605">
        <f>12551/1</f>
        <v>12551</v>
      </c>
      <c r="H164" s="119">
        <f>G164*F164</f>
        <v>1255.1000000000001</v>
      </c>
      <c r="I164" s="110"/>
      <c r="J164" s="202"/>
    </row>
    <row r="165" spans="1:10" ht="16.5" thickBot="1" x14ac:dyDescent="0.3">
      <c r="B165" s="425"/>
      <c r="C165" s="540"/>
      <c r="D165" s="545"/>
      <c r="E165" s="546"/>
      <c r="F165" s="546"/>
      <c r="G165" s="546"/>
      <c r="H165" s="43" t="s">
        <v>16</v>
      </c>
      <c r="I165" s="8">
        <f>H163+H164</f>
        <v>10315.1</v>
      </c>
      <c r="J165" s="202"/>
    </row>
    <row r="166" spans="1:10" ht="16.5" thickBot="1" x14ac:dyDescent="0.3">
      <c r="B166" s="425"/>
      <c r="C166" s="40" t="s">
        <v>33</v>
      </c>
      <c r="D166" s="545"/>
      <c r="E166" s="546"/>
      <c r="F166" s="546"/>
      <c r="G166" s="546"/>
      <c r="H166" s="546"/>
      <c r="I166" s="137"/>
      <c r="J166" s="202"/>
    </row>
    <row r="167" spans="1:10" ht="16.5" thickBot="1" x14ac:dyDescent="0.3">
      <c r="B167" s="425"/>
      <c r="C167" s="606" t="s">
        <v>34</v>
      </c>
      <c r="D167" s="607" t="s">
        <v>35</v>
      </c>
      <c r="E167" s="608" t="s">
        <v>36</v>
      </c>
      <c r="F167" s="608" t="s">
        <v>37</v>
      </c>
      <c r="G167" s="609" t="s">
        <v>38</v>
      </c>
      <c r="H167" s="182" t="s">
        <v>39</v>
      </c>
      <c r="I167" s="169"/>
      <c r="J167" s="202"/>
    </row>
    <row r="168" spans="1:10" ht="15.75" x14ac:dyDescent="0.25">
      <c r="B168" s="425"/>
      <c r="C168" s="610" t="s">
        <v>40</v>
      </c>
      <c r="D168" s="592">
        <v>50000</v>
      </c>
      <c r="E168" s="121">
        <v>0.85</v>
      </c>
      <c r="F168" s="594">
        <f>D168+(E168*D168)</f>
        <v>92500</v>
      </c>
      <c r="G168" s="594">
        <v>28</v>
      </c>
      <c r="H168" s="122">
        <f>+F168/G168</f>
        <v>3303.5714285714284</v>
      </c>
      <c r="I168" s="110"/>
      <c r="J168" s="202"/>
    </row>
    <row r="169" spans="1:10" ht="16.5" thickBot="1" x14ac:dyDescent="0.3">
      <c r="B169" s="425"/>
      <c r="C169" s="577" t="s">
        <v>41</v>
      </c>
      <c r="D169" s="552">
        <v>33333</v>
      </c>
      <c r="E169" s="83">
        <v>0.85</v>
      </c>
      <c r="F169" s="597">
        <f>D169+(E169*D169)</f>
        <v>61666.05</v>
      </c>
      <c r="G169" s="115">
        <v>50</v>
      </c>
      <c r="H169" s="123">
        <f>+F169/G169</f>
        <v>1233.3210000000001</v>
      </c>
      <c r="I169" s="110"/>
      <c r="J169" s="202"/>
    </row>
    <row r="170" spans="1:10" ht="16.5" thickBot="1" x14ac:dyDescent="0.3">
      <c r="B170" s="425"/>
      <c r="C170" s="540"/>
      <c r="D170" s="545"/>
      <c r="E170" s="546"/>
      <c r="F170" s="546"/>
      <c r="G170" s="546"/>
      <c r="H170" s="43" t="s">
        <v>16</v>
      </c>
      <c r="I170" s="8">
        <f>H168+H169</f>
        <v>4536.8924285714284</v>
      </c>
      <c r="J170" s="202"/>
    </row>
    <row r="171" spans="1:10" ht="16.5" thickBot="1" x14ac:dyDescent="0.3">
      <c r="B171" s="425"/>
      <c r="C171" s="540"/>
      <c r="D171" s="545"/>
      <c r="E171" s="546"/>
      <c r="F171" s="546"/>
      <c r="G171" s="546"/>
      <c r="H171" s="546"/>
      <c r="I171" s="138"/>
      <c r="J171" s="202"/>
    </row>
    <row r="172" spans="1:10" ht="16.5" thickBot="1" x14ac:dyDescent="0.3">
      <c r="B172" s="425"/>
      <c r="C172" s="540"/>
      <c r="D172" s="545"/>
      <c r="E172" s="546"/>
      <c r="F172" s="546"/>
      <c r="G172" s="133" t="s">
        <v>42</v>
      </c>
      <c r="H172" s="134"/>
      <c r="I172" s="8">
        <f>+I160+I165+I170</f>
        <v>16251.99242857143</v>
      </c>
      <c r="J172" s="202"/>
    </row>
    <row r="173" spans="1:10" ht="16.5" thickBot="1" x14ac:dyDescent="0.3">
      <c r="B173" s="425"/>
      <c r="C173" s="40" t="s">
        <v>43</v>
      </c>
      <c r="D173" s="545"/>
      <c r="E173" s="546"/>
      <c r="F173" s="546"/>
      <c r="G173" s="546"/>
      <c r="H173" s="546"/>
      <c r="I173" s="136"/>
      <c r="J173" s="202"/>
    </row>
    <row r="174" spans="1:10" ht="16.5" thickBot="1" x14ac:dyDescent="0.3">
      <c r="B174" s="425"/>
      <c r="C174" s="611" t="s">
        <v>44</v>
      </c>
      <c r="D174" s="612"/>
      <c r="E174" s="613"/>
      <c r="F174" s="614"/>
      <c r="G174" s="187" t="s">
        <v>45</v>
      </c>
      <c r="H174" s="615" t="s">
        <v>54</v>
      </c>
      <c r="I174" s="12"/>
      <c r="J174" s="202"/>
    </row>
    <row r="175" spans="1:10" ht="15.75" x14ac:dyDescent="0.25">
      <c r="B175" s="425"/>
      <c r="C175" s="1040" t="s">
        <v>46</v>
      </c>
      <c r="D175" s="1041"/>
      <c r="E175" s="1041"/>
      <c r="F175" s="1042"/>
      <c r="G175" s="593">
        <v>0</v>
      </c>
      <c r="H175" s="124">
        <f>I172*G175</f>
        <v>0</v>
      </c>
      <c r="I175" s="104"/>
      <c r="J175" s="202"/>
    </row>
    <row r="176" spans="1:10" ht="16.5" thickBot="1" x14ac:dyDescent="0.3">
      <c r="B176" s="425"/>
      <c r="C176" s="1032" t="s">
        <v>47</v>
      </c>
      <c r="D176" s="1033"/>
      <c r="E176" s="1033"/>
      <c r="F176" s="1034"/>
      <c r="G176" s="581">
        <v>0</v>
      </c>
      <c r="H176" s="125"/>
      <c r="I176" s="116"/>
      <c r="J176" s="202"/>
    </row>
    <row r="177" spans="2:10" ht="16.5" thickBot="1" x14ac:dyDescent="0.3">
      <c r="B177" s="425"/>
      <c r="C177" s="540"/>
      <c r="D177" s="545"/>
      <c r="E177" s="546"/>
      <c r="F177" s="546"/>
      <c r="G177" s="546"/>
      <c r="H177" s="135" t="s">
        <v>16</v>
      </c>
      <c r="I177" s="10">
        <f>H175+H176</f>
        <v>0</v>
      </c>
      <c r="J177" s="202"/>
    </row>
    <row r="178" spans="2:10" ht="16.5" thickBot="1" x14ac:dyDescent="0.3">
      <c r="B178" s="425"/>
      <c r="C178" s="540"/>
      <c r="D178" s="545"/>
      <c r="E178" s="546"/>
      <c r="F178" s="546"/>
      <c r="G178" s="546"/>
      <c r="H178" s="546"/>
      <c r="I178" s="136"/>
      <c r="J178" s="202"/>
    </row>
    <row r="179" spans="2:10" ht="16.5" thickBot="1" x14ac:dyDescent="0.3">
      <c r="B179" s="425"/>
      <c r="C179" s="540"/>
      <c r="D179" s="434" t="s">
        <v>111</v>
      </c>
      <c r="E179" s="546"/>
      <c r="F179" s="546"/>
      <c r="G179" s="134" t="s">
        <v>48</v>
      </c>
      <c r="H179" s="134"/>
      <c r="I179" s="10">
        <f>I177+I172</f>
        <v>16251.99242857143</v>
      </c>
      <c r="J179" s="202"/>
    </row>
    <row r="180" spans="2:10" x14ac:dyDescent="0.25">
      <c r="B180" s="425"/>
      <c r="C180" s="425"/>
      <c r="D180" s="201"/>
      <c r="E180" s="201"/>
      <c r="F180" s="201"/>
      <c r="G180" s="201"/>
      <c r="H180" s="201"/>
      <c r="I180" s="202"/>
      <c r="J180" s="202"/>
    </row>
    <row r="181" spans="2:10" x14ac:dyDescent="0.25">
      <c r="B181" s="425"/>
      <c r="C181" s="425"/>
      <c r="D181" s="201"/>
      <c r="E181" s="201"/>
      <c r="F181" s="201"/>
      <c r="G181" s="435" t="s">
        <v>107</v>
      </c>
      <c r="H181" s="201"/>
      <c r="I181" s="202"/>
      <c r="J181" s="202"/>
    </row>
    <row r="182" spans="2:10" x14ac:dyDescent="0.25">
      <c r="B182" s="425"/>
      <c r="C182" s="425"/>
      <c r="D182" s="201"/>
      <c r="E182" s="201"/>
      <c r="F182" s="201"/>
      <c r="G182" s="435" t="s">
        <v>108</v>
      </c>
      <c r="H182" s="201"/>
      <c r="I182" s="202"/>
      <c r="J182" s="202"/>
    </row>
    <row r="183" spans="2:10" x14ac:dyDescent="0.25">
      <c r="B183" s="425"/>
      <c r="C183" s="425"/>
      <c r="D183" s="201"/>
      <c r="E183" s="201"/>
      <c r="F183" s="201"/>
      <c r="G183" s="435" t="s">
        <v>109</v>
      </c>
      <c r="H183" s="201"/>
      <c r="I183" s="202"/>
      <c r="J183" s="202"/>
    </row>
    <row r="184" spans="2:10" x14ac:dyDescent="0.25">
      <c r="B184" s="425"/>
      <c r="C184" s="425"/>
      <c r="D184" s="201"/>
      <c r="E184" s="201"/>
      <c r="F184" s="201"/>
      <c r="G184" s="435" t="s">
        <v>110</v>
      </c>
      <c r="H184" s="201"/>
      <c r="I184" s="202"/>
      <c r="J184" s="202"/>
    </row>
    <row r="185" spans="2:10" x14ac:dyDescent="0.25">
      <c r="B185" s="425"/>
      <c r="C185" s="425"/>
      <c r="D185" s="201"/>
      <c r="E185" s="201"/>
      <c r="F185" s="201"/>
      <c r="G185" s="201"/>
      <c r="H185" s="201"/>
      <c r="I185" s="202"/>
      <c r="J185" s="202"/>
    </row>
    <row r="186" spans="2:10" x14ac:dyDescent="0.25">
      <c r="B186" s="425"/>
      <c r="C186" s="425"/>
      <c r="D186" s="436" t="s">
        <v>112</v>
      </c>
      <c r="E186" s="201"/>
      <c r="F186" s="201"/>
      <c r="G186" s="201"/>
      <c r="H186" s="201"/>
      <c r="I186" s="202"/>
      <c r="J186" s="202"/>
    </row>
    <row r="187" spans="2:10" x14ac:dyDescent="0.25">
      <c r="B187" s="425"/>
      <c r="C187" s="425"/>
      <c r="D187" s="437" t="s">
        <v>113</v>
      </c>
      <c r="E187" s="201"/>
      <c r="F187" s="201"/>
      <c r="G187" s="201"/>
      <c r="H187" s="201"/>
      <c r="I187" s="202"/>
      <c r="J187" s="202"/>
    </row>
    <row r="188" spans="2:10" x14ac:dyDescent="0.25">
      <c r="B188" s="425"/>
      <c r="C188" s="425"/>
      <c r="D188" s="438">
        <v>1</v>
      </c>
      <c r="E188" s="201"/>
      <c r="F188" s="201"/>
      <c r="G188" s="201"/>
      <c r="H188" s="201"/>
      <c r="I188" s="202"/>
      <c r="J188" s="202"/>
    </row>
    <row r="189" spans="2:10" x14ac:dyDescent="0.25">
      <c r="B189" s="425"/>
      <c r="C189" s="425"/>
      <c r="D189" s="438">
        <v>2</v>
      </c>
      <c r="E189" s="201"/>
      <c r="F189" s="201"/>
      <c r="G189" s="201"/>
      <c r="H189" s="201"/>
      <c r="I189" s="202"/>
      <c r="J189" s="202"/>
    </row>
    <row r="190" spans="2:10" x14ac:dyDescent="0.25">
      <c r="B190" s="425"/>
      <c r="C190" s="425"/>
      <c r="D190" s="438">
        <v>3</v>
      </c>
      <c r="E190" s="201"/>
      <c r="F190" s="201"/>
      <c r="G190" s="201"/>
      <c r="H190" s="201"/>
      <c r="I190" s="202"/>
      <c r="J190" s="202"/>
    </row>
    <row r="191" spans="2:10" x14ac:dyDescent="0.25">
      <c r="B191" s="425"/>
      <c r="C191" s="425"/>
      <c r="D191" s="438"/>
      <c r="E191" s="201"/>
      <c r="F191" s="201"/>
      <c r="G191" s="435" t="s">
        <v>107</v>
      </c>
      <c r="H191" s="201"/>
      <c r="I191" s="202"/>
      <c r="J191" s="202"/>
    </row>
    <row r="192" spans="2:10" x14ac:dyDescent="0.25">
      <c r="B192" s="425"/>
      <c r="C192" s="425"/>
      <c r="D192" s="201"/>
      <c r="E192" s="201"/>
      <c r="F192" s="201"/>
      <c r="G192" s="435" t="s">
        <v>108</v>
      </c>
      <c r="H192" s="201"/>
      <c r="I192" s="202"/>
      <c r="J192" s="202"/>
    </row>
    <row r="193" spans="1:10" x14ac:dyDescent="0.25">
      <c r="B193" s="425"/>
      <c r="C193" s="425"/>
      <c r="D193" s="201"/>
      <c r="E193" s="201"/>
      <c r="F193" s="201"/>
      <c r="G193" s="435" t="s">
        <v>114</v>
      </c>
      <c r="H193" s="201"/>
      <c r="I193" s="202"/>
      <c r="J193" s="202"/>
    </row>
    <row r="194" spans="1:10" x14ac:dyDescent="0.25">
      <c r="B194" s="425"/>
      <c r="C194" s="425"/>
      <c r="D194" s="201"/>
      <c r="E194" s="201"/>
      <c r="F194" s="201"/>
      <c r="G194" s="435" t="s">
        <v>110</v>
      </c>
      <c r="H194" s="201"/>
      <c r="I194" s="202"/>
      <c r="J194" s="202"/>
    </row>
    <row r="195" spans="1:10" ht="15.75" thickBot="1" x14ac:dyDescent="0.3">
      <c r="B195" s="425"/>
      <c r="C195" s="430"/>
      <c r="D195" s="431"/>
      <c r="E195" s="431"/>
      <c r="F195" s="431"/>
      <c r="G195" s="432"/>
      <c r="H195" s="431"/>
      <c r="I195" s="305"/>
      <c r="J195" s="202"/>
    </row>
    <row r="196" spans="1:10" x14ac:dyDescent="0.25">
      <c r="B196" s="425"/>
      <c r="C196" s="201"/>
      <c r="D196" s="201"/>
      <c r="E196" s="201"/>
      <c r="F196" s="201"/>
      <c r="G196" s="435"/>
      <c r="H196" s="201"/>
      <c r="I196" s="201"/>
      <c r="J196" s="202"/>
    </row>
    <row r="197" spans="1:10" x14ac:dyDescent="0.25">
      <c r="B197" s="425"/>
      <c r="C197" s="201"/>
      <c r="D197" s="201"/>
      <c r="E197" s="201"/>
      <c r="F197" s="201"/>
      <c r="G197" s="435"/>
      <c r="H197" s="201"/>
      <c r="I197" s="201"/>
      <c r="J197" s="202"/>
    </row>
    <row r="198" spans="1:10" x14ac:dyDescent="0.25">
      <c r="B198" s="425"/>
      <c r="C198" s="201"/>
      <c r="D198" s="201"/>
      <c r="E198" s="201"/>
      <c r="F198" s="201"/>
      <c r="G198" s="435"/>
      <c r="H198" s="201"/>
      <c r="I198" s="201"/>
      <c r="J198" s="202"/>
    </row>
    <row r="199" spans="1:10" x14ac:dyDescent="0.25">
      <c r="B199" s="425"/>
      <c r="C199" s="201"/>
      <c r="D199" s="201"/>
      <c r="E199" s="435"/>
      <c r="F199" s="201"/>
      <c r="G199" s="201"/>
      <c r="H199" s="202"/>
      <c r="I199" s="201"/>
      <c r="J199" s="202"/>
    </row>
    <row r="200" spans="1:10" x14ac:dyDescent="0.25">
      <c r="B200" s="425"/>
      <c r="C200" s="201"/>
      <c r="D200" s="201"/>
      <c r="E200" s="201"/>
      <c r="F200" s="201"/>
      <c r="G200" s="201"/>
      <c r="H200" s="202"/>
      <c r="I200" s="201"/>
      <c r="J200" s="202"/>
    </row>
    <row r="201" spans="1:10" x14ac:dyDescent="0.25">
      <c r="B201" s="425"/>
      <c r="C201" s="201"/>
      <c r="D201" s="201"/>
      <c r="E201" s="201"/>
      <c r="F201" s="201"/>
      <c r="G201" s="201"/>
      <c r="H201" s="202"/>
      <c r="I201" s="201"/>
      <c r="J201" s="202"/>
    </row>
    <row r="202" spans="1:10" x14ac:dyDescent="0.25">
      <c r="B202" s="425"/>
      <c r="C202" s="201"/>
      <c r="D202" s="201"/>
      <c r="E202" s="201"/>
      <c r="F202" s="201"/>
      <c r="G202" s="201"/>
      <c r="H202" s="201"/>
      <c r="I202" s="201"/>
      <c r="J202" s="202"/>
    </row>
    <row r="203" spans="1:10" x14ac:dyDescent="0.25">
      <c r="B203" s="425"/>
      <c r="C203" s="201"/>
      <c r="D203" s="201"/>
      <c r="E203" s="201"/>
      <c r="F203" s="201"/>
      <c r="G203" s="201"/>
      <c r="H203" s="201"/>
      <c r="I203" s="201"/>
      <c r="J203" s="202"/>
    </row>
    <row r="204" spans="1:10" s="300" customFormat="1" x14ac:dyDescent="0.25">
      <c r="A204" s="1"/>
      <c r="B204" s="425"/>
      <c r="C204" s="201"/>
      <c r="D204" s="201"/>
      <c r="E204" s="201"/>
      <c r="F204" s="201"/>
      <c r="G204" s="201"/>
      <c r="H204" s="201"/>
      <c r="I204" s="201"/>
      <c r="J204" s="202"/>
    </row>
    <row r="205" spans="1:10" s="300" customFormat="1" ht="15.75" thickBot="1" x14ac:dyDescent="0.3">
      <c r="A205" s="1"/>
      <c r="B205" s="430"/>
      <c r="C205" s="431"/>
      <c r="D205" s="431"/>
      <c r="E205" s="431"/>
      <c r="F205" s="431"/>
      <c r="G205" s="431"/>
      <c r="H205" s="431"/>
      <c r="I205" s="431"/>
      <c r="J205" s="305"/>
    </row>
    <row r="206" spans="1:10" s="300" customFormat="1" x14ac:dyDescent="0.25">
      <c r="A206" s="1"/>
      <c r="B206" s="201"/>
      <c r="C206" s="201"/>
      <c r="D206" s="201"/>
      <c r="E206" s="201"/>
      <c r="F206" s="201"/>
      <c r="G206" s="201"/>
      <c r="H206" s="201"/>
      <c r="I206" s="201"/>
      <c r="J206" s="201"/>
    </row>
    <row r="207" spans="1:10" s="300" customFormat="1" ht="15.75" thickBot="1" x14ac:dyDescent="0.3">
      <c r="A207" s="1"/>
      <c r="B207" s="201"/>
      <c r="C207" s="201"/>
      <c r="D207" s="201"/>
      <c r="E207" s="201"/>
      <c r="F207" s="201"/>
      <c r="G207" s="201"/>
      <c r="H207" s="201"/>
      <c r="I207" s="201"/>
      <c r="J207" s="201"/>
    </row>
    <row r="208" spans="1:10" ht="15.75" thickBot="1" x14ac:dyDescent="0.3">
      <c r="B208" s="433"/>
      <c r="C208" s="590"/>
      <c r="D208" s="590"/>
      <c r="E208" s="590"/>
      <c r="F208" s="590"/>
      <c r="G208" s="590"/>
      <c r="H208" s="590"/>
      <c r="I208" s="590"/>
      <c r="J208" s="200"/>
    </row>
    <row r="209" spans="2:10" ht="15.75" x14ac:dyDescent="0.25">
      <c r="B209" s="425"/>
      <c r="C209" s="538"/>
      <c r="D209" s="539"/>
      <c r="E209" s="1009" t="s">
        <v>115</v>
      </c>
      <c r="F209" s="1010"/>
      <c r="G209" s="1011"/>
      <c r="H209" s="31" t="s">
        <v>116</v>
      </c>
      <c r="I209" s="25" t="s">
        <v>105</v>
      </c>
      <c r="J209" s="202"/>
    </row>
    <row r="210" spans="2:10" ht="15.75" x14ac:dyDescent="0.25">
      <c r="B210" s="425"/>
      <c r="C210" s="540"/>
      <c r="D210" s="541"/>
      <c r="E210" s="1012"/>
      <c r="F210" s="1013"/>
      <c r="G210" s="1014"/>
      <c r="H210" s="32" t="s">
        <v>117</v>
      </c>
      <c r="I210" s="26"/>
      <c r="J210" s="202"/>
    </row>
    <row r="211" spans="2:10" ht="15.75" x14ac:dyDescent="0.25">
      <c r="B211" s="425"/>
      <c r="C211" s="540"/>
      <c r="D211" s="541"/>
      <c r="E211" s="1012"/>
      <c r="F211" s="1013"/>
      <c r="G211" s="1014"/>
      <c r="H211" s="32" t="s">
        <v>118</v>
      </c>
      <c r="I211" s="33">
        <v>44236</v>
      </c>
      <c r="J211" s="202"/>
    </row>
    <row r="212" spans="2:10" ht="16.5" thickBot="1" x14ac:dyDescent="0.3">
      <c r="B212" s="425"/>
      <c r="C212" s="542"/>
      <c r="D212" s="543"/>
      <c r="E212" s="1015"/>
      <c r="F212" s="1016"/>
      <c r="G212" s="1017"/>
      <c r="H212" s="544"/>
      <c r="I212" s="28"/>
      <c r="J212" s="202"/>
    </row>
    <row r="213" spans="2:10" ht="16.5" thickBot="1" x14ac:dyDescent="0.3">
      <c r="B213" s="425"/>
      <c r="C213" s="540"/>
      <c r="D213" s="545"/>
      <c r="E213" s="546"/>
      <c r="F213" s="546"/>
      <c r="G213" s="547"/>
      <c r="H213" s="545"/>
      <c r="I213" s="26"/>
      <c r="J213" s="202"/>
    </row>
    <row r="214" spans="2:10" ht="16.5" thickBot="1" x14ac:dyDescent="0.3">
      <c r="B214" s="425"/>
      <c r="C214" s="38" t="s">
        <v>106</v>
      </c>
      <c r="D214" s="548" t="str">
        <f>+PRESUPUESTO!G19</f>
        <v xml:space="preserve">Resanes Muros Estuco Plastico para Interiores y una Mano de Pintura </v>
      </c>
      <c r="E214" s="549"/>
      <c r="F214" s="549"/>
      <c r="G214" s="550"/>
      <c r="H214" s="548"/>
      <c r="I214" s="131" t="s">
        <v>3</v>
      </c>
      <c r="J214" s="202"/>
    </row>
    <row r="215" spans="2:10" ht="15.75" x14ac:dyDescent="0.25">
      <c r="B215" s="425"/>
      <c r="C215" s="145"/>
      <c r="D215" s="39"/>
      <c r="E215" s="39"/>
      <c r="F215" s="39"/>
      <c r="G215" s="39"/>
      <c r="H215" s="39"/>
      <c r="I215" s="146"/>
      <c r="J215" s="202"/>
    </row>
    <row r="216" spans="2:10" ht="15.75" x14ac:dyDescent="0.25">
      <c r="B216" s="425"/>
      <c r="C216" s="145"/>
      <c r="D216" s="39"/>
      <c r="E216" s="39"/>
      <c r="F216" s="39"/>
      <c r="G216" s="39"/>
      <c r="H216" s="39"/>
      <c r="I216" s="146"/>
      <c r="J216" s="202"/>
    </row>
    <row r="217" spans="2:10" ht="16.5" thickBot="1" x14ac:dyDescent="0.3">
      <c r="B217" s="425"/>
      <c r="C217" s="616" t="s">
        <v>4</v>
      </c>
      <c r="D217" s="617"/>
      <c r="E217" s="618"/>
      <c r="F217" s="618"/>
      <c r="G217" s="619"/>
      <c r="H217" s="618"/>
      <c r="I217" s="620"/>
      <c r="J217" s="202"/>
    </row>
    <row r="218" spans="2:10" ht="15.75" x14ac:dyDescent="0.25">
      <c r="B218" s="425"/>
      <c r="C218" s="189" t="s">
        <v>5</v>
      </c>
      <c r="D218" s="190"/>
      <c r="E218" s="191" t="s">
        <v>58</v>
      </c>
      <c r="F218" s="191" t="s">
        <v>59</v>
      </c>
      <c r="G218" s="191" t="s">
        <v>60</v>
      </c>
      <c r="H218" s="192" t="s">
        <v>9</v>
      </c>
      <c r="I218" s="621"/>
      <c r="J218" s="202"/>
    </row>
    <row r="219" spans="2:10" ht="15.75" x14ac:dyDescent="0.25">
      <c r="B219" s="425"/>
      <c r="C219" s="622" t="s">
        <v>61</v>
      </c>
      <c r="D219" s="623"/>
      <c r="E219" s="624" t="s">
        <v>62</v>
      </c>
      <c r="F219" s="625">
        <v>100</v>
      </c>
      <c r="G219" s="624">
        <v>0.5</v>
      </c>
      <c r="H219" s="126">
        <f>G219*F219</f>
        <v>50</v>
      </c>
      <c r="I219" s="626"/>
      <c r="J219" s="202"/>
    </row>
    <row r="220" spans="2:10" ht="15.75" x14ac:dyDescent="0.25">
      <c r="B220" s="425"/>
      <c r="C220" s="627" t="s">
        <v>278</v>
      </c>
      <c r="D220" s="623"/>
      <c r="E220" s="624" t="s">
        <v>279</v>
      </c>
      <c r="F220" s="624">
        <v>5000</v>
      </c>
      <c r="G220" s="624">
        <v>0.03</v>
      </c>
      <c r="H220" s="126">
        <f>G220*F220</f>
        <v>150</v>
      </c>
      <c r="I220" s="626"/>
      <c r="J220" s="202"/>
    </row>
    <row r="221" spans="2:10" ht="15.75" x14ac:dyDescent="0.25">
      <c r="B221" s="425"/>
      <c r="C221" s="1055" t="s">
        <v>63</v>
      </c>
      <c r="D221" s="1056"/>
      <c r="E221" s="624" t="s">
        <v>279</v>
      </c>
      <c r="F221" s="628">
        <v>500</v>
      </c>
      <c r="G221" s="624">
        <v>0.3</v>
      </c>
      <c r="H221" s="126">
        <f>G221*F221</f>
        <v>150</v>
      </c>
      <c r="I221" s="626"/>
      <c r="J221" s="202"/>
    </row>
    <row r="222" spans="2:10" ht="16.5" thickBot="1" x14ac:dyDescent="0.3">
      <c r="B222" s="425"/>
      <c r="C222" s="1057" t="s">
        <v>64</v>
      </c>
      <c r="D222" s="1058"/>
      <c r="E222" s="624" t="s">
        <v>279</v>
      </c>
      <c r="F222" s="629">
        <v>1000</v>
      </c>
      <c r="G222" s="629">
        <v>0.3</v>
      </c>
      <c r="H222" s="126">
        <f>G222*F222</f>
        <v>300</v>
      </c>
      <c r="I222" s="630"/>
      <c r="J222" s="202"/>
    </row>
    <row r="223" spans="2:10" ht="15.75" thickBot="1" x14ac:dyDescent="0.3">
      <c r="B223" s="425"/>
      <c r="C223" s="425"/>
      <c r="D223" s="617"/>
      <c r="E223" s="618"/>
      <c r="F223" s="618"/>
      <c r="G223" s="619"/>
      <c r="H223" s="11" t="s">
        <v>16</v>
      </c>
      <c r="I223" s="631">
        <f>SUM(H219:H222)</f>
        <v>650</v>
      </c>
      <c r="J223" s="202"/>
    </row>
    <row r="224" spans="2:10" ht="16.5" thickBot="1" x14ac:dyDescent="0.3">
      <c r="B224" s="425"/>
      <c r="C224" s="616" t="s">
        <v>17</v>
      </c>
      <c r="D224" s="617"/>
      <c r="E224" s="618"/>
      <c r="F224" s="618"/>
      <c r="G224" s="619"/>
      <c r="H224" s="618"/>
      <c r="I224" s="620"/>
      <c r="J224" s="202"/>
    </row>
    <row r="225" spans="2:10" ht="15.75" x14ac:dyDescent="0.25">
      <c r="B225" s="425"/>
      <c r="C225" s="193" t="s">
        <v>5</v>
      </c>
      <c r="D225" s="194"/>
      <c r="E225" s="191" t="s">
        <v>6</v>
      </c>
      <c r="F225" s="191" t="s">
        <v>7</v>
      </c>
      <c r="G225" s="195" t="s">
        <v>9</v>
      </c>
      <c r="H225" s="192" t="s">
        <v>18</v>
      </c>
      <c r="I225" s="632"/>
      <c r="J225" s="202"/>
    </row>
    <row r="226" spans="2:10" x14ac:dyDescent="0.25">
      <c r="B226" s="425"/>
      <c r="C226" s="633" t="s">
        <v>65</v>
      </c>
      <c r="D226" s="634"/>
      <c r="E226" s="635" t="s">
        <v>66</v>
      </c>
      <c r="F226" s="635">
        <v>0.09</v>
      </c>
      <c r="G226" s="636">
        <v>12000</v>
      </c>
      <c r="H226" s="637">
        <f>F226*G226</f>
        <v>1080</v>
      </c>
      <c r="I226" s="638"/>
      <c r="J226" s="202"/>
    </row>
    <row r="227" spans="2:10" x14ac:dyDescent="0.25">
      <c r="B227" s="425"/>
      <c r="C227" s="633" t="s">
        <v>67</v>
      </c>
      <c r="D227" s="634"/>
      <c r="E227" s="635" t="s">
        <v>68</v>
      </c>
      <c r="F227" s="635">
        <v>0.26</v>
      </c>
      <c r="G227" s="639">
        <v>400</v>
      </c>
      <c r="H227" s="637">
        <f>F227*G227</f>
        <v>104</v>
      </c>
      <c r="I227" s="638"/>
      <c r="J227" s="202"/>
    </row>
    <row r="228" spans="2:10" x14ac:dyDescent="0.25">
      <c r="B228" s="425"/>
      <c r="C228" s="640" t="s">
        <v>69</v>
      </c>
      <c r="D228" s="641"/>
      <c r="E228" s="642" t="s">
        <v>66</v>
      </c>
      <c r="F228" s="624">
        <v>0.02</v>
      </c>
      <c r="G228" s="643">
        <v>16000</v>
      </c>
      <c r="H228" s="637">
        <f>F228*G228</f>
        <v>320</v>
      </c>
      <c r="I228" s="638"/>
      <c r="J228" s="202"/>
    </row>
    <row r="229" spans="2:10" x14ac:dyDescent="0.25">
      <c r="B229" s="425"/>
      <c r="C229" s="627" t="s">
        <v>70</v>
      </c>
      <c r="D229" s="623"/>
      <c r="E229" s="624" t="s">
        <v>71</v>
      </c>
      <c r="F229" s="644">
        <v>0.12</v>
      </c>
      <c r="G229" s="645">
        <v>18000</v>
      </c>
      <c r="H229" s="646">
        <f>G229*F229</f>
        <v>2160</v>
      </c>
      <c r="I229" s="638"/>
      <c r="J229" s="202"/>
    </row>
    <row r="230" spans="2:10" x14ac:dyDescent="0.25">
      <c r="B230" s="425"/>
      <c r="C230" s="647" t="s">
        <v>72</v>
      </c>
      <c r="D230" s="648"/>
      <c r="E230" s="642" t="s">
        <v>73</v>
      </c>
      <c r="F230" s="644">
        <v>0.04</v>
      </c>
      <c r="G230" s="645">
        <v>1000</v>
      </c>
      <c r="H230" s="646">
        <f>G230*F230</f>
        <v>40</v>
      </c>
      <c r="I230" s="638"/>
      <c r="J230" s="202"/>
    </row>
    <row r="231" spans="2:10" ht="15.75" thickBot="1" x14ac:dyDescent="0.3">
      <c r="B231" s="425"/>
      <c r="C231" s="1051" t="s">
        <v>74</v>
      </c>
      <c r="D231" s="1052"/>
      <c r="E231" s="649"/>
      <c r="F231" s="650"/>
      <c r="G231" s="651"/>
      <c r="H231" s="652"/>
      <c r="I231" s="652"/>
      <c r="J231" s="202"/>
    </row>
    <row r="232" spans="2:10" ht="15.75" thickBot="1" x14ac:dyDescent="0.3">
      <c r="B232" s="425"/>
      <c r="C232" s="425"/>
      <c r="D232" s="617"/>
      <c r="E232" s="618"/>
      <c r="F232" s="618"/>
      <c r="G232" s="619"/>
      <c r="H232" s="141" t="s">
        <v>16</v>
      </c>
      <c r="I232" s="631">
        <f>SUM(H226:H230)</f>
        <v>3704</v>
      </c>
      <c r="J232" s="202"/>
    </row>
    <row r="233" spans="2:10" ht="16.5" thickBot="1" x14ac:dyDescent="0.3">
      <c r="B233" s="425"/>
      <c r="C233" s="616" t="s">
        <v>33</v>
      </c>
      <c r="D233" s="617"/>
      <c r="E233" s="618"/>
      <c r="F233" s="618"/>
      <c r="G233" s="619"/>
      <c r="H233" s="618"/>
      <c r="I233" s="620"/>
      <c r="J233" s="202"/>
    </row>
    <row r="234" spans="2:10" ht="16.5" thickBot="1" x14ac:dyDescent="0.3">
      <c r="B234" s="425"/>
      <c r="C234" s="606" t="s">
        <v>34</v>
      </c>
      <c r="D234" s="607" t="s">
        <v>35</v>
      </c>
      <c r="E234" s="608" t="s">
        <v>36</v>
      </c>
      <c r="F234" s="608" t="s">
        <v>37</v>
      </c>
      <c r="G234" s="609" t="s">
        <v>38</v>
      </c>
      <c r="H234" s="182" t="s">
        <v>39</v>
      </c>
      <c r="I234" s="169"/>
      <c r="J234" s="202"/>
    </row>
    <row r="235" spans="2:10" ht="15.75" x14ac:dyDescent="0.25">
      <c r="B235" s="425"/>
      <c r="C235" s="610" t="s">
        <v>40</v>
      </c>
      <c r="D235" s="592">
        <v>50000</v>
      </c>
      <c r="E235" s="121">
        <v>0.85</v>
      </c>
      <c r="F235" s="594">
        <f>D235+(E235*D235)</f>
        <v>92500</v>
      </c>
      <c r="G235" s="594">
        <v>50</v>
      </c>
      <c r="H235" s="122">
        <f>+F235/G235</f>
        <v>1850</v>
      </c>
      <c r="I235" s="110"/>
      <c r="J235" s="202"/>
    </row>
    <row r="236" spans="2:10" ht="16.5" thickBot="1" x14ac:dyDescent="0.3">
      <c r="B236" s="425"/>
      <c r="C236" s="577" t="s">
        <v>41</v>
      </c>
      <c r="D236" s="552">
        <v>33333</v>
      </c>
      <c r="E236" s="83">
        <v>0.85</v>
      </c>
      <c r="F236" s="597">
        <f>D236+(E236*D236)</f>
        <v>61666.05</v>
      </c>
      <c r="G236" s="115">
        <v>24</v>
      </c>
      <c r="H236" s="123">
        <f>+F236/G236</f>
        <v>2569.4187500000003</v>
      </c>
      <c r="I236" s="110"/>
      <c r="J236" s="202"/>
    </row>
    <row r="237" spans="2:10" ht="16.5" thickBot="1" x14ac:dyDescent="0.3">
      <c r="B237" s="425"/>
      <c r="C237" s="540"/>
      <c r="D237" s="545"/>
      <c r="E237" s="546"/>
      <c r="F237" s="546"/>
      <c r="G237" s="546"/>
      <c r="H237" s="43" t="s">
        <v>16</v>
      </c>
      <c r="I237" s="8">
        <f>H235+H236</f>
        <v>4419.4187500000007</v>
      </c>
      <c r="J237" s="202"/>
    </row>
    <row r="238" spans="2:10" ht="15.75" thickBot="1" x14ac:dyDescent="0.3">
      <c r="B238" s="425"/>
      <c r="C238" s="425"/>
      <c r="D238" s="617"/>
      <c r="E238" s="618"/>
      <c r="F238" s="618"/>
      <c r="G238" s="619"/>
      <c r="H238" s="618"/>
      <c r="I238" s="653"/>
      <c r="J238" s="202"/>
    </row>
    <row r="239" spans="2:10" ht="15.75" thickBot="1" x14ac:dyDescent="0.3">
      <c r="B239" s="425"/>
      <c r="C239" s="425"/>
      <c r="D239" s="617"/>
      <c r="E239" s="618"/>
      <c r="F239" s="618"/>
      <c r="G239" s="141" t="s">
        <v>42</v>
      </c>
      <c r="H239" s="142"/>
      <c r="I239" s="631">
        <f>I223+I232+I237</f>
        <v>8773.4187500000007</v>
      </c>
      <c r="J239" s="202"/>
    </row>
    <row r="240" spans="2:10" ht="16.5" thickBot="1" x14ac:dyDescent="0.3">
      <c r="B240" s="425"/>
      <c r="C240" s="616" t="s">
        <v>43</v>
      </c>
      <c r="D240" s="617"/>
      <c r="E240" s="618"/>
      <c r="F240" s="618"/>
      <c r="G240" s="619"/>
      <c r="H240" s="618"/>
      <c r="I240" s="620"/>
      <c r="J240" s="202"/>
    </row>
    <row r="241" spans="2:10" x14ac:dyDescent="0.25">
      <c r="B241" s="425"/>
      <c r="C241" s="654" t="s">
        <v>44</v>
      </c>
      <c r="D241" s="655"/>
      <c r="E241" s="656"/>
      <c r="F241" s="657"/>
      <c r="G241" s="196" t="s">
        <v>45</v>
      </c>
      <c r="H241" s="658" t="s">
        <v>54</v>
      </c>
      <c r="I241" s="621"/>
      <c r="J241" s="202"/>
    </row>
    <row r="242" spans="2:10" x14ac:dyDescent="0.25">
      <c r="B242" s="425"/>
      <c r="C242" s="1053" t="s">
        <v>46</v>
      </c>
      <c r="D242" s="1054"/>
      <c r="E242" s="127"/>
      <c r="F242" s="128"/>
      <c r="G242" s="624">
        <v>0.11</v>
      </c>
      <c r="H242" s="625"/>
      <c r="I242" s="659">
        <f>I239*G242</f>
        <v>965.07606250000003</v>
      </c>
      <c r="J242" s="202"/>
    </row>
    <row r="243" spans="2:10" ht="15.75" thickBot="1" x14ac:dyDescent="0.3">
      <c r="B243" s="425"/>
      <c r="C243" s="1047" t="s">
        <v>47</v>
      </c>
      <c r="D243" s="1048"/>
      <c r="E243" s="660"/>
      <c r="F243" s="650"/>
      <c r="G243" s="651">
        <v>0.05</v>
      </c>
      <c r="H243" s="650"/>
      <c r="I243" s="661">
        <f>I239*G243</f>
        <v>438.67093750000004</v>
      </c>
      <c r="J243" s="202"/>
    </row>
    <row r="244" spans="2:10" ht="15.75" thickBot="1" x14ac:dyDescent="0.3">
      <c r="B244" s="425"/>
      <c r="C244" s="425"/>
      <c r="D244" s="617"/>
      <c r="E244" s="618"/>
      <c r="F244" s="618"/>
      <c r="G244" s="619"/>
      <c r="H244" s="143" t="s">
        <v>16</v>
      </c>
      <c r="I244" s="631">
        <f>I242+I243</f>
        <v>1403.7470000000001</v>
      </c>
      <c r="J244" s="202"/>
    </row>
    <row r="245" spans="2:10" ht="15.75" thickBot="1" x14ac:dyDescent="0.3">
      <c r="B245" s="425"/>
      <c r="C245" s="425"/>
      <c r="D245" s="617"/>
      <c r="E245" s="618"/>
      <c r="F245" s="618"/>
      <c r="G245" s="619"/>
      <c r="H245" s="618"/>
      <c r="I245" s="620"/>
      <c r="J245" s="202"/>
    </row>
    <row r="246" spans="2:10" ht="15.75" thickBot="1" x14ac:dyDescent="0.3">
      <c r="B246" s="425"/>
      <c r="C246" s="425"/>
      <c r="D246" s="434" t="s">
        <v>111</v>
      </c>
      <c r="E246" s="618"/>
      <c r="F246" s="618"/>
      <c r="G246" s="144" t="s">
        <v>48</v>
      </c>
      <c r="H246" s="142"/>
      <c r="I246" s="631">
        <f>I239+I244</f>
        <v>10177.16575</v>
      </c>
      <c r="J246" s="202"/>
    </row>
    <row r="247" spans="2:10" x14ac:dyDescent="0.25">
      <c r="B247" s="425"/>
      <c r="C247" s="425"/>
      <c r="D247" s="201"/>
      <c r="E247" s="201"/>
      <c r="F247" s="201"/>
      <c r="G247" s="201"/>
      <c r="H247" s="201"/>
      <c r="I247" s="202"/>
      <c r="J247" s="202"/>
    </row>
    <row r="248" spans="2:10" x14ac:dyDescent="0.25">
      <c r="B248" s="425"/>
      <c r="C248" s="425"/>
      <c r="D248" s="201"/>
      <c r="E248" s="201"/>
      <c r="F248" s="201"/>
      <c r="G248" s="435" t="s">
        <v>107</v>
      </c>
      <c r="H248" s="201"/>
      <c r="I248" s="202"/>
      <c r="J248" s="202"/>
    </row>
    <row r="249" spans="2:10" x14ac:dyDescent="0.25">
      <c r="B249" s="425"/>
      <c r="C249" s="425"/>
      <c r="D249" s="201"/>
      <c r="E249" s="201"/>
      <c r="F249" s="201"/>
      <c r="G249" s="435" t="s">
        <v>108</v>
      </c>
      <c r="H249" s="201"/>
      <c r="I249" s="202"/>
      <c r="J249" s="202"/>
    </row>
    <row r="250" spans="2:10" x14ac:dyDescent="0.25">
      <c r="B250" s="425"/>
      <c r="C250" s="425"/>
      <c r="D250" s="201"/>
      <c r="E250" s="201"/>
      <c r="F250" s="201"/>
      <c r="G250" s="435" t="s">
        <v>109</v>
      </c>
      <c r="H250" s="201"/>
      <c r="I250" s="202"/>
      <c r="J250" s="202"/>
    </row>
    <row r="251" spans="2:10" x14ac:dyDescent="0.25">
      <c r="B251" s="425"/>
      <c r="C251" s="425"/>
      <c r="D251" s="201"/>
      <c r="E251" s="201"/>
      <c r="F251" s="201"/>
      <c r="G251" s="435" t="s">
        <v>110</v>
      </c>
      <c r="H251" s="201"/>
      <c r="I251" s="202"/>
      <c r="J251" s="202"/>
    </row>
    <row r="252" spans="2:10" x14ac:dyDescent="0.25">
      <c r="B252" s="425"/>
      <c r="C252" s="425"/>
      <c r="D252" s="201"/>
      <c r="E252" s="201"/>
      <c r="F252" s="201"/>
      <c r="G252" s="201"/>
      <c r="H252" s="201"/>
      <c r="I252" s="202"/>
      <c r="J252" s="202"/>
    </row>
    <row r="253" spans="2:10" x14ac:dyDescent="0.25">
      <c r="B253" s="425"/>
      <c r="C253" s="425"/>
      <c r="D253" s="436" t="s">
        <v>112</v>
      </c>
      <c r="E253" s="201"/>
      <c r="F253" s="201"/>
      <c r="G253" s="201"/>
      <c r="H253" s="201"/>
      <c r="I253" s="202"/>
      <c r="J253" s="202"/>
    </row>
    <row r="254" spans="2:10" x14ac:dyDescent="0.25">
      <c r="B254" s="425"/>
      <c r="C254" s="425"/>
      <c r="D254" s="437" t="s">
        <v>113</v>
      </c>
      <c r="E254" s="201"/>
      <c r="F254" s="201"/>
      <c r="G254" s="201"/>
      <c r="H254" s="201"/>
      <c r="I254" s="202"/>
      <c r="J254" s="202"/>
    </row>
    <row r="255" spans="2:10" x14ac:dyDescent="0.25">
      <c r="B255" s="425"/>
      <c r="C255" s="425"/>
      <c r="D255" s="438">
        <v>1</v>
      </c>
      <c r="E255" s="201"/>
      <c r="F255" s="201"/>
      <c r="G255" s="201"/>
      <c r="H255" s="201"/>
      <c r="I255" s="202"/>
      <c r="J255" s="202"/>
    </row>
    <row r="256" spans="2:10" x14ac:dyDescent="0.25">
      <c r="B256" s="425"/>
      <c r="C256" s="425"/>
      <c r="D256" s="438">
        <v>2</v>
      </c>
      <c r="E256" s="201"/>
      <c r="F256" s="201"/>
      <c r="G256" s="201"/>
      <c r="H256" s="201"/>
      <c r="I256" s="202"/>
      <c r="J256" s="202"/>
    </row>
    <row r="257" spans="1:10" x14ac:dyDescent="0.25">
      <c r="B257" s="425"/>
      <c r="C257" s="425"/>
      <c r="D257" s="438">
        <v>3</v>
      </c>
      <c r="E257" s="201"/>
      <c r="F257" s="201"/>
      <c r="G257" s="201"/>
      <c r="H257" s="201"/>
      <c r="I257" s="202"/>
      <c r="J257" s="202"/>
    </row>
    <row r="258" spans="1:10" x14ac:dyDescent="0.25">
      <c r="B258" s="425"/>
      <c r="C258" s="425"/>
      <c r="D258" s="438"/>
      <c r="E258" s="201"/>
      <c r="F258" s="201"/>
      <c r="G258" s="435" t="s">
        <v>107</v>
      </c>
      <c r="H258" s="201"/>
      <c r="I258" s="202"/>
      <c r="J258" s="202"/>
    </row>
    <row r="259" spans="1:10" x14ac:dyDescent="0.25">
      <c r="B259" s="425"/>
      <c r="C259" s="425"/>
      <c r="D259" s="201"/>
      <c r="E259" s="201"/>
      <c r="F259" s="201"/>
      <c r="G259" s="435" t="s">
        <v>108</v>
      </c>
      <c r="H259" s="201"/>
      <c r="I259" s="202"/>
      <c r="J259" s="202"/>
    </row>
    <row r="260" spans="1:10" x14ac:dyDescent="0.25">
      <c r="B260" s="425"/>
      <c r="C260" s="425"/>
      <c r="D260" s="201"/>
      <c r="E260" s="201"/>
      <c r="F260" s="201"/>
      <c r="G260" s="435" t="s">
        <v>114</v>
      </c>
      <c r="H260" s="201"/>
      <c r="I260" s="202"/>
      <c r="J260" s="202"/>
    </row>
    <row r="261" spans="1:10" x14ac:dyDescent="0.25">
      <c r="B261" s="425"/>
      <c r="C261" s="425"/>
      <c r="D261" s="201"/>
      <c r="E261" s="201"/>
      <c r="F261" s="201"/>
      <c r="G261" s="435" t="s">
        <v>110</v>
      </c>
      <c r="H261" s="201"/>
      <c r="I261" s="202"/>
      <c r="J261" s="202"/>
    </row>
    <row r="262" spans="1:10" ht="15.75" thickBot="1" x14ac:dyDescent="0.3">
      <c r="B262" s="425"/>
      <c r="C262" s="430"/>
      <c r="D262" s="431"/>
      <c r="E262" s="431"/>
      <c r="F262" s="431"/>
      <c r="G262" s="432"/>
      <c r="H262" s="431"/>
      <c r="I262" s="305"/>
      <c r="J262" s="202"/>
    </row>
    <row r="263" spans="1:10" x14ac:dyDescent="0.25">
      <c r="B263" s="425"/>
      <c r="C263" s="201"/>
      <c r="D263" s="201"/>
      <c r="E263" s="201"/>
      <c r="F263" s="201"/>
      <c r="G263" s="435"/>
      <c r="H263" s="201"/>
      <c r="I263" s="201"/>
      <c r="J263" s="202"/>
    </row>
    <row r="264" spans="1:10" x14ac:dyDescent="0.25">
      <c r="B264" s="425"/>
      <c r="C264" s="201"/>
      <c r="D264" s="201"/>
      <c r="E264" s="201"/>
      <c r="F264" s="201"/>
      <c r="G264" s="435"/>
      <c r="H264" s="201"/>
      <c r="I264" s="201"/>
      <c r="J264" s="202"/>
    </row>
    <row r="265" spans="1:10" x14ac:dyDescent="0.25">
      <c r="B265" s="425"/>
      <c r="C265" s="201"/>
      <c r="D265" s="201"/>
      <c r="E265" s="201"/>
      <c r="F265" s="201"/>
      <c r="G265" s="435"/>
      <c r="H265" s="201"/>
      <c r="I265" s="201"/>
      <c r="J265" s="202"/>
    </row>
    <row r="266" spans="1:10" x14ac:dyDescent="0.25">
      <c r="B266" s="425"/>
      <c r="C266" s="201"/>
      <c r="D266" s="201"/>
      <c r="E266" s="201"/>
      <c r="F266" s="201"/>
      <c r="G266" s="435"/>
      <c r="H266" s="201"/>
      <c r="I266" s="201"/>
      <c r="J266" s="202"/>
    </row>
    <row r="267" spans="1:10" x14ac:dyDescent="0.25">
      <c r="B267" s="425"/>
      <c r="C267" s="201"/>
      <c r="D267" s="201"/>
      <c r="E267" s="201"/>
      <c r="F267" s="201"/>
      <c r="G267" s="435"/>
      <c r="H267" s="201"/>
      <c r="I267" s="201"/>
      <c r="J267" s="202"/>
    </row>
    <row r="268" spans="1:10" x14ac:dyDescent="0.25">
      <c r="B268" s="425"/>
      <c r="C268" s="201"/>
      <c r="D268" s="201"/>
      <c r="E268" s="201"/>
      <c r="F268" s="201"/>
      <c r="G268" s="435"/>
      <c r="H268" s="201"/>
      <c r="I268" s="201"/>
      <c r="J268" s="202"/>
    </row>
    <row r="269" spans="1:10" x14ac:dyDescent="0.25">
      <c r="B269" s="425"/>
      <c r="C269" s="201"/>
      <c r="D269" s="201"/>
      <c r="E269" s="201"/>
      <c r="F269" s="201"/>
      <c r="G269" s="201"/>
      <c r="H269" s="201"/>
      <c r="I269" s="201"/>
      <c r="J269" s="202"/>
    </row>
    <row r="270" spans="1:10" s="300" customFormat="1" x14ac:dyDescent="0.25">
      <c r="A270" s="1"/>
      <c r="B270" s="425"/>
      <c r="C270" s="201"/>
      <c r="D270" s="201"/>
      <c r="E270" s="201"/>
      <c r="F270" s="201"/>
      <c r="G270" s="201"/>
      <c r="H270" s="201"/>
      <c r="I270" s="201"/>
      <c r="J270" s="202"/>
    </row>
    <row r="271" spans="1:10" s="300" customFormat="1" x14ac:dyDescent="0.25">
      <c r="A271" s="1"/>
      <c r="B271" s="425"/>
      <c r="C271" s="201"/>
      <c r="D271" s="201"/>
      <c r="E271" s="201"/>
      <c r="F271" s="201"/>
      <c r="G271" s="201"/>
      <c r="H271" s="201"/>
      <c r="I271" s="201"/>
      <c r="J271" s="202"/>
    </row>
    <row r="272" spans="1:10" s="300" customFormat="1" ht="15.75" thickBot="1" x14ac:dyDescent="0.3">
      <c r="A272" s="1"/>
      <c r="B272" s="430"/>
      <c r="C272" s="431"/>
      <c r="D272" s="431"/>
      <c r="E272" s="431"/>
      <c r="F272" s="431"/>
      <c r="G272" s="431"/>
      <c r="H272" s="431"/>
      <c r="I272" s="431"/>
      <c r="J272" s="305"/>
    </row>
    <row r="273" spans="1:10" s="300" customFormat="1" ht="15.75" thickBot="1" x14ac:dyDescent="0.3">
      <c r="A273" s="1"/>
      <c r="B273" s="201"/>
      <c r="C273" s="201"/>
      <c r="D273" s="201"/>
      <c r="E273" s="201"/>
      <c r="F273" s="201"/>
      <c r="G273" s="201"/>
      <c r="H273" s="201"/>
      <c r="I273" s="201"/>
      <c r="J273" s="201"/>
    </row>
    <row r="274" spans="1:10" s="803" customFormat="1" ht="15.75" thickBot="1" x14ac:dyDescent="0.3">
      <c r="A274" s="1"/>
      <c r="B274" s="433"/>
      <c r="C274" s="590"/>
      <c r="D274" s="590"/>
      <c r="E274" s="590"/>
      <c r="F274" s="590"/>
      <c r="G274" s="590"/>
      <c r="H274" s="590"/>
      <c r="I274" s="590"/>
      <c r="J274" s="200"/>
    </row>
    <row r="275" spans="1:10" s="803" customFormat="1" ht="15.75" x14ac:dyDescent="0.25">
      <c r="A275" s="1"/>
      <c r="B275" s="425"/>
      <c r="C275" s="538"/>
      <c r="D275" s="539"/>
      <c r="E275" s="1009" t="s">
        <v>115</v>
      </c>
      <c r="F275" s="1010"/>
      <c r="G275" s="1011"/>
      <c r="H275" s="31" t="s">
        <v>116</v>
      </c>
      <c r="I275" s="25" t="s">
        <v>105</v>
      </c>
      <c r="J275" s="202"/>
    </row>
    <row r="276" spans="1:10" s="803" customFormat="1" ht="15.75" x14ac:dyDescent="0.25">
      <c r="A276" s="1"/>
      <c r="B276" s="425"/>
      <c r="C276" s="540"/>
      <c r="D276" s="541"/>
      <c r="E276" s="1012"/>
      <c r="F276" s="1013"/>
      <c r="G276" s="1014"/>
      <c r="H276" s="32" t="s">
        <v>117</v>
      </c>
      <c r="I276" s="26"/>
      <c r="J276" s="202"/>
    </row>
    <row r="277" spans="1:10" s="803" customFormat="1" ht="15.75" x14ac:dyDescent="0.25">
      <c r="A277" s="1"/>
      <c r="B277" s="425"/>
      <c r="C277" s="540"/>
      <c r="D277" s="541"/>
      <c r="E277" s="1012"/>
      <c r="F277" s="1013"/>
      <c r="G277" s="1014"/>
      <c r="H277" s="32" t="s">
        <v>118</v>
      </c>
      <c r="I277" s="33">
        <v>44236</v>
      </c>
      <c r="J277" s="202"/>
    </row>
    <row r="278" spans="1:10" s="803" customFormat="1" ht="16.5" thickBot="1" x14ac:dyDescent="0.3">
      <c r="A278" s="1"/>
      <c r="B278" s="425"/>
      <c r="C278" s="542"/>
      <c r="D278" s="543"/>
      <c r="E278" s="1015"/>
      <c r="F278" s="1016"/>
      <c r="G278" s="1017"/>
      <c r="H278" s="544"/>
      <c r="I278" s="28"/>
      <c r="J278" s="202"/>
    </row>
    <row r="279" spans="1:10" s="803" customFormat="1" ht="16.5" thickBot="1" x14ac:dyDescent="0.3">
      <c r="A279" s="1"/>
      <c r="B279" s="425"/>
      <c r="C279" s="540"/>
      <c r="D279" s="545"/>
      <c r="E279" s="546"/>
      <c r="F279" s="546"/>
      <c r="G279" s="547"/>
      <c r="H279" s="545"/>
      <c r="I279" s="26"/>
      <c r="J279" s="202"/>
    </row>
    <row r="280" spans="1:10" s="803" customFormat="1" ht="16.5" thickBot="1" x14ac:dyDescent="0.3">
      <c r="A280" s="1"/>
      <c r="B280" s="425"/>
      <c r="C280" s="38" t="s">
        <v>106</v>
      </c>
      <c r="D280" s="548" t="str">
        <f>+PRESUPUESTO!G25</f>
        <v>Resane Cielo Raso Masilla Tipo Mastic</v>
      </c>
      <c r="E280" s="549"/>
      <c r="F280" s="549"/>
      <c r="G280" s="550"/>
      <c r="H280" s="548"/>
      <c r="I280" s="131" t="s">
        <v>3</v>
      </c>
      <c r="J280" s="202"/>
    </row>
    <row r="281" spans="1:10" s="803" customFormat="1" ht="15.75" x14ac:dyDescent="0.25">
      <c r="A281" s="1"/>
      <c r="B281" s="425"/>
      <c r="C281" s="145"/>
      <c r="D281" s="39"/>
      <c r="E281" s="39"/>
      <c r="F281" s="39"/>
      <c r="G281" s="39"/>
      <c r="H281" s="39"/>
      <c r="I281" s="146"/>
      <c r="J281" s="202"/>
    </row>
    <row r="282" spans="1:10" s="803" customFormat="1" ht="15.75" x14ac:dyDescent="0.25">
      <c r="A282" s="1"/>
      <c r="B282" s="425"/>
      <c r="C282" s="145"/>
      <c r="D282" s="39"/>
      <c r="E282" s="39"/>
      <c r="F282" s="39"/>
      <c r="G282" s="39"/>
      <c r="H282" s="39"/>
      <c r="I282" s="146"/>
      <c r="J282" s="202"/>
    </row>
    <row r="283" spans="1:10" s="803" customFormat="1" ht="16.5" thickBot="1" x14ac:dyDescent="0.3">
      <c r="A283" s="1"/>
      <c r="B283" s="425"/>
      <c r="C283" s="616" t="s">
        <v>4</v>
      </c>
      <c r="D283" s="617"/>
      <c r="E283" s="618"/>
      <c r="F283" s="618"/>
      <c r="G283" s="619"/>
      <c r="H283" s="618"/>
      <c r="I283" s="620"/>
      <c r="J283" s="202"/>
    </row>
    <row r="284" spans="1:10" s="803" customFormat="1" ht="15.75" x14ac:dyDescent="0.25">
      <c r="A284" s="1"/>
      <c r="B284" s="425"/>
      <c r="C284" s="189" t="s">
        <v>5</v>
      </c>
      <c r="D284" s="190"/>
      <c r="E284" s="191" t="s">
        <v>58</v>
      </c>
      <c r="F284" s="191" t="s">
        <v>59</v>
      </c>
      <c r="G284" s="191" t="s">
        <v>60</v>
      </c>
      <c r="H284" s="192" t="s">
        <v>9</v>
      </c>
      <c r="I284" s="621"/>
      <c r="J284" s="202"/>
    </row>
    <row r="285" spans="1:10" s="803" customFormat="1" ht="15.75" x14ac:dyDescent="0.25">
      <c r="A285" s="1"/>
      <c r="B285" s="425"/>
      <c r="C285" s="622" t="s">
        <v>61</v>
      </c>
      <c r="D285" s="623"/>
      <c r="E285" s="624" t="s">
        <v>62</v>
      </c>
      <c r="F285" s="625">
        <v>100</v>
      </c>
      <c r="G285" s="624">
        <v>0.5</v>
      </c>
      <c r="H285" s="126">
        <f>G285*F285</f>
        <v>50</v>
      </c>
      <c r="I285" s="626"/>
      <c r="J285" s="202"/>
    </row>
    <row r="286" spans="1:10" s="803" customFormat="1" ht="15.75" x14ac:dyDescent="0.25">
      <c r="A286" s="1"/>
      <c r="B286" s="425"/>
      <c r="C286" s="807" t="s">
        <v>278</v>
      </c>
      <c r="D286" s="623"/>
      <c r="E286" s="624" t="s">
        <v>279</v>
      </c>
      <c r="F286" s="624">
        <v>5000</v>
      </c>
      <c r="G286" s="624">
        <v>0.03</v>
      </c>
      <c r="H286" s="126">
        <f>G286*F286</f>
        <v>150</v>
      </c>
      <c r="I286" s="626"/>
      <c r="J286" s="202"/>
    </row>
    <row r="287" spans="1:10" s="803" customFormat="1" ht="15.75" x14ac:dyDescent="0.25">
      <c r="A287" s="1"/>
      <c r="B287" s="425"/>
      <c r="C287" s="1055" t="s">
        <v>63</v>
      </c>
      <c r="D287" s="1056"/>
      <c r="E287" s="624" t="s">
        <v>279</v>
      </c>
      <c r="F287" s="628">
        <v>500</v>
      </c>
      <c r="G287" s="624">
        <v>0.3</v>
      </c>
      <c r="H287" s="126">
        <f>G287*F287</f>
        <v>150</v>
      </c>
      <c r="I287" s="626"/>
      <c r="J287" s="202"/>
    </row>
    <row r="288" spans="1:10" s="803" customFormat="1" ht="16.5" thickBot="1" x14ac:dyDescent="0.3">
      <c r="A288" s="1"/>
      <c r="B288" s="425"/>
      <c r="C288" s="1057" t="s">
        <v>64</v>
      </c>
      <c r="D288" s="1058"/>
      <c r="E288" s="624" t="s">
        <v>279</v>
      </c>
      <c r="F288" s="629">
        <v>1000</v>
      </c>
      <c r="G288" s="629">
        <v>0.3</v>
      </c>
      <c r="H288" s="126">
        <f>G288*F288</f>
        <v>300</v>
      </c>
      <c r="I288" s="630"/>
      <c r="J288" s="202"/>
    </row>
    <row r="289" spans="1:10" s="803" customFormat="1" ht="15.75" thickBot="1" x14ac:dyDescent="0.3">
      <c r="A289" s="1"/>
      <c r="B289" s="425"/>
      <c r="C289" s="425"/>
      <c r="D289" s="617"/>
      <c r="E289" s="618"/>
      <c r="F289" s="618"/>
      <c r="G289" s="619"/>
      <c r="H289" s="11" t="s">
        <v>16</v>
      </c>
      <c r="I289" s="631">
        <f>SUM(H285:H288)</f>
        <v>650</v>
      </c>
      <c r="J289" s="202"/>
    </row>
    <row r="290" spans="1:10" s="803" customFormat="1" ht="16.5" thickBot="1" x14ac:dyDescent="0.3">
      <c r="A290" s="1"/>
      <c r="B290" s="425"/>
      <c r="C290" s="616" t="s">
        <v>17</v>
      </c>
      <c r="D290" s="617"/>
      <c r="E290" s="618"/>
      <c r="F290" s="618"/>
      <c r="G290" s="619"/>
      <c r="H290" s="618"/>
      <c r="I290" s="620"/>
      <c r="J290" s="202"/>
    </row>
    <row r="291" spans="1:10" s="803" customFormat="1" ht="15.75" x14ac:dyDescent="0.25">
      <c r="A291" s="1"/>
      <c r="B291" s="425"/>
      <c r="C291" s="193" t="s">
        <v>5</v>
      </c>
      <c r="D291" s="194"/>
      <c r="E291" s="191" t="s">
        <v>6</v>
      </c>
      <c r="F291" s="191" t="s">
        <v>7</v>
      </c>
      <c r="G291" s="195" t="s">
        <v>9</v>
      </c>
      <c r="H291" s="192" t="s">
        <v>18</v>
      </c>
      <c r="I291" s="632"/>
      <c r="J291" s="202"/>
    </row>
    <row r="292" spans="1:10" s="803" customFormat="1" x14ac:dyDescent="0.25">
      <c r="A292" s="1"/>
      <c r="B292" s="425"/>
      <c r="C292" s="633" t="s">
        <v>65</v>
      </c>
      <c r="D292" s="634"/>
      <c r="E292" s="635" t="s">
        <v>66</v>
      </c>
      <c r="F292" s="635">
        <v>0.09</v>
      </c>
      <c r="G292" s="636">
        <v>12000</v>
      </c>
      <c r="H292" s="637">
        <f>F292*G292</f>
        <v>1080</v>
      </c>
      <c r="I292" s="638"/>
      <c r="J292" s="202"/>
    </row>
    <row r="293" spans="1:10" s="803" customFormat="1" x14ac:dyDescent="0.25">
      <c r="A293" s="1"/>
      <c r="B293" s="425"/>
      <c r="C293" s="633" t="s">
        <v>67</v>
      </c>
      <c r="D293" s="634"/>
      <c r="E293" s="635" t="s">
        <v>68</v>
      </c>
      <c r="F293" s="635">
        <v>0.26</v>
      </c>
      <c r="G293" s="639">
        <v>400</v>
      </c>
      <c r="H293" s="637">
        <f>F293*G293</f>
        <v>104</v>
      </c>
      <c r="I293" s="638"/>
      <c r="J293" s="202"/>
    </row>
    <row r="294" spans="1:10" s="803" customFormat="1" x14ac:dyDescent="0.25">
      <c r="A294" s="1"/>
      <c r="B294" s="425"/>
      <c r="C294" s="640" t="s">
        <v>69</v>
      </c>
      <c r="D294" s="641"/>
      <c r="E294" s="642" t="s">
        <v>66</v>
      </c>
      <c r="F294" s="624">
        <v>0.02</v>
      </c>
      <c r="G294" s="643">
        <v>16000</v>
      </c>
      <c r="H294" s="637">
        <f>F294*G294</f>
        <v>320</v>
      </c>
      <c r="I294" s="638"/>
      <c r="J294" s="202"/>
    </row>
    <row r="295" spans="1:10" s="803" customFormat="1" x14ac:dyDescent="0.25">
      <c r="A295" s="1"/>
      <c r="B295" s="425"/>
      <c r="C295" s="807" t="s">
        <v>70</v>
      </c>
      <c r="D295" s="623"/>
      <c r="E295" s="624" t="s">
        <v>71</v>
      </c>
      <c r="F295" s="644">
        <v>0.12</v>
      </c>
      <c r="G295" s="645">
        <v>18000</v>
      </c>
      <c r="H295" s="646">
        <f>G295*F295</f>
        <v>2160</v>
      </c>
      <c r="I295" s="638"/>
      <c r="J295" s="202"/>
    </row>
    <row r="296" spans="1:10" s="803" customFormat="1" x14ac:dyDescent="0.25">
      <c r="A296" s="1"/>
      <c r="B296" s="425"/>
      <c r="C296" s="647" t="s">
        <v>72</v>
      </c>
      <c r="D296" s="648"/>
      <c r="E296" s="642" t="s">
        <v>73</v>
      </c>
      <c r="F296" s="644">
        <v>0.04</v>
      </c>
      <c r="G296" s="645">
        <v>1000</v>
      </c>
      <c r="H296" s="646">
        <f>G296*F296</f>
        <v>40</v>
      </c>
      <c r="I296" s="638"/>
      <c r="J296" s="202"/>
    </row>
    <row r="297" spans="1:10" s="803" customFormat="1" ht="15.75" thickBot="1" x14ac:dyDescent="0.3">
      <c r="A297" s="1"/>
      <c r="B297" s="425"/>
      <c r="C297" s="1051" t="s">
        <v>74</v>
      </c>
      <c r="D297" s="1052"/>
      <c r="E297" s="649"/>
      <c r="F297" s="650"/>
      <c r="G297" s="651"/>
      <c r="H297" s="652"/>
      <c r="I297" s="652"/>
      <c r="J297" s="202"/>
    </row>
    <row r="298" spans="1:10" s="803" customFormat="1" ht="15.75" thickBot="1" x14ac:dyDescent="0.3">
      <c r="A298" s="1"/>
      <c r="B298" s="425"/>
      <c r="C298" s="425"/>
      <c r="D298" s="617"/>
      <c r="E298" s="618"/>
      <c r="F298" s="618"/>
      <c r="G298" s="619"/>
      <c r="H298" s="141" t="s">
        <v>16</v>
      </c>
      <c r="I298" s="631">
        <f>SUM(H292:H296)</f>
        <v>3704</v>
      </c>
      <c r="J298" s="202"/>
    </row>
    <row r="299" spans="1:10" s="803" customFormat="1" ht="16.5" thickBot="1" x14ac:dyDescent="0.3">
      <c r="A299" s="1"/>
      <c r="B299" s="425"/>
      <c r="C299" s="616" t="s">
        <v>33</v>
      </c>
      <c r="D299" s="617"/>
      <c r="E299" s="618"/>
      <c r="F299" s="618"/>
      <c r="G299" s="619"/>
      <c r="H299" s="618"/>
      <c r="I299" s="620"/>
      <c r="J299" s="202"/>
    </row>
    <row r="300" spans="1:10" s="803" customFormat="1" ht="16.5" thickBot="1" x14ac:dyDescent="0.3">
      <c r="A300" s="1"/>
      <c r="B300" s="425"/>
      <c r="C300" s="606" t="s">
        <v>34</v>
      </c>
      <c r="D300" s="607" t="s">
        <v>35</v>
      </c>
      <c r="E300" s="608" t="s">
        <v>36</v>
      </c>
      <c r="F300" s="608" t="s">
        <v>37</v>
      </c>
      <c r="G300" s="609" t="s">
        <v>38</v>
      </c>
      <c r="H300" s="182" t="s">
        <v>39</v>
      </c>
      <c r="I300" s="169"/>
      <c r="J300" s="202"/>
    </row>
    <row r="301" spans="1:10" s="803" customFormat="1" ht="15.75" x14ac:dyDescent="0.25">
      <c r="A301" s="1"/>
      <c r="B301" s="425"/>
      <c r="C301" s="610" t="s">
        <v>40</v>
      </c>
      <c r="D301" s="592">
        <v>50000</v>
      </c>
      <c r="E301" s="121">
        <v>0.85</v>
      </c>
      <c r="F301" s="594">
        <f>D301+(E301*D301)</f>
        <v>92500</v>
      </c>
      <c r="G301" s="594">
        <v>50</v>
      </c>
      <c r="H301" s="122">
        <f>+F301/G301</f>
        <v>1850</v>
      </c>
      <c r="I301" s="110"/>
      <c r="J301" s="202"/>
    </row>
    <row r="302" spans="1:10" s="803" customFormat="1" ht="16.5" thickBot="1" x14ac:dyDescent="0.3">
      <c r="A302" s="1"/>
      <c r="B302" s="425"/>
      <c r="C302" s="806" t="s">
        <v>41</v>
      </c>
      <c r="D302" s="552">
        <v>33333</v>
      </c>
      <c r="E302" s="83">
        <v>0.85</v>
      </c>
      <c r="F302" s="597">
        <f>D302+(E302*D302)</f>
        <v>61666.05</v>
      </c>
      <c r="G302" s="115">
        <v>24</v>
      </c>
      <c r="H302" s="123">
        <f>+F302/G302</f>
        <v>2569.4187500000003</v>
      </c>
      <c r="I302" s="110"/>
      <c r="J302" s="202"/>
    </row>
    <row r="303" spans="1:10" s="803" customFormat="1" ht="16.5" thickBot="1" x14ac:dyDescent="0.3">
      <c r="A303" s="1"/>
      <c r="B303" s="425"/>
      <c r="C303" s="540"/>
      <c r="D303" s="545"/>
      <c r="E303" s="546"/>
      <c r="F303" s="546"/>
      <c r="G303" s="546"/>
      <c r="H303" s="43" t="s">
        <v>16</v>
      </c>
      <c r="I303" s="8">
        <f>H301+H302</f>
        <v>4419.4187500000007</v>
      </c>
      <c r="J303" s="202"/>
    </row>
    <row r="304" spans="1:10" s="803" customFormat="1" ht="15.75" thickBot="1" x14ac:dyDescent="0.3">
      <c r="A304" s="1"/>
      <c r="B304" s="425"/>
      <c r="C304" s="425"/>
      <c r="D304" s="617"/>
      <c r="E304" s="618"/>
      <c r="F304" s="618"/>
      <c r="G304" s="619"/>
      <c r="H304" s="618"/>
      <c r="I304" s="653"/>
      <c r="J304" s="202"/>
    </row>
    <row r="305" spans="1:10" s="803" customFormat="1" ht="15.75" thickBot="1" x14ac:dyDescent="0.3">
      <c r="A305" s="1"/>
      <c r="B305" s="425"/>
      <c r="C305" s="425"/>
      <c r="D305" s="617"/>
      <c r="E305" s="618"/>
      <c r="F305" s="618"/>
      <c r="G305" s="141" t="s">
        <v>42</v>
      </c>
      <c r="H305" s="142"/>
      <c r="I305" s="631">
        <f>I289+I298+I303</f>
        <v>8773.4187500000007</v>
      </c>
      <c r="J305" s="202"/>
    </row>
    <row r="306" spans="1:10" s="803" customFormat="1" ht="16.5" thickBot="1" x14ac:dyDescent="0.3">
      <c r="A306" s="1"/>
      <c r="B306" s="425"/>
      <c r="C306" s="616" t="s">
        <v>43</v>
      </c>
      <c r="D306" s="617"/>
      <c r="E306" s="618"/>
      <c r="F306" s="618"/>
      <c r="G306" s="619"/>
      <c r="H306" s="618"/>
      <c r="I306" s="620"/>
      <c r="J306" s="202"/>
    </row>
    <row r="307" spans="1:10" s="803" customFormat="1" x14ac:dyDescent="0.25">
      <c r="A307" s="1"/>
      <c r="B307" s="425"/>
      <c r="C307" s="654" t="s">
        <v>44</v>
      </c>
      <c r="D307" s="655"/>
      <c r="E307" s="656"/>
      <c r="F307" s="657"/>
      <c r="G307" s="196" t="s">
        <v>45</v>
      </c>
      <c r="H307" s="658" t="s">
        <v>54</v>
      </c>
      <c r="I307" s="621"/>
      <c r="J307" s="202"/>
    </row>
    <row r="308" spans="1:10" s="803" customFormat="1" x14ac:dyDescent="0.25">
      <c r="A308" s="1"/>
      <c r="B308" s="425"/>
      <c r="C308" s="1053" t="s">
        <v>46</v>
      </c>
      <c r="D308" s="1054"/>
      <c r="E308" s="127"/>
      <c r="F308" s="128"/>
      <c r="G308" s="624">
        <v>0.11</v>
      </c>
      <c r="H308" s="625"/>
      <c r="I308" s="659">
        <f>I305*G308</f>
        <v>965.07606250000003</v>
      </c>
      <c r="J308" s="202"/>
    </row>
    <row r="309" spans="1:10" s="803" customFormat="1" ht="15.75" thickBot="1" x14ac:dyDescent="0.3">
      <c r="A309" s="1"/>
      <c r="B309" s="425"/>
      <c r="C309" s="1047" t="s">
        <v>47</v>
      </c>
      <c r="D309" s="1048"/>
      <c r="E309" s="660"/>
      <c r="F309" s="650"/>
      <c r="G309" s="651">
        <v>0.05</v>
      </c>
      <c r="H309" s="650"/>
      <c r="I309" s="661">
        <f>I305*G309</f>
        <v>438.67093750000004</v>
      </c>
      <c r="J309" s="202"/>
    </row>
    <row r="310" spans="1:10" s="803" customFormat="1" ht="15.75" thickBot="1" x14ac:dyDescent="0.3">
      <c r="A310" s="1"/>
      <c r="B310" s="425"/>
      <c r="C310" s="425"/>
      <c r="D310" s="617"/>
      <c r="E310" s="618"/>
      <c r="F310" s="618"/>
      <c r="G310" s="619"/>
      <c r="H310" s="143" t="s">
        <v>16</v>
      </c>
      <c r="I310" s="631">
        <f>I308+I309</f>
        <v>1403.7470000000001</v>
      </c>
      <c r="J310" s="202"/>
    </row>
    <row r="311" spans="1:10" s="803" customFormat="1" ht="15.75" thickBot="1" x14ac:dyDescent="0.3">
      <c r="A311" s="1"/>
      <c r="B311" s="425"/>
      <c r="C311" s="425"/>
      <c r="D311" s="617"/>
      <c r="E311" s="618"/>
      <c r="F311" s="618"/>
      <c r="G311" s="619"/>
      <c r="H311" s="618"/>
      <c r="I311" s="620"/>
      <c r="J311" s="202"/>
    </row>
    <row r="312" spans="1:10" s="803" customFormat="1" ht="15.75" thickBot="1" x14ac:dyDescent="0.3">
      <c r="A312" s="1"/>
      <c r="B312" s="425"/>
      <c r="C312" s="425"/>
      <c r="D312" s="434" t="s">
        <v>111</v>
      </c>
      <c r="E312" s="618"/>
      <c r="F312" s="618"/>
      <c r="G312" s="144" t="s">
        <v>48</v>
      </c>
      <c r="H312" s="142"/>
      <c r="I312" s="631">
        <f>I305+I310</f>
        <v>10177.16575</v>
      </c>
      <c r="J312" s="202"/>
    </row>
    <row r="313" spans="1:10" s="803" customFormat="1" x14ac:dyDescent="0.25">
      <c r="A313" s="1"/>
      <c r="B313" s="425"/>
      <c r="C313" s="425"/>
      <c r="D313" s="201"/>
      <c r="E313" s="201"/>
      <c r="F313" s="201"/>
      <c r="G313" s="201"/>
      <c r="H313" s="201"/>
      <c r="I313" s="202"/>
      <c r="J313" s="202"/>
    </row>
    <row r="314" spans="1:10" s="803" customFormat="1" x14ac:dyDescent="0.25">
      <c r="A314" s="1"/>
      <c r="B314" s="425"/>
      <c r="C314" s="425"/>
      <c r="D314" s="201"/>
      <c r="E314" s="201"/>
      <c r="F314" s="201"/>
      <c r="G314" s="435" t="s">
        <v>107</v>
      </c>
      <c r="H314" s="201"/>
      <c r="I314" s="202"/>
      <c r="J314" s="202"/>
    </row>
    <row r="315" spans="1:10" s="803" customFormat="1" x14ac:dyDescent="0.25">
      <c r="A315" s="1"/>
      <c r="B315" s="425"/>
      <c r="C315" s="425"/>
      <c r="D315" s="201"/>
      <c r="E315" s="201"/>
      <c r="F315" s="201"/>
      <c r="G315" s="435" t="s">
        <v>108</v>
      </c>
      <c r="H315" s="201"/>
      <c r="I315" s="202"/>
      <c r="J315" s="202"/>
    </row>
    <row r="316" spans="1:10" s="803" customFormat="1" x14ac:dyDescent="0.25">
      <c r="A316" s="1"/>
      <c r="B316" s="425"/>
      <c r="C316" s="425"/>
      <c r="D316" s="201"/>
      <c r="E316" s="201"/>
      <c r="F316" s="201"/>
      <c r="G316" s="435" t="s">
        <v>109</v>
      </c>
      <c r="H316" s="201"/>
      <c r="I316" s="202"/>
      <c r="J316" s="202"/>
    </row>
    <row r="317" spans="1:10" s="803" customFormat="1" x14ac:dyDescent="0.25">
      <c r="A317" s="1"/>
      <c r="B317" s="425"/>
      <c r="C317" s="425"/>
      <c r="D317" s="201"/>
      <c r="E317" s="201"/>
      <c r="F317" s="201"/>
      <c r="G317" s="435" t="s">
        <v>110</v>
      </c>
      <c r="H317" s="201"/>
      <c r="I317" s="202"/>
      <c r="J317" s="202"/>
    </row>
    <row r="318" spans="1:10" s="803" customFormat="1" x14ac:dyDescent="0.25">
      <c r="A318" s="1"/>
      <c r="B318" s="425"/>
      <c r="C318" s="425"/>
      <c r="D318" s="201"/>
      <c r="E318" s="201"/>
      <c r="F318" s="201"/>
      <c r="G318" s="201"/>
      <c r="H318" s="201"/>
      <c r="I318" s="202"/>
      <c r="J318" s="202"/>
    </row>
    <row r="319" spans="1:10" s="803" customFormat="1" x14ac:dyDescent="0.25">
      <c r="A319" s="1"/>
      <c r="B319" s="425"/>
      <c r="C319" s="425"/>
      <c r="D319" s="436" t="s">
        <v>112</v>
      </c>
      <c r="E319" s="201"/>
      <c r="F319" s="201"/>
      <c r="G319" s="201"/>
      <c r="H319" s="201"/>
      <c r="I319" s="202"/>
      <c r="J319" s="202"/>
    </row>
    <row r="320" spans="1:10" s="803" customFormat="1" x14ac:dyDescent="0.25">
      <c r="A320" s="1"/>
      <c r="B320" s="425"/>
      <c r="C320" s="425"/>
      <c r="D320" s="437" t="s">
        <v>113</v>
      </c>
      <c r="E320" s="201"/>
      <c r="F320" s="201"/>
      <c r="G320" s="201"/>
      <c r="H320" s="201"/>
      <c r="I320" s="202"/>
      <c r="J320" s="202"/>
    </row>
    <row r="321" spans="1:10" s="803" customFormat="1" x14ac:dyDescent="0.25">
      <c r="A321" s="1"/>
      <c r="B321" s="425"/>
      <c r="C321" s="425"/>
      <c r="D321" s="438">
        <v>1</v>
      </c>
      <c r="E321" s="201"/>
      <c r="F321" s="201"/>
      <c r="G321" s="201"/>
      <c r="H321" s="201"/>
      <c r="I321" s="202"/>
      <c r="J321" s="202"/>
    </row>
    <row r="322" spans="1:10" s="803" customFormat="1" x14ac:dyDescent="0.25">
      <c r="A322" s="1"/>
      <c r="B322" s="425"/>
      <c r="C322" s="425"/>
      <c r="D322" s="438">
        <v>2</v>
      </c>
      <c r="E322" s="201"/>
      <c r="F322" s="201"/>
      <c r="G322" s="201"/>
      <c r="H322" s="201"/>
      <c r="I322" s="202"/>
      <c r="J322" s="202"/>
    </row>
    <row r="323" spans="1:10" s="803" customFormat="1" x14ac:dyDescent="0.25">
      <c r="A323" s="1"/>
      <c r="B323" s="425"/>
      <c r="C323" s="425"/>
      <c r="D323" s="438">
        <v>3</v>
      </c>
      <c r="E323" s="201"/>
      <c r="F323" s="201"/>
      <c r="G323" s="201"/>
      <c r="H323" s="201"/>
      <c r="I323" s="202"/>
      <c r="J323" s="202"/>
    </row>
    <row r="324" spans="1:10" s="803" customFormat="1" x14ac:dyDescent="0.25">
      <c r="A324" s="1"/>
      <c r="B324" s="425"/>
      <c r="C324" s="425"/>
      <c r="D324" s="438"/>
      <c r="E324" s="201"/>
      <c r="F324" s="201"/>
      <c r="G324" s="435" t="s">
        <v>107</v>
      </c>
      <c r="H324" s="201"/>
      <c r="I324" s="202"/>
      <c r="J324" s="202"/>
    </row>
    <row r="325" spans="1:10" s="803" customFormat="1" x14ac:dyDescent="0.25">
      <c r="A325" s="1"/>
      <c r="B325" s="425"/>
      <c r="C325" s="425"/>
      <c r="D325" s="201"/>
      <c r="E325" s="201"/>
      <c r="F325" s="201"/>
      <c r="G325" s="435" t="s">
        <v>108</v>
      </c>
      <c r="H325" s="201"/>
      <c r="I325" s="202"/>
      <c r="J325" s="202"/>
    </row>
    <row r="326" spans="1:10" s="803" customFormat="1" x14ac:dyDescent="0.25">
      <c r="A326" s="1"/>
      <c r="B326" s="425"/>
      <c r="C326" s="425"/>
      <c r="D326" s="201"/>
      <c r="E326" s="201"/>
      <c r="F326" s="201"/>
      <c r="G326" s="435" t="s">
        <v>114</v>
      </c>
      <c r="H326" s="201"/>
      <c r="I326" s="202"/>
      <c r="J326" s="202"/>
    </row>
    <row r="327" spans="1:10" s="803" customFormat="1" x14ac:dyDescent="0.25">
      <c r="A327" s="1"/>
      <c r="B327" s="425"/>
      <c r="C327" s="425"/>
      <c r="D327" s="201"/>
      <c r="E327" s="201"/>
      <c r="F327" s="201"/>
      <c r="G327" s="435" t="s">
        <v>110</v>
      </c>
      <c r="H327" s="201"/>
      <c r="I327" s="202"/>
      <c r="J327" s="202"/>
    </row>
    <row r="328" spans="1:10" s="803" customFormat="1" ht="15.75" thickBot="1" x14ac:dyDescent="0.3">
      <c r="A328" s="1"/>
      <c r="B328" s="425"/>
      <c r="C328" s="430"/>
      <c r="D328" s="431"/>
      <c r="E328" s="431"/>
      <c r="F328" s="431"/>
      <c r="G328" s="432"/>
      <c r="H328" s="431"/>
      <c r="I328" s="305"/>
      <c r="J328" s="202"/>
    </row>
    <row r="329" spans="1:10" s="803" customFormat="1" x14ac:dyDescent="0.25">
      <c r="A329" s="1"/>
      <c r="B329" s="425"/>
      <c r="C329" s="201"/>
      <c r="D329" s="201"/>
      <c r="E329" s="201"/>
      <c r="F329" s="201"/>
      <c r="G329" s="435"/>
      <c r="H329" s="201"/>
      <c r="I329" s="201"/>
      <c r="J329" s="202"/>
    </row>
    <row r="330" spans="1:10" s="803" customFormat="1" x14ac:dyDescent="0.25">
      <c r="A330" s="1"/>
      <c r="B330" s="425"/>
      <c r="C330" s="201"/>
      <c r="D330" s="201"/>
      <c r="E330" s="201"/>
      <c r="F330" s="201"/>
      <c r="G330" s="435"/>
      <c r="H330" s="201"/>
      <c r="I330" s="201"/>
      <c r="J330" s="202"/>
    </row>
    <row r="331" spans="1:10" s="803" customFormat="1" x14ac:dyDescent="0.25">
      <c r="A331" s="1"/>
      <c r="B331" s="425"/>
      <c r="C331" s="201"/>
      <c r="D331" s="201"/>
      <c r="E331" s="201"/>
      <c r="F331" s="201"/>
      <c r="G331" s="435"/>
      <c r="H331" s="201"/>
      <c r="I331" s="201"/>
      <c r="J331" s="202"/>
    </row>
    <row r="332" spans="1:10" s="803" customFormat="1" x14ac:dyDescent="0.25">
      <c r="A332" s="1"/>
      <c r="B332" s="425"/>
      <c r="C332" s="201"/>
      <c r="D332" s="201"/>
      <c r="E332" s="201"/>
      <c r="F332" s="201"/>
      <c r="G332" s="435"/>
      <c r="H332" s="201"/>
      <c r="I332" s="201"/>
      <c r="J332" s="202"/>
    </row>
    <row r="333" spans="1:10" s="803" customFormat="1" x14ac:dyDescent="0.25">
      <c r="A333" s="1"/>
      <c r="B333" s="425"/>
      <c r="C333" s="201"/>
      <c r="D333" s="201"/>
      <c r="E333" s="201"/>
      <c r="F333" s="201"/>
      <c r="G333" s="435"/>
      <c r="H333" s="201"/>
      <c r="I333" s="201"/>
      <c r="J333" s="202"/>
    </row>
    <row r="334" spans="1:10" s="803" customFormat="1" x14ac:dyDescent="0.25">
      <c r="A334" s="1"/>
      <c r="B334" s="425"/>
      <c r="C334" s="201"/>
      <c r="D334" s="201"/>
      <c r="E334" s="201"/>
      <c r="F334" s="201"/>
      <c r="G334" s="435"/>
      <c r="H334" s="201"/>
      <c r="I334" s="201"/>
      <c r="J334" s="202"/>
    </row>
    <row r="335" spans="1:10" s="803" customFormat="1" x14ac:dyDescent="0.25">
      <c r="A335" s="1"/>
      <c r="B335" s="425"/>
      <c r="C335" s="201"/>
      <c r="D335" s="201"/>
      <c r="E335" s="201"/>
      <c r="F335" s="201"/>
      <c r="G335" s="201"/>
      <c r="H335" s="201"/>
      <c r="I335" s="201"/>
      <c r="J335" s="202"/>
    </row>
    <row r="336" spans="1:10" s="803" customFormat="1" x14ac:dyDescent="0.25">
      <c r="A336" s="1"/>
      <c r="B336" s="425"/>
      <c r="C336" s="201"/>
      <c r="D336" s="201"/>
      <c r="E336" s="201"/>
      <c r="F336" s="201"/>
      <c r="G336" s="201"/>
      <c r="H336" s="201"/>
      <c r="I336" s="201"/>
      <c r="J336" s="202"/>
    </row>
    <row r="337" spans="1:10" s="803" customFormat="1" x14ac:dyDescent="0.25">
      <c r="A337" s="1"/>
      <c r="B337" s="425"/>
      <c r="C337" s="201"/>
      <c r="D337" s="201"/>
      <c r="E337" s="201"/>
      <c r="F337" s="201"/>
      <c r="G337" s="201"/>
      <c r="H337" s="201"/>
      <c r="I337" s="201"/>
      <c r="J337" s="202"/>
    </row>
    <row r="338" spans="1:10" s="803" customFormat="1" ht="15.75" thickBot="1" x14ac:dyDescent="0.3">
      <c r="A338" s="1"/>
      <c r="B338" s="430"/>
      <c r="C338" s="431"/>
      <c r="D338" s="431"/>
      <c r="E338" s="431"/>
      <c r="F338" s="431"/>
      <c r="G338" s="431"/>
      <c r="H338" s="431"/>
      <c r="I338" s="431"/>
      <c r="J338" s="305"/>
    </row>
    <row r="339" spans="1:10" s="300" customFormat="1" x14ac:dyDescent="0.25">
      <c r="A339" s="1"/>
      <c r="B339" s="201"/>
      <c r="C339" s="201"/>
      <c r="D339" s="201"/>
      <c r="E339" s="201"/>
      <c r="F339" s="201"/>
      <c r="G339" s="201"/>
      <c r="H339" s="201"/>
      <c r="I339" s="201"/>
      <c r="J339" s="201"/>
    </row>
    <row r="340" spans="1:10" ht="15.75" thickBot="1" x14ac:dyDescent="0.3">
      <c r="B340" s="201"/>
      <c r="C340" s="201"/>
      <c r="D340" s="201"/>
      <c r="E340" s="201"/>
      <c r="F340" s="201"/>
      <c r="G340" s="201"/>
      <c r="H340" s="201"/>
      <c r="I340" s="201"/>
      <c r="J340" s="201"/>
    </row>
    <row r="341" spans="1:10" ht="15.75" thickBot="1" x14ac:dyDescent="0.3">
      <c r="B341" s="433"/>
      <c r="C341" s="590"/>
      <c r="D341" s="590"/>
      <c r="E341" s="590"/>
      <c r="F341" s="590"/>
      <c r="G341" s="590"/>
      <c r="H341" s="590"/>
      <c r="I341" s="590"/>
      <c r="J341" s="200"/>
    </row>
    <row r="342" spans="1:10" ht="15.75" x14ac:dyDescent="0.25">
      <c r="B342" s="425"/>
      <c r="C342" s="538"/>
      <c r="D342" s="539"/>
      <c r="E342" s="1009" t="s">
        <v>115</v>
      </c>
      <c r="F342" s="1010"/>
      <c r="G342" s="1011"/>
      <c r="H342" s="31" t="s">
        <v>116</v>
      </c>
      <c r="I342" s="25" t="s">
        <v>105</v>
      </c>
      <c r="J342" s="202"/>
    </row>
    <row r="343" spans="1:10" ht="15.75" x14ac:dyDescent="0.25">
      <c r="B343" s="425"/>
      <c r="C343" s="540"/>
      <c r="D343" s="541"/>
      <c r="E343" s="1012"/>
      <c r="F343" s="1013"/>
      <c r="G343" s="1014"/>
      <c r="H343" s="32" t="s">
        <v>117</v>
      </c>
      <c r="I343" s="26"/>
      <c r="J343" s="202"/>
    </row>
    <row r="344" spans="1:10" ht="15.75" x14ac:dyDescent="0.25">
      <c r="B344" s="425"/>
      <c r="C344" s="540"/>
      <c r="D344" s="541"/>
      <c r="E344" s="1012"/>
      <c r="F344" s="1013"/>
      <c r="G344" s="1014"/>
      <c r="H344" s="32" t="s">
        <v>118</v>
      </c>
      <c r="I344" s="33">
        <v>44236</v>
      </c>
      <c r="J344" s="202"/>
    </row>
    <row r="345" spans="1:10" ht="16.5" thickBot="1" x14ac:dyDescent="0.3">
      <c r="B345" s="425"/>
      <c r="C345" s="542"/>
      <c r="D345" s="543"/>
      <c r="E345" s="1015"/>
      <c r="F345" s="1016"/>
      <c r="G345" s="1017"/>
      <c r="H345" s="544"/>
      <c r="I345" s="28"/>
      <c r="J345" s="202"/>
    </row>
    <row r="346" spans="1:10" ht="16.5" thickBot="1" x14ac:dyDescent="0.3">
      <c r="B346" s="425"/>
      <c r="C346" s="540"/>
      <c r="D346" s="545"/>
      <c r="E346" s="546"/>
      <c r="F346" s="546"/>
      <c r="G346" s="547"/>
      <c r="H346" s="545"/>
      <c r="I346" s="26"/>
      <c r="J346" s="202"/>
    </row>
    <row r="347" spans="1:10" ht="16.5" thickBot="1" x14ac:dyDescent="0.3">
      <c r="B347" s="425"/>
      <c r="C347" s="38" t="s">
        <v>106</v>
      </c>
      <c r="D347" s="548" t="str">
        <f>+PRESUPUESTO!G38</f>
        <v>Suministro y aplicación de Esgrafiado (Graniplass)</v>
      </c>
      <c r="E347" s="549"/>
      <c r="F347" s="549"/>
      <c r="G347" s="550"/>
      <c r="H347" s="548"/>
      <c r="I347" s="131" t="s">
        <v>3</v>
      </c>
      <c r="J347" s="202"/>
    </row>
    <row r="348" spans="1:10" ht="15.75" x14ac:dyDescent="0.25">
      <c r="B348" s="425"/>
      <c r="C348" s="540"/>
      <c r="D348" s="545"/>
      <c r="E348" s="546"/>
      <c r="F348" s="546"/>
      <c r="G348" s="546"/>
      <c r="H348" s="546"/>
      <c r="I348" s="136"/>
      <c r="J348" s="202"/>
    </row>
    <row r="349" spans="1:10" ht="16.5" thickBot="1" x14ac:dyDescent="0.3">
      <c r="B349" s="425"/>
      <c r="C349" s="40" t="s">
        <v>4</v>
      </c>
      <c r="D349" s="545"/>
      <c r="E349" s="546"/>
      <c r="F349" s="546"/>
      <c r="G349" s="546"/>
      <c r="H349" s="546"/>
      <c r="I349" s="136"/>
      <c r="J349" s="202"/>
    </row>
    <row r="350" spans="1:10" ht="15.75" x14ac:dyDescent="0.25">
      <c r="B350" s="425"/>
      <c r="C350" s="151" t="s">
        <v>5</v>
      </c>
      <c r="D350" s="152"/>
      <c r="E350" s="153" t="s">
        <v>6</v>
      </c>
      <c r="F350" s="153" t="s">
        <v>7</v>
      </c>
      <c r="G350" s="153" t="s">
        <v>8</v>
      </c>
      <c r="H350" s="156" t="s">
        <v>9</v>
      </c>
      <c r="I350" s="12"/>
      <c r="J350" s="202"/>
    </row>
    <row r="351" spans="1:10" ht="15.75" x14ac:dyDescent="0.25">
      <c r="B351" s="425"/>
      <c r="C351" s="591" t="s">
        <v>10</v>
      </c>
      <c r="D351" s="592"/>
      <c r="E351" s="593" t="s">
        <v>11</v>
      </c>
      <c r="F351" s="593">
        <v>0.5</v>
      </c>
      <c r="G351" s="594">
        <v>2000</v>
      </c>
      <c r="H351" s="103">
        <f>G351*F351</f>
        <v>1000</v>
      </c>
      <c r="I351" s="104"/>
      <c r="J351" s="202"/>
    </row>
    <row r="352" spans="1:10" ht="15.75" x14ac:dyDescent="0.25">
      <c r="B352" s="425"/>
      <c r="C352" s="1020" t="s">
        <v>276</v>
      </c>
      <c r="D352" s="1021"/>
      <c r="E352" s="553" t="s">
        <v>13</v>
      </c>
      <c r="F352" s="553">
        <v>5000</v>
      </c>
      <c r="G352" s="597">
        <v>0.03</v>
      </c>
      <c r="H352" s="103">
        <f t="shared" ref="H352:H353" si="3">G352*F352</f>
        <v>150</v>
      </c>
      <c r="I352" s="104"/>
      <c r="J352" s="202"/>
    </row>
    <row r="353" spans="2:10" ht="16.5" thickBot="1" x14ac:dyDescent="0.3">
      <c r="B353" s="425"/>
      <c r="C353" s="1035" t="s">
        <v>49</v>
      </c>
      <c r="D353" s="1036"/>
      <c r="E353" s="560" t="s">
        <v>13</v>
      </c>
      <c r="F353" s="595">
        <v>5000</v>
      </c>
      <c r="G353" s="596">
        <v>0.05</v>
      </c>
      <c r="H353" s="103">
        <f t="shared" si="3"/>
        <v>250</v>
      </c>
      <c r="I353" s="110"/>
      <c r="J353" s="202"/>
    </row>
    <row r="354" spans="2:10" ht="16.5" thickBot="1" x14ac:dyDescent="0.3">
      <c r="B354" s="425"/>
      <c r="C354" s="558" t="s">
        <v>50</v>
      </c>
      <c r="D354" s="559"/>
      <c r="E354" s="560"/>
      <c r="F354" s="561"/>
      <c r="G354" s="561"/>
      <c r="H354" s="597">
        <v>0</v>
      </c>
      <c r="I354" s="111"/>
      <c r="J354" s="202"/>
    </row>
    <row r="355" spans="2:10" ht="16.5" thickBot="1" x14ac:dyDescent="0.3">
      <c r="B355" s="425"/>
      <c r="C355" s="540"/>
      <c r="D355" s="545"/>
      <c r="E355" s="546"/>
      <c r="F355" s="546"/>
      <c r="G355" s="546"/>
      <c r="H355" s="7" t="s">
        <v>16</v>
      </c>
      <c r="I355" s="8">
        <f>H351+H352</f>
        <v>1150</v>
      </c>
      <c r="J355" s="202"/>
    </row>
    <row r="356" spans="2:10" ht="15.75" x14ac:dyDescent="0.25">
      <c r="B356" s="425"/>
      <c r="C356" s="540"/>
      <c r="D356" s="545"/>
      <c r="E356" s="546"/>
      <c r="F356" s="546"/>
      <c r="G356" s="546"/>
      <c r="H356" s="546"/>
      <c r="I356" s="137"/>
      <c r="J356" s="202"/>
    </row>
    <row r="357" spans="2:10" ht="16.5" thickBot="1" x14ac:dyDescent="0.3">
      <c r="B357" s="425"/>
      <c r="C357" s="40" t="s">
        <v>17</v>
      </c>
      <c r="D357" s="545"/>
      <c r="E357" s="546"/>
      <c r="F357" s="546"/>
      <c r="G357" s="546"/>
      <c r="H357" s="546"/>
      <c r="I357" s="137"/>
      <c r="J357" s="202"/>
    </row>
    <row r="358" spans="2:10" ht="15.75" x14ac:dyDescent="0.25">
      <c r="B358" s="425"/>
      <c r="C358" s="151" t="s">
        <v>5</v>
      </c>
      <c r="D358" s="152"/>
      <c r="E358" s="153" t="s">
        <v>6</v>
      </c>
      <c r="F358" s="153" t="s">
        <v>7</v>
      </c>
      <c r="G358" s="156" t="s">
        <v>9</v>
      </c>
      <c r="H358" s="168" t="s">
        <v>18</v>
      </c>
      <c r="I358" s="169"/>
      <c r="J358" s="202"/>
    </row>
    <row r="359" spans="2:10" ht="15.75" x14ac:dyDescent="0.25">
      <c r="B359" s="425"/>
      <c r="C359" s="1043" t="s">
        <v>51</v>
      </c>
      <c r="D359" s="1044"/>
      <c r="E359" s="557" t="s">
        <v>1</v>
      </c>
      <c r="F359" s="563">
        <v>1</v>
      </c>
      <c r="G359" s="563">
        <f>77900/10</f>
        <v>7790</v>
      </c>
      <c r="H359" s="598">
        <f>G359*F359</f>
        <v>7790</v>
      </c>
      <c r="I359" s="110"/>
      <c r="J359" s="202"/>
    </row>
    <row r="360" spans="2:10" ht="15.75" x14ac:dyDescent="0.25">
      <c r="B360" s="425"/>
      <c r="C360" s="1049" t="s">
        <v>52</v>
      </c>
      <c r="D360" s="1050"/>
      <c r="E360" s="557" t="s">
        <v>53</v>
      </c>
      <c r="F360" s="563">
        <v>0.1</v>
      </c>
      <c r="G360" s="113">
        <v>3800</v>
      </c>
      <c r="H360" s="598">
        <f>+G360*F360</f>
        <v>380</v>
      </c>
      <c r="I360" s="110"/>
      <c r="J360" s="202"/>
    </row>
    <row r="361" spans="2:10" ht="15.75" x14ac:dyDescent="0.25">
      <c r="B361" s="425"/>
      <c r="C361" s="1049"/>
      <c r="D361" s="1050"/>
      <c r="E361" s="557"/>
      <c r="F361" s="563"/>
      <c r="G361" s="563"/>
      <c r="H361" s="598"/>
      <c r="I361" s="110"/>
      <c r="J361" s="202"/>
    </row>
    <row r="362" spans="2:10" ht="15.75" x14ac:dyDescent="0.25">
      <c r="B362" s="425"/>
      <c r="C362" s="1043"/>
      <c r="D362" s="1044"/>
      <c r="E362" s="557"/>
      <c r="F362" s="563"/>
      <c r="G362" s="563"/>
      <c r="H362" s="598"/>
      <c r="I362" s="110"/>
      <c r="J362" s="202"/>
    </row>
    <row r="363" spans="2:10" ht="16.5" thickBot="1" x14ac:dyDescent="0.3">
      <c r="B363" s="425"/>
      <c r="C363" s="1035"/>
      <c r="D363" s="1036"/>
      <c r="E363" s="560"/>
      <c r="F363" s="566"/>
      <c r="G363" s="561"/>
      <c r="H363" s="599">
        <f>G363*F363</f>
        <v>0</v>
      </c>
      <c r="I363" s="111"/>
      <c r="J363" s="202"/>
    </row>
    <row r="364" spans="2:10" ht="16.5" thickBot="1" x14ac:dyDescent="0.3">
      <c r="B364" s="425"/>
      <c r="C364" s="540"/>
      <c r="D364" s="545"/>
      <c r="E364" s="546"/>
      <c r="F364" s="546"/>
      <c r="G364" s="546"/>
      <c r="H364" s="43" t="s">
        <v>16</v>
      </c>
      <c r="I364" s="8">
        <f>+H359+H360+H361+H362+H363</f>
        <v>8170</v>
      </c>
      <c r="J364" s="202"/>
    </row>
    <row r="365" spans="2:10" ht="15.75" x14ac:dyDescent="0.25">
      <c r="B365" s="425"/>
      <c r="C365" s="540"/>
      <c r="D365" s="545"/>
      <c r="E365" s="546"/>
      <c r="F365" s="546"/>
      <c r="G365" s="546"/>
      <c r="H365" s="546"/>
      <c r="I365" s="137"/>
      <c r="J365" s="202"/>
    </row>
    <row r="366" spans="2:10" ht="16.5" thickBot="1" x14ac:dyDescent="0.3">
      <c r="B366" s="425"/>
      <c r="C366" s="40" t="s">
        <v>33</v>
      </c>
      <c r="D366" s="545"/>
      <c r="E366" s="546"/>
      <c r="F366" s="546"/>
      <c r="G366" s="546"/>
      <c r="H366" s="546"/>
      <c r="I366" s="137"/>
      <c r="J366" s="202"/>
    </row>
    <row r="367" spans="2:10" ht="15.75" x14ac:dyDescent="0.25">
      <c r="B367" s="425"/>
      <c r="C367" s="569" t="s">
        <v>34</v>
      </c>
      <c r="D367" s="570" t="s">
        <v>35</v>
      </c>
      <c r="E367" s="571" t="s">
        <v>36</v>
      </c>
      <c r="F367" s="571" t="s">
        <v>37</v>
      </c>
      <c r="G367" s="572" t="s">
        <v>38</v>
      </c>
      <c r="H367" s="153" t="s">
        <v>39</v>
      </c>
      <c r="I367" s="169"/>
      <c r="J367" s="202"/>
    </row>
    <row r="368" spans="2:10" ht="15.75" x14ac:dyDescent="0.25">
      <c r="B368" s="425"/>
      <c r="C368" s="573" t="s">
        <v>40</v>
      </c>
      <c r="D368" s="552">
        <v>50000</v>
      </c>
      <c r="E368" s="83">
        <v>0.85</v>
      </c>
      <c r="F368" s="597">
        <f>D368+(E368*D368)</f>
        <v>92500</v>
      </c>
      <c r="G368" s="597">
        <v>30</v>
      </c>
      <c r="H368" s="597">
        <f>+F368/G368</f>
        <v>3083.3333333333335</v>
      </c>
      <c r="I368" s="110"/>
      <c r="J368" s="202"/>
    </row>
    <row r="369" spans="2:10" ht="15.75" x14ac:dyDescent="0.25">
      <c r="B369" s="425"/>
      <c r="C369" s="577" t="s">
        <v>41</v>
      </c>
      <c r="D369" s="552">
        <v>33333</v>
      </c>
      <c r="E369" s="83">
        <v>0.85</v>
      </c>
      <c r="F369" s="597">
        <f>D369+(E369*D369)</f>
        <v>61666.05</v>
      </c>
      <c r="G369" s="115">
        <v>35</v>
      </c>
      <c r="H369" s="597">
        <f>+F369/G369</f>
        <v>1761.8871428571429</v>
      </c>
      <c r="I369" s="110"/>
      <c r="J369" s="202"/>
    </row>
    <row r="370" spans="2:10" ht="16.5" thickBot="1" x14ac:dyDescent="0.3">
      <c r="B370" s="425"/>
      <c r="C370" s="578"/>
      <c r="D370" s="579"/>
      <c r="E370" s="580"/>
      <c r="F370" s="580"/>
      <c r="G370" s="580"/>
      <c r="H370" s="580"/>
      <c r="I370" s="111"/>
      <c r="J370" s="202"/>
    </row>
    <row r="371" spans="2:10" ht="16.5" thickBot="1" x14ac:dyDescent="0.3">
      <c r="B371" s="425"/>
      <c r="C371" s="540"/>
      <c r="D371" s="545"/>
      <c r="E371" s="546"/>
      <c r="F371" s="546"/>
      <c r="G371" s="546"/>
      <c r="H371" s="43" t="s">
        <v>16</v>
      </c>
      <c r="I371" s="8">
        <f>H368+H369</f>
        <v>4845.2204761904759</v>
      </c>
      <c r="J371" s="202"/>
    </row>
    <row r="372" spans="2:10" ht="16.5" thickBot="1" x14ac:dyDescent="0.3">
      <c r="B372" s="425"/>
      <c r="C372" s="540"/>
      <c r="D372" s="545"/>
      <c r="E372" s="546"/>
      <c r="F372" s="546"/>
      <c r="G372" s="546"/>
      <c r="H372" s="546"/>
      <c r="I372" s="138"/>
      <c r="J372" s="202"/>
    </row>
    <row r="373" spans="2:10" ht="16.5" thickBot="1" x14ac:dyDescent="0.3">
      <c r="B373" s="425"/>
      <c r="C373" s="540"/>
      <c r="D373" s="545"/>
      <c r="E373" s="546"/>
      <c r="F373" s="546"/>
      <c r="G373" s="133" t="s">
        <v>42</v>
      </c>
      <c r="H373" s="134"/>
      <c r="I373" s="8">
        <f>+I355+I364+I371</f>
        <v>14165.220476190476</v>
      </c>
      <c r="J373" s="202"/>
    </row>
    <row r="374" spans="2:10" ht="15.75" x14ac:dyDescent="0.25">
      <c r="B374" s="425"/>
      <c r="C374" s="540"/>
      <c r="D374" s="545"/>
      <c r="E374" s="546"/>
      <c r="F374" s="546"/>
      <c r="G374" s="546"/>
      <c r="H374" s="546"/>
      <c r="I374" s="137"/>
      <c r="J374" s="202"/>
    </row>
    <row r="375" spans="2:10" ht="16.5" thickBot="1" x14ac:dyDescent="0.3">
      <c r="B375" s="425"/>
      <c r="C375" s="40" t="s">
        <v>43</v>
      </c>
      <c r="D375" s="545"/>
      <c r="E375" s="546"/>
      <c r="F375" s="546"/>
      <c r="G375" s="546"/>
      <c r="H375" s="546"/>
      <c r="I375" s="136"/>
      <c r="J375" s="202"/>
    </row>
    <row r="376" spans="2:10" ht="15.75" x14ac:dyDescent="0.25">
      <c r="B376" s="425"/>
      <c r="C376" s="582" t="s">
        <v>44</v>
      </c>
      <c r="D376" s="583"/>
      <c r="E376" s="584"/>
      <c r="F376" s="585"/>
      <c r="G376" s="166" t="s">
        <v>45</v>
      </c>
      <c r="H376" s="600" t="s">
        <v>54</v>
      </c>
      <c r="I376" s="12"/>
      <c r="J376" s="202"/>
    </row>
    <row r="377" spans="2:10" ht="15.75" x14ac:dyDescent="0.25">
      <c r="B377" s="425"/>
      <c r="C377" s="1018" t="s">
        <v>46</v>
      </c>
      <c r="D377" s="1037"/>
      <c r="E377" s="1037"/>
      <c r="F377" s="1019"/>
      <c r="G377" s="553">
        <v>0</v>
      </c>
      <c r="H377" s="597">
        <f>G377*I373</f>
        <v>0</v>
      </c>
      <c r="I377" s="104"/>
      <c r="J377" s="202"/>
    </row>
    <row r="378" spans="2:10" ht="16.5" thickBot="1" x14ac:dyDescent="0.3">
      <c r="B378" s="425"/>
      <c r="C378" s="1032" t="s">
        <v>47</v>
      </c>
      <c r="D378" s="1033"/>
      <c r="E378" s="1033"/>
      <c r="F378" s="1034"/>
      <c r="G378" s="581">
        <v>0</v>
      </c>
      <c r="H378" s="580">
        <f>G378*I373</f>
        <v>0</v>
      </c>
      <c r="I378" s="116"/>
      <c r="J378" s="202"/>
    </row>
    <row r="379" spans="2:10" ht="16.5" thickBot="1" x14ac:dyDescent="0.3">
      <c r="B379" s="425"/>
      <c r="C379" s="540"/>
      <c r="D379" s="545"/>
      <c r="E379" s="546"/>
      <c r="F379" s="546"/>
      <c r="G379" s="546"/>
      <c r="H379" s="135" t="s">
        <v>16</v>
      </c>
      <c r="I379" s="10">
        <f>H378+H377</f>
        <v>0</v>
      </c>
      <c r="J379" s="202"/>
    </row>
    <row r="380" spans="2:10" ht="16.5" thickBot="1" x14ac:dyDescent="0.3">
      <c r="B380" s="425"/>
      <c r="C380" s="540"/>
      <c r="D380" s="545"/>
      <c r="E380" s="546"/>
      <c r="F380" s="546"/>
      <c r="G380" s="546"/>
      <c r="H380" s="546"/>
      <c r="I380" s="136"/>
      <c r="J380" s="202"/>
    </row>
    <row r="381" spans="2:10" ht="16.5" thickBot="1" x14ac:dyDescent="0.3">
      <c r="B381" s="425"/>
      <c r="C381" s="540"/>
      <c r="D381" s="434" t="s">
        <v>111</v>
      </c>
      <c r="E381" s="546"/>
      <c r="F381" s="546"/>
      <c r="G381" s="134" t="s">
        <v>48</v>
      </c>
      <c r="H381" s="134"/>
      <c r="I381" s="10">
        <f>+I373+I379</f>
        <v>14165.220476190476</v>
      </c>
      <c r="J381" s="202"/>
    </row>
    <row r="382" spans="2:10" x14ac:dyDescent="0.25">
      <c r="B382" s="425"/>
      <c r="C382" s="425"/>
      <c r="D382" s="201"/>
      <c r="E382" s="201"/>
      <c r="F382" s="201"/>
      <c r="G382" s="201"/>
      <c r="H382" s="201"/>
      <c r="I382" s="202"/>
      <c r="J382" s="202"/>
    </row>
    <row r="383" spans="2:10" x14ac:dyDescent="0.25">
      <c r="B383" s="425"/>
      <c r="C383" s="425"/>
      <c r="D383" s="201"/>
      <c r="E383" s="201"/>
      <c r="F383" s="201"/>
      <c r="G383" s="435" t="s">
        <v>107</v>
      </c>
      <c r="H383" s="201"/>
      <c r="I383" s="202"/>
      <c r="J383" s="202"/>
    </row>
    <row r="384" spans="2:10" x14ac:dyDescent="0.25">
      <c r="B384" s="425"/>
      <c r="C384" s="425"/>
      <c r="D384" s="201"/>
      <c r="E384" s="201"/>
      <c r="F384" s="201"/>
      <c r="G384" s="435" t="s">
        <v>108</v>
      </c>
      <c r="H384" s="201"/>
      <c r="I384" s="202"/>
      <c r="J384" s="202"/>
    </row>
    <row r="385" spans="2:10" x14ac:dyDescent="0.25">
      <c r="B385" s="425"/>
      <c r="C385" s="425"/>
      <c r="D385" s="201"/>
      <c r="E385" s="201"/>
      <c r="F385" s="201"/>
      <c r="G385" s="435" t="s">
        <v>109</v>
      </c>
      <c r="H385" s="201"/>
      <c r="I385" s="202"/>
      <c r="J385" s="202"/>
    </row>
    <row r="386" spans="2:10" x14ac:dyDescent="0.25">
      <c r="B386" s="425"/>
      <c r="C386" s="425"/>
      <c r="D386" s="201"/>
      <c r="E386" s="201"/>
      <c r="F386" s="201"/>
      <c r="G386" s="435" t="s">
        <v>110</v>
      </c>
      <c r="H386" s="201"/>
      <c r="I386" s="202"/>
      <c r="J386" s="202"/>
    </row>
    <row r="387" spans="2:10" x14ac:dyDescent="0.25">
      <c r="B387" s="425"/>
      <c r="C387" s="425"/>
      <c r="D387" s="201"/>
      <c r="E387" s="201"/>
      <c r="F387" s="201"/>
      <c r="G387" s="201"/>
      <c r="H387" s="201"/>
      <c r="I387" s="202"/>
      <c r="J387" s="202"/>
    </row>
    <row r="388" spans="2:10" x14ac:dyDescent="0.25">
      <c r="B388" s="425"/>
      <c r="C388" s="425"/>
      <c r="D388" s="436" t="s">
        <v>112</v>
      </c>
      <c r="E388" s="201"/>
      <c r="F388" s="201"/>
      <c r="G388" s="201"/>
      <c r="H388" s="201"/>
      <c r="I388" s="202"/>
      <c r="J388" s="202"/>
    </row>
    <row r="389" spans="2:10" x14ac:dyDescent="0.25">
      <c r="B389" s="425"/>
      <c r="C389" s="425"/>
      <c r="D389" s="437" t="s">
        <v>113</v>
      </c>
      <c r="E389" s="201"/>
      <c r="F389" s="201"/>
      <c r="G389" s="201"/>
      <c r="H389" s="201"/>
      <c r="I389" s="202"/>
      <c r="J389" s="202"/>
    </row>
    <row r="390" spans="2:10" x14ac:dyDescent="0.25">
      <c r="B390" s="425"/>
      <c r="C390" s="425"/>
      <c r="D390" s="438">
        <v>1</v>
      </c>
      <c r="E390" s="201"/>
      <c r="F390" s="201"/>
      <c r="G390" s="201"/>
      <c r="H390" s="201"/>
      <c r="I390" s="202"/>
      <c r="J390" s="202"/>
    </row>
    <row r="391" spans="2:10" x14ac:dyDescent="0.25">
      <c r="B391" s="425"/>
      <c r="C391" s="425"/>
      <c r="D391" s="438">
        <v>2</v>
      </c>
      <c r="E391" s="201"/>
      <c r="F391" s="201"/>
      <c r="G391" s="201"/>
      <c r="H391" s="201"/>
      <c r="I391" s="202"/>
      <c r="J391" s="202"/>
    </row>
    <row r="392" spans="2:10" x14ac:dyDescent="0.25">
      <c r="B392" s="425"/>
      <c r="C392" s="425"/>
      <c r="D392" s="438">
        <v>3</v>
      </c>
      <c r="E392" s="201"/>
      <c r="F392" s="201"/>
      <c r="G392" s="201"/>
      <c r="H392" s="201"/>
      <c r="I392" s="202"/>
      <c r="J392" s="202"/>
    </row>
    <row r="393" spans="2:10" x14ac:dyDescent="0.25">
      <c r="B393" s="425"/>
      <c r="C393" s="425"/>
      <c r="D393" s="438"/>
      <c r="E393" s="201"/>
      <c r="F393" s="201"/>
      <c r="G393" s="435" t="s">
        <v>107</v>
      </c>
      <c r="H393" s="201"/>
      <c r="I393" s="202"/>
      <c r="J393" s="202"/>
    </row>
    <row r="394" spans="2:10" x14ac:dyDescent="0.25">
      <c r="B394" s="425"/>
      <c r="C394" s="425"/>
      <c r="D394" s="201"/>
      <c r="E394" s="201"/>
      <c r="F394" s="201"/>
      <c r="G394" s="435" t="s">
        <v>108</v>
      </c>
      <c r="H394" s="201"/>
      <c r="I394" s="202"/>
      <c r="J394" s="202"/>
    </row>
    <row r="395" spans="2:10" x14ac:dyDescent="0.25">
      <c r="B395" s="425"/>
      <c r="C395" s="425"/>
      <c r="D395" s="201"/>
      <c r="E395" s="201"/>
      <c r="F395" s="201"/>
      <c r="G395" s="435" t="s">
        <v>114</v>
      </c>
      <c r="H395" s="201"/>
      <c r="I395" s="202"/>
      <c r="J395" s="202"/>
    </row>
    <row r="396" spans="2:10" x14ac:dyDescent="0.25">
      <c r="B396" s="425"/>
      <c r="C396" s="425"/>
      <c r="D396" s="201"/>
      <c r="E396" s="201"/>
      <c r="F396" s="201"/>
      <c r="G396" s="435" t="s">
        <v>110</v>
      </c>
      <c r="H396" s="201"/>
      <c r="I396" s="202"/>
      <c r="J396" s="202"/>
    </row>
    <row r="397" spans="2:10" ht="15.75" thickBot="1" x14ac:dyDescent="0.3">
      <c r="B397" s="425"/>
      <c r="C397" s="430"/>
      <c r="D397" s="431"/>
      <c r="E397" s="431"/>
      <c r="F397" s="431"/>
      <c r="G397" s="432"/>
      <c r="H397" s="431"/>
      <c r="I397" s="305"/>
      <c r="J397" s="202"/>
    </row>
    <row r="398" spans="2:10" x14ac:dyDescent="0.25">
      <c r="B398" s="425"/>
      <c r="C398" s="201"/>
      <c r="D398" s="201"/>
      <c r="E398" s="201"/>
      <c r="F398" s="201"/>
      <c r="G398" s="435"/>
      <c r="H398" s="201"/>
      <c r="I398" s="201"/>
      <c r="J398" s="202"/>
    </row>
    <row r="399" spans="2:10" x14ac:dyDescent="0.25">
      <c r="B399" s="425"/>
      <c r="C399" s="201"/>
      <c r="D399" s="201"/>
      <c r="E399" s="201"/>
      <c r="F399" s="201"/>
      <c r="G399" s="435"/>
      <c r="H399" s="201"/>
      <c r="I399" s="201"/>
      <c r="J399" s="202"/>
    </row>
    <row r="400" spans="2:10" x14ac:dyDescent="0.25">
      <c r="B400" s="425"/>
      <c r="C400" s="201"/>
      <c r="D400" s="201"/>
      <c r="E400" s="201"/>
      <c r="F400" s="201"/>
      <c r="G400" s="435"/>
      <c r="H400" s="201"/>
      <c r="I400" s="201"/>
      <c r="J400" s="202"/>
    </row>
    <row r="401" spans="1:10" x14ac:dyDescent="0.25">
      <c r="B401" s="425"/>
      <c r="C401" s="201"/>
      <c r="D401" s="201"/>
      <c r="E401" s="201"/>
      <c r="F401" s="201"/>
      <c r="G401" s="435"/>
      <c r="H401" s="201"/>
      <c r="I401" s="201"/>
      <c r="J401" s="202"/>
    </row>
    <row r="402" spans="1:10" x14ac:dyDescent="0.25">
      <c r="B402" s="425"/>
      <c r="C402" s="201"/>
      <c r="D402" s="201"/>
      <c r="E402" s="201"/>
      <c r="F402" s="201"/>
      <c r="G402" s="435"/>
      <c r="H402" s="201"/>
      <c r="I402" s="201"/>
      <c r="J402" s="202"/>
    </row>
    <row r="403" spans="1:10" x14ac:dyDescent="0.25">
      <c r="B403" s="425"/>
      <c r="C403" s="201"/>
      <c r="D403" s="201"/>
      <c r="E403" s="201"/>
      <c r="F403" s="201"/>
      <c r="G403" s="435"/>
      <c r="H403" s="201"/>
      <c r="I403" s="201"/>
      <c r="J403" s="202"/>
    </row>
    <row r="404" spans="1:10" x14ac:dyDescent="0.25">
      <c r="B404" s="425"/>
      <c r="C404" s="201"/>
      <c r="D404" s="201"/>
      <c r="E404" s="201"/>
      <c r="F404" s="201"/>
      <c r="G404" s="201"/>
      <c r="H404" s="201"/>
      <c r="I404" s="201"/>
      <c r="J404" s="202"/>
    </row>
    <row r="405" spans="1:10" x14ac:dyDescent="0.25">
      <c r="B405" s="425"/>
      <c r="C405" s="201"/>
      <c r="D405" s="201"/>
      <c r="E405" s="201"/>
      <c r="F405" s="201"/>
      <c r="G405" s="201"/>
      <c r="H405" s="201"/>
      <c r="I405" s="201"/>
      <c r="J405" s="202"/>
    </row>
    <row r="406" spans="1:10" s="300" customFormat="1" ht="15.75" thickBot="1" x14ac:dyDescent="0.3">
      <c r="A406" s="1"/>
      <c r="B406" s="430"/>
      <c r="C406" s="431"/>
      <c r="D406" s="431"/>
      <c r="E406" s="431"/>
      <c r="F406" s="431"/>
      <c r="G406" s="431"/>
      <c r="H406" s="431"/>
      <c r="I406" s="431"/>
      <c r="J406" s="305"/>
    </row>
    <row r="407" spans="1:10" s="300" customFormat="1" x14ac:dyDescent="0.25">
      <c r="A407" s="1"/>
      <c r="B407" s="201"/>
      <c r="C407" s="201"/>
      <c r="D407" s="201"/>
      <c r="E407" s="201"/>
      <c r="F407" s="201"/>
      <c r="G407" s="201"/>
      <c r="H407" s="201"/>
      <c r="I407" s="201"/>
      <c r="J407" s="201"/>
    </row>
    <row r="408" spans="1:10" s="300" customFormat="1" x14ac:dyDescent="0.25">
      <c r="A408" s="1"/>
      <c r="B408" s="201"/>
      <c r="C408" s="201"/>
      <c r="D408" s="201"/>
      <c r="E408" s="201"/>
      <c r="F408" s="201"/>
      <c r="G408" s="201"/>
      <c r="H408" s="201"/>
      <c r="I408" s="201"/>
      <c r="J408" s="201"/>
    </row>
    <row r="409" spans="1:10" s="300" customFormat="1" ht="15.75" thickBot="1" x14ac:dyDescent="0.3">
      <c r="A409" s="1"/>
      <c r="B409" s="201"/>
      <c r="C409" s="201"/>
      <c r="D409" s="201"/>
      <c r="E409" s="201"/>
      <c r="F409" s="201"/>
      <c r="G409" s="201"/>
      <c r="H409" s="201"/>
      <c r="I409" s="201"/>
      <c r="J409" s="201"/>
    </row>
    <row r="410" spans="1:10" ht="15.75" thickBot="1" x14ac:dyDescent="0.3">
      <c r="B410" s="433"/>
      <c r="C410" s="590"/>
      <c r="D410" s="590"/>
      <c r="E410" s="590"/>
      <c r="F410" s="590"/>
      <c r="G410" s="590"/>
      <c r="H410" s="590"/>
      <c r="I410" s="590"/>
      <c r="J410" s="200"/>
    </row>
    <row r="411" spans="1:10" ht="15.75" x14ac:dyDescent="0.25">
      <c r="B411" s="425"/>
      <c r="C411" s="538"/>
      <c r="D411" s="539"/>
      <c r="E411" s="1009" t="s">
        <v>115</v>
      </c>
      <c r="F411" s="1010"/>
      <c r="G411" s="1011"/>
      <c r="H411" s="31" t="s">
        <v>116</v>
      </c>
      <c r="I411" s="25" t="s">
        <v>105</v>
      </c>
      <c r="J411" s="202"/>
    </row>
    <row r="412" spans="1:10" ht="15.75" x14ac:dyDescent="0.25">
      <c r="B412" s="425"/>
      <c r="C412" s="540"/>
      <c r="D412" s="541"/>
      <c r="E412" s="1012"/>
      <c r="F412" s="1013"/>
      <c r="G412" s="1014"/>
      <c r="H412" s="32" t="s">
        <v>117</v>
      </c>
      <c r="I412" s="26"/>
      <c r="J412" s="202"/>
    </row>
    <row r="413" spans="1:10" ht="15.75" x14ac:dyDescent="0.25">
      <c r="B413" s="425"/>
      <c r="C413" s="540"/>
      <c r="D413" s="541"/>
      <c r="E413" s="1012"/>
      <c r="F413" s="1013"/>
      <c r="G413" s="1014"/>
      <c r="H413" s="32" t="s">
        <v>118</v>
      </c>
      <c r="I413" s="33">
        <v>44236</v>
      </c>
      <c r="J413" s="202"/>
    </row>
    <row r="414" spans="1:10" ht="16.5" thickBot="1" x14ac:dyDescent="0.3">
      <c r="B414" s="425"/>
      <c r="C414" s="542"/>
      <c r="D414" s="543"/>
      <c r="E414" s="1015"/>
      <c r="F414" s="1016"/>
      <c r="G414" s="1017"/>
      <c r="H414" s="544"/>
      <c r="I414" s="28"/>
      <c r="J414" s="202"/>
    </row>
    <row r="415" spans="1:10" ht="16.5" thickBot="1" x14ac:dyDescent="0.3">
      <c r="B415" s="425"/>
      <c r="C415" s="540"/>
      <c r="D415" s="545"/>
      <c r="E415" s="546"/>
      <c r="F415" s="546"/>
      <c r="G415" s="547"/>
      <c r="H415" s="545"/>
      <c r="I415" s="26"/>
      <c r="J415" s="202"/>
    </row>
    <row r="416" spans="1:10" ht="16.5" thickBot="1" x14ac:dyDescent="0.3">
      <c r="B416" s="425"/>
      <c r="C416" s="38" t="s">
        <v>106</v>
      </c>
      <c r="D416" s="548" t="str">
        <f>+PRESUPUESTO!G20</f>
        <v xml:space="preserve">Pintura Muros Dos Manos Tipo 1 </v>
      </c>
      <c r="E416" s="549"/>
      <c r="F416" s="549"/>
      <c r="G416" s="550"/>
      <c r="H416" s="548"/>
      <c r="I416" s="37" t="s">
        <v>3</v>
      </c>
      <c r="J416" s="202"/>
    </row>
    <row r="417" spans="2:10" ht="15.75" x14ac:dyDescent="0.25">
      <c r="B417" s="425"/>
      <c r="C417" s="140"/>
      <c r="D417" s="662"/>
      <c r="E417" s="663"/>
      <c r="F417" s="663"/>
      <c r="G417" s="664"/>
      <c r="H417" s="662"/>
      <c r="I417" s="94"/>
      <c r="J417" s="202"/>
    </row>
    <row r="418" spans="2:10" ht="16.5" thickBot="1" x14ac:dyDescent="0.3">
      <c r="B418" s="425"/>
      <c r="C418" s="40" t="s">
        <v>4</v>
      </c>
      <c r="D418" s="545"/>
      <c r="E418" s="546"/>
      <c r="F418" s="546"/>
      <c r="G418" s="546"/>
      <c r="H418" s="546"/>
      <c r="I418" s="136"/>
      <c r="J418" s="202"/>
    </row>
    <row r="419" spans="2:10" ht="16.5" thickBot="1" x14ac:dyDescent="0.3">
      <c r="B419" s="425"/>
      <c r="C419" s="175" t="s">
        <v>5</v>
      </c>
      <c r="D419" s="176"/>
      <c r="E419" s="173" t="s">
        <v>6</v>
      </c>
      <c r="F419" s="173" t="s">
        <v>55</v>
      </c>
      <c r="G419" s="173" t="s">
        <v>38</v>
      </c>
      <c r="H419" s="174" t="s">
        <v>9</v>
      </c>
      <c r="I419" s="12"/>
      <c r="J419" s="202"/>
    </row>
    <row r="420" spans="2:10" ht="15.75" x14ac:dyDescent="0.25">
      <c r="B420" s="425"/>
      <c r="C420" s="591" t="s">
        <v>10</v>
      </c>
      <c r="D420" s="592"/>
      <c r="E420" s="593" t="s">
        <v>11</v>
      </c>
      <c r="F420" s="593">
        <v>0.5</v>
      </c>
      <c r="G420" s="594">
        <v>2000</v>
      </c>
      <c r="H420" s="103">
        <f>G420*F420</f>
        <v>1000</v>
      </c>
      <c r="I420" s="104"/>
      <c r="J420" s="202"/>
    </row>
    <row r="421" spans="2:10" ht="15.75" x14ac:dyDescent="0.25">
      <c r="B421" s="425"/>
      <c r="C421" s="1020" t="s">
        <v>278</v>
      </c>
      <c r="D421" s="1021"/>
      <c r="E421" s="553" t="s">
        <v>13</v>
      </c>
      <c r="F421" s="553">
        <v>5000</v>
      </c>
      <c r="G421" s="597">
        <v>0.03</v>
      </c>
      <c r="H421" s="103">
        <f t="shared" ref="H421:H422" si="4">G421*F421</f>
        <v>150</v>
      </c>
      <c r="I421" s="104"/>
      <c r="J421" s="202"/>
    </row>
    <row r="422" spans="2:10" ht="16.5" thickBot="1" x14ac:dyDescent="0.3">
      <c r="B422" s="425"/>
      <c r="C422" s="1035" t="s">
        <v>49</v>
      </c>
      <c r="D422" s="1036"/>
      <c r="E422" s="560" t="s">
        <v>13</v>
      </c>
      <c r="F422" s="595">
        <v>5000</v>
      </c>
      <c r="G422" s="596">
        <v>0.05</v>
      </c>
      <c r="H422" s="103">
        <f t="shared" si="4"/>
        <v>250</v>
      </c>
      <c r="I422" s="110"/>
      <c r="J422" s="202"/>
    </row>
    <row r="423" spans="2:10" ht="16.5" thickBot="1" x14ac:dyDescent="0.3">
      <c r="B423" s="425"/>
      <c r="C423" s="540"/>
      <c r="D423" s="545"/>
      <c r="E423" s="546"/>
      <c r="F423" s="546"/>
      <c r="G423" s="546"/>
      <c r="H423" s="43" t="s">
        <v>16</v>
      </c>
      <c r="I423" s="8">
        <f>H420+H421+H422</f>
        <v>1400</v>
      </c>
      <c r="J423" s="202"/>
    </row>
    <row r="424" spans="2:10" ht="16.5" thickBot="1" x14ac:dyDescent="0.3">
      <c r="B424" s="425"/>
      <c r="C424" s="40" t="s">
        <v>17</v>
      </c>
      <c r="D424" s="545"/>
      <c r="E424" s="546"/>
      <c r="F424" s="546"/>
      <c r="G424" s="546"/>
      <c r="H424" s="546"/>
      <c r="I424" s="137"/>
      <c r="J424" s="202"/>
    </row>
    <row r="425" spans="2:10" ht="16.5" thickBot="1" x14ac:dyDescent="0.3">
      <c r="B425" s="425"/>
      <c r="C425" s="175" t="s">
        <v>5</v>
      </c>
      <c r="D425" s="176"/>
      <c r="E425" s="173" t="s">
        <v>6</v>
      </c>
      <c r="F425" s="173" t="s">
        <v>7</v>
      </c>
      <c r="G425" s="177" t="s">
        <v>9</v>
      </c>
      <c r="H425" s="174" t="s">
        <v>18</v>
      </c>
      <c r="I425" s="169"/>
      <c r="J425" s="202"/>
    </row>
    <row r="426" spans="2:10" ht="16.5" thickBot="1" x14ac:dyDescent="0.3">
      <c r="B426" s="425"/>
      <c r="C426" s="1038" t="s">
        <v>56</v>
      </c>
      <c r="D426" s="1039"/>
      <c r="E426" s="604" t="s">
        <v>57</v>
      </c>
      <c r="F426" s="605">
        <v>0.1</v>
      </c>
      <c r="G426" s="605">
        <f>301000/5</f>
        <v>60200</v>
      </c>
      <c r="H426" s="119">
        <f>G426*F426</f>
        <v>6020</v>
      </c>
      <c r="I426" s="110"/>
      <c r="J426" s="202"/>
    </row>
    <row r="427" spans="2:10" ht="16.5" thickBot="1" x14ac:dyDescent="0.3">
      <c r="B427" s="425"/>
      <c r="C427" s="540"/>
      <c r="D427" s="545"/>
      <c r="E427" s="546"/>
      <c r="F427" s="546"/>
      <c r="G427" s="546"/>
      <c r="H427" s="43" t="s">
        <v>16</v>
      </c>
      <c r="I427" s="8">
        <f>H426</f>
        <v>6020</v>
      </c>
      <c r="J427" s="202"/>
    </row>
    <row r="428" spans="2:10" ht="16.5" thickBot="1" x14ac:dyDescent="0.3">
      <c r="B428" s="425"/>
      <c r="C428" s="40" t="s">
        <v>33</v>
      </c>
      <c r="D428" s="545"/>
      <c r="E428" s="546"/>
      <c r="F428" s="546"/>
      <c r="G428" s="546"/>
      <c r="H428" s="546"/>
      <c r="I428" s="137"/>
      <c r="J428" s="202"/>
    </row>
    <row r="429" spans="2:10" ht="16.5" thickBot="1" x14ac:dyDescent="0.3">
      <c r="B429" s="425"/>
      <c r="C429" s="606" t="s">
        <v>34</v>
      </c>
      <c r="D429" s="607" t="s">
        <v>35</v>
      </c>
      <c r="E429" s="608" t="s">
        <v>36</v>
      </c>
      <c r="F429" s="608" t="s">
        <v>37</v>
      </c>
      <c r="G429" s="609" t="s">
        <v>38</v>
      </c>
      <c r="H429" s="182" t="s">
        <v>39</v>
      </c>
      <c r="I429" s="169"/>
      <c r="J429" s="202"/>
    </row>
    <row r="430" spans="2:10" ht="15.75" x14ac:dyDescent="0.25">
      <c r="B430" s="425"/>
      <c r="C430" s="610" t="s">
        <v>40</v>
      </c>
      <c r="D430" s="592">
        <v>50000</v>
      </c>
      <c r="E430" s="121">
        <v>0.85</v>
      </c>
      <c r="F430" s="594">
        <f>D430+(E430*D430)</f>
        <v>92500</v>
      </c>
      <c r="G430" s="594">
        <v>50</v>
      </c>
      <c r="H430" s="122">
        <f>+F430/G430</f>
        <v>1850</v>
      </c>
      <c r="I430" s="110"/>
      <c r="J430" s="202"/>
    </row>
    <row r="431" spans="2:10" ht="16.5" thickBot="1" x14ac:dyDescent="0.3">
      <c r="B431" s="425"/>
      <c r="C431" s="577" t="s">
        <v>41</v>
      </c>
      <c r="D431" s="552">
        <v>33333</v>
      </c>
      <c r="E431" s="83">
        <v>0.85</v>
      </c>
      <c r="F431" s="597">
        <f>D431+(E431*D431)</f>
        <v>61666.05</v>
      </c>
      <c r="G431" s="115">
        <v>50</v>
      </c>
      <c r="H431" s="123">
        <f>+F431/G431</f>
        <v>1233.3210000000001</v>
      </c>
      <c r="I431" s="110"/>
      <c r="J431" s="202"/>
    </row>
    <row r="432" spans="2:10" ht="16.5" thickBot="1" x14ac:dyDescent="0.3">
      <c r="B432" s="425"/>
      <c r="C432" s="540"/>
      <c r="D432" s="545"/>
      <c r="E432" s="546"/>
      <c r="F432" s="546"/>
      <c r="G432" s="546"/>
      <c r="H432" s="43" t="s">
        <v>16</v>
      </c>
      <c r="I432" s="8">
        <f>H430+H431</f>
        <v>3083.3209999999999</v>
      </c>
      <c r="J432" s="202"/>
    </row>
    <row r="433" spans="2:10" ht="16.5" thickBot="1" x14ac:dyDescent="0.3">
      <c r="B433" s="425"/>
      <c r="C433" s="540"/>
      <c r="D433" s="545"/>
      <c r="E433" s="546"/>
      <c r="F433" s="546"/>
      <c r="G433" s="546"/>
      <c r="H433" s="546"/>
      <c r="I433" s="138"/>
      <c r="J433" s="202"/>
    </row>
    <row r="434" spans="2:10" ht="16.5" thickBot="1" x14ac:dyDescent="0.3">
      <c r="B434" s="425"/>
      <c r="C434" s="540"/>
      <c r="D434" s="545"/>
      <c r="E434" s="546"/>
      <c r="F434" s="546"/>
      <c r="G434" s="133" t="s">
        <v>42</v>
      </c>
      <c r="H434" s="134"/>
      <c r="I434" s="8">
        <f>+I423+I427+I432</f>
        <v>10503.321</v>
      </c>
      <c r="J434" s="202"/>
    </row>
    <row r="435" spans="2:10" ht="16.5" thickBot="1" x14ac:dyDescent="0.3">
      <c r="B435" s="425"/>
      <c r="C435" s="40" t="s">
        <v>43</v>
      </c>
      <c r="D435" s="545"/>
      <c r="E435" s="546"/>
      <c r="F435" s="546"/>
      <c r="G435" s="546"/>
      <c r="H435" s="546"/>
      <c r="I435" s="136"/>
      <c r="J435" s="202"/>
    </row>
    <row r="436" spans="2:10" ht="16.5" thickBot="1" x14ac:dyDescent="0.3">
      <c r="B436" s="425"/>
      <c r="C436" s="611" t="s">
        <v>44</v>
      </c>
      <c r="D436" s="612"/>
      <c r="E436" s="613"/>
      <c r="F436" s="614"/>
      <c r="G436" s="187" t="s">
        <v>45</v>
      </c>
      <c r="H436" s="615" t="s">
        <v>54</v>
      </c>
      <c r="I436" s="12"/>
      <c r="J436" s="202"/>
    </row>
    <row r="437" spans="2:10" ht="15.75" x14ac:dyDescent="0.25">
      <c r="B437" s="425"/>
      <c r="C437" s="1040" t="s">
        <v>46</v>
      </c>
      <c r="D437" s="1041"/>
      <c r="E437" s="1041"/>
      <c r="F437" s="1042"/>
      <c r="G437" s="593">
        <v>0</v>
      </c>
      <c r="H437" s="124">
        <f>I434*G437</f>
        <v>0</v>
      </c>
      <c r="I437" s="104"/>
      <c r="J437" s="202"/>
    </row>
    <row r="438" spans="2:10" ht="16.5" thickBot="1" x14ac:dyDescent="0.3">
      <c r="B438" s="425"/>
      <c r="C438" s="1032" t="s">
        <v>47</v>
      </c>
      <c r="D438" s="1033"/>
      <c r="E438" s="1033"/>
      <c r="F438" s="1034"/>
      <c r="G438" s="581">
        <v>0</v>
      </c>
      <c r="H438" s="125"/>
      <c r="I438" s="116"/>
      <c r="J438" s="202"/>
    </row>
    <row r="439" spans="2:10" ht="16.5" thickBot="1" x14ac:dyDescent="0.3">
      <c r="B439" s="425"/>
      <c r="C439" s="540"/>
      <c r="D439" s="545"/>
      <c r="E439" s="546"/>
      <c r="F439" s="546"/>
      <c r="G439" s="546"/>
      <c r="H439" s="135" t="s">
        <v>16</v>
      </c>
      <c r="I439" s="10">
        <f>H437+H438</f>
        <v>0</v>
      </c>
      <c r="J439" s="202"/>
    </row>
    <row r="440" spans="2:10" ht="16.5" thickBot="1" x14ac:dyDescent="0.3">
      <c r="B440" s="425"/>
      <c r="C440" s="540"/>
      <c r="D440" s="545"/>
      <c r="E440" s="546"/>
      <c r="F440" s="546"/>
      <c r="G440" s="546"/>
      <c r="H440" s="546"/>
      <c r="I440" s="136"/>
      <c r="J440" s="202"/>
    </row>
    <row r="441" spans="2:10" ht="16.5" thickBot="1" x14ac:dyDescent="0.3">
      <c r="B441" s="425"/>
      <c r="C441" s="540"/>
      <c r="D441" s="434" t="s">
        <v>111</v>
      </c>
      <c r="E441" s="546"/>
      <c r="F441" s="546"/>
      <c r="G441" s="134" t="s">
        <v>48</v>
      </c>
      <c r="H441" s="134"/>
      <c r="I441" s="10">
        <f>I439+I434</f>
        <v>10503.321</v>
      </c>
      <c r="J441" s="202"/>
    </row>
    <row r="442" spans="2:10" x14ac:dyDescent="0.25">
      <c r="B442" s="425"/>
      <c r="C442" s="425"/>
      <c r="D442" s="201"/>
      <c r="E442" s="201"/>
      <c r="F442" s="201"/>
      <c r="G442" s="201"/>
      <c r="H442" s="201"/>
      <c r="I442" s="202"/>
      <c r="J442" s="202"/>
    </row>
    <row r="443" spans="2:10" x14ac:dyDescent="0.25">
      <c r="B443" s="425"/>
      <c r="C443" s="425"/>
      <c r="D443" s="201"/>
      <c r="E443" s="201"/>
      <c r="F443" s="201"/>
      <c r="G443" s="435" t="s">
        <v>107</v>
      </c>
      <c r="H443" s="201"/>
      <c r="I443" s="202"/>
      <c r="J443" s="202"/>
    </row>
    <row r="444" spans="2:10" x14ac:dyDescent="0.25">
      <c r="B444" s="425"/>
      <c r="C444" s="425"/>
      <c r="D444" s="201"/>
      <c r="E444" s="201"/>
      <c r="F444" s="201"/>
      <c r="G444" s="435" t="s">
        <v>108</v>
      </c>
      <c r="H444" s="201"/>
      <c r="I444" s="202"/>
      <c r="J444" s="202"/>
    </row>
    <row r="445" spans="2:10" x14ac:dyDescent="0.25">
      <c r="B445" s="425"/>
      <c r="C445" s="425"/>
      <c r="D445" s="201"/>
      <c r="E445" s="201"/>
      <c r="F445" s="201"/>
      <c r="G445" s="435" t="s">
        <v>109</v>
      </c>
      <c r="H445" s="201"/>
      <c r="I445" s="202"/>
      <c r="J445" s="202"/>
    </row>
    <row r="446" spans="2:10" x14ac:dyDescent="0.25">
      <c r="B446" s="425"/>
      <c r="C446" s="425"/>
      <c r="D446" s="201"/>
      <c r="E446" s="201"/>
      <c r="F446" s="201"/>
      <c r="G446" s="435" t="s">
        <v>110</v>
      </c>
      <c r="H446" s="201"/>
      <c r="I446" s="202"/>
      <c r="J446" s="202"/>
    </row>
    <row r="447" spans="2:10" x14ac:dyDescent="0.25">
      <c r="B447" s="425"/>
      <c r="C447" s="425"/>
      <c r="D447" s="201"/>
      <c r="E447" s="201"/>
      <c r="F447" s="201"/>
      <c r="G447" s="201"/>
      <c r="H447" s="201"/>
      <c r="I447" s="202"/>
      <c r="J447" s="202"/>
    </row>
    <row r="448" spans="2:10" x14ac:dyDescent="0.25">
      <c r="B448" s="425"/>
      <c r="C448" s="425"/>
      <c r="D448" s="436" t="s">
        <v>112</v>
      </c>
      <c r="E448" s="201"/>
      <c r="F448" s="201"/>
      <c r="G448" s="201"/>
      <c r="H448" s="201"/>
      <c r="I448" s="202"/>
      <c r="J448" s="202"/>
    </row>
    <row r="449" spans="2:10" x14ac:dyDescent="0.25">
      <c r="B449" s="425"/>
      <c r="C449" s="425"/>
      <c r="D449" s="437" t="s">
        <v>113</v>
      </c>
      <c r="E449" s="201"/>
      <c r="F449" s="201"/>
      <c r="G449" s="201"/>
      <c r="H449" s="201"/>
      <c r="I449" s="202"/>
      <c r="J449" s="202"/>
    </row>
    <row r="450" spans="2:10" x14ac:dyDescent="0.25">
      <c r="B450" s="425"/>
      <c r="C450" s="425"/>
      <c r="D450" s="438">
        <v>1</v>
      </c>
      <c r="E450" s="201"/>
      <c r="F450" s="201"/>
      <c r="G450" s="201"/>
      <c r="H450" s="201"/>
      <c r="I450" s="202"/>
      <c r="J450" s="202"/>
    </row>
    <row r="451" spans="2:10" x14ac:dyDescent="0.25">
      <c r="B451" s="425"/>
      <c r="C451" s="425"/>
      <c r="D451" s="438">
        <v>2</v>
      </c>
      <c r="E451" s="201"/>
      <c r="F451" s="201"/>
      <c r="G451" s="201"/>
      <c r="H451" s="201"/>
      <c r="I451" s="202"/>
      <c r="J451" s="202"/>
    </row>
    <row r="452" spans="2:10" x14ac:dyDescent="0.25">
      <c r="B452" s="425"/>
      <c r="C452" s="425"/>
      <c r="D452" s="438">
        <v>3</v>
      </c>
      <c r="E452" s="201"/>
      <c r="F452" s="201"/>
      <c r="G452" s="201"/>
      <c r="H452" s="201"/>
      <c r="I452" s="202"/>
      <c r="J452" s="202"/>
    </row>
    <row r="453" spans="2:10" x14ac:dyDescent="0.25">
      <c r="B453" s="425"/>
      <c r="C453" s="425"/>
      <c r="D453" s="438"/>
      <c r="E453" s="201"/>
      <c r="F453" s="201"/>
      <c r="G453" s="435" t="s">
        <v>107</v>
      </c>
      <c r="H453" s="201"/>
      <c r="I453" s="202"/>
      <c r="J453" s="202"/>
    </row>
    <row r="454" spans="2:10" x14ac:dyDescent="0.25">
      <c r="B454" s="425"/>
      <c r="C454" s="425"/>
      <c r="D454" s="201"/>
      <c r="E454" s="201"/>
      <c r="F454" s="201"/>
      <c r="G454" s="435" t="s">
        <v>108</v>
      </c>
      <c r="H454" s="201"/>
      <c r="I454" s="202"/>
      <c r="J454" s="202"/>
    </row>
    <row r="455" spans="2:10" x14ac:dyDescent="0.25">
      <c r="B455" s="425"/>
      <c r="C455" s="425"/>
      <c r="D455" s="201"/>
      <c r="E455" s="201"/>
      <c r="F455" s="201"/>
      <c r="G455" s="435" t="s">
        <v>114</v>
      </c>
      <c r="H455" s="201"/>
      <c r="I455" s="202"/>
      <c r="J455" s="202"/>
    </row>
    <row r="456" spans="2:10" x14ac:dyDescent="0.25">
      <c r="B456" s="425"/>
      <c r="C456" s="425"/>
      <c r="D456" s="201"/>
      <c r="E456" s="201"/>
      <c r="F456" s="201"/>
      <c r="G456" s="435" t="s">
        <v>110</v>
      </c>
      <c r="H456" s="201"/>
      <c r="I456" s="202"/>
      <c r="J456" s="202"/>
    </row>
    <row r="457" spans="2:10" ht="15.75" thickBot="1" x14ac:dyDescent="0.3">
      <c r="B457" s="425"/>
      <c r="C457" s="430"/>
      <c r="D457" s="431"/>
      <c r="E457" s="431"/>
      <c r="F457" s="431"/>
      <c r="G457" s="432"/>
      <c r="H457" s="431"/>
      <c r="I457" s="305"/>
      <c r="J457" s="202"/>
    </row>
    <row r="458" spans="2:10" x14ac:dyDescent="0.25">
      <c r="B458" s="425"/>
      <c r="C458" s="201"/>
      <c r="D458" s="201"/>
      <c r="E458" s="201"/>
      <c r="F458" s="201"/>
      <c r="G458" s="435"/>
      <c r="H458" s="201"/>
      <c r="I458" s="201"/>
      <c r="J458" s="202"/>
    </row>
    <row r="459" spans="2:10" x14ac:dyDescent="0.25">
      <c r="B459" s="425"/>
      <c r="C459" s="201"/>
      <c r="D459" s="201"/>
      <c r="E459" s="201"/>
      <c r="F459" s="201"/>
      <c r="G459" s="435"/>
      <c r="H459" s="201"/>
      <c r="I459" s="201"/>
      <c r="J459" s="202"/>
    </row>
    <row r="460" spans="2:10" x14ac:dyDescent="0.25">
      <c r="B460" s="425"/>
      <c r="C460" s="201"/>
      <c r="D460" s="201"/>
      <c r="E460" s="201"/>
      <c r="F460" s="201"/>
      <c r="G460" s="435"/>
      <c r="H460" s="201"/>
      <c r="I460" s="201"/>
      <c r="J460" s="202"/>
    </row>
    <row r="461" spans="2:10" x14ac:dyDescent="0.25">
      <c r="B461" s="425"/>
      <c r="C461" s="201"/>
      <c r="D461" s="201"/>
      <c r="E461" s="201"/>
      <c r="F461" s="201"/>
      <c r="G461" s="435"/>
      <c r="H461" s="201"/>
      <c r="I461" s="201"/>
      <c r="J461" s="202"/>
    </row>
    <row r="462" spans="2:10" x14ac:dyDescent="0.25">
      <c r="B462" s="425"/>
      <c r="C462" s="201"/>
      <c r="D462" s="201"/>
      <c r="E462" s="201"/>
      <c r="F462" s="201"/>
      <c r="G462" s="435"/>
      <c r="H462" s="201"/>
      <c r="I462" s="201"/>
      <c r="J462" s="202"/>
    </row>
    <row r="463" spans="2:10" x14ac:dyDescent="0.25">
      <c r="B463" s="425"/>
      <c r="C463" s="201"/>
      <c r="D463" s="201"/>
      <c r="E463" s="201"/>
      <c r="F463" s="201"/>
      <c r="G463" s="435"/>
      <c r="H463" s="201"/>
      <c r="I463" s="201"/>
      <c r="J463" s="202"/>
    </row>
    <row r="464" spans="2:10" x14ac:dyDescent="0.25">
      <c r="B464" s="425"/>
      <c r="C464" s="201"/>
      <c r="D464" s="201"/>
      <c r="E464" s="201"/>
      <c r="F464" s="201"/>
      <c r="G464" s="201"/>
      <c r="H464" s="201"/>
      <c r="I464" s="201"/>
      <c r="J464" s="202"/>
    </row>
    <row r="465" spans="1:10" x14ac:dyDescent="0.25">
      <c r="B465" s="425"/>
      <c r="C465" s="201"/>
      <c r="D465" s="201"/>
      <c r="E465" s="201"/>
      <c r="F465" s="201"/>
      <c r="G465" s="201"/>
      <c r="H465" s="201"/>
      <c r="I465" s="201"/>
      <c r="J465" s="202"/>
    </row>
    <row r="466" spans="1:10" s="300" customFormat="1" x14ac:dyDescent="0.25">
      <c r="A466" s="1"/>
      <c r="B466" s="425"/>
      <c r="C466" s="201"/>
      <c r="D466" s="201"/>
      <c r="E466" s="201"/>
      <c r="F466" s="201"/>
      <c r="G466" s="201"/>
      <c r="H466" s="201"/>
      <c r="I466" s="201"/>
      <c r="J466" s="202"/>
    </row>
    <row r="467" spans="1:10" s="300" customFormat="1" ht="15.75" thickBot="1" x14ac:dyDescent="0.3">
      <c r="A467" s="1"/>
      <c r="B467" s="430"/>
      <c r="C467" s="431"/>
      <c r="D467" s="431"/>
      <c r="E467" s="431"/>
      <c r="F467" s="431"/>
      <c r="G467" s="431"/>
      <c r="H467" s="431"/>
      <c r="I467" s="431"/>
      <c r="J467" s="305"/>
    </row>
    <row r="468" spans="1:10" s="300" customFormat="1" ht="15.75" thickBot="1" x14ac:dyDescent="0.3">
      <c r="A468" s="1"/>
      <c r="B468" s="201"/>
      <c r="C468" s="201"/>
      <c r="D468" s="201"/>
      <c r="E468" s="201"/>
      <c r="F468" s="201"/>
      <c r="G468" s="201"/>
      <c r="H468" s="201"/>
      <c r="I468" s="201"/>
      <c r="J468" s="201"/>
    </row>
    <row r="469" spans="1:10" s="803" customFormat="1" ht="15.75" thickBot="1" x14ac:dyDescent="0.3">
      <c r="A469" s="1"/>
      <c r="B469" s="433"/>
      <c r="C469" s="590"/>
      <c r="D469" s="590"/>
      <c r="E469" s="590"/>
      <c r="F469" s="590"/>
      <c r="G469" s="590"/>
      <c r="H469" s="590"/>
      <c r="I469" s="590"/>
      <c r="J469" s="200"/>
    </row>
    <row r="470" spans="1:10" s="803" customFormat="1" ht="15.75" x14ac:dyDescent="0.25">
      <c r="A470" s="1"/>
      <c r="B470" s="425"/>
      <c r="C470" s="538"/>
      <c r="D470" s="539"/>
      <c r="E470" s="1009" t="s">
        <v>115</v>
      </c>
      <c r="F470" s="1010"/>
      <c r="G470" s="1011"/>
      <c r="H470" s="31" t="s">
        <v>116</v>
      </c>
      <c r="I470" s="25" t="s">
        <v>105</v>
      </c>
      <c r="J470" s="202"/>
    </row>
    <row r="471" spans="1:10" s="803" customFormat="1" ht="15.75" x14ac:dyDescent="0.25">
      <c r="A471" s="1"/>
      <c r="B471" s="425"/>
      <c r="C471" s="540"/>
      <c r="D471" s="541"/>
      <c r="E471" s="1012"/>
      <c r="F471" s="1013"/>
      <c r="G471" s="1014"/>
      <c r="H471" s="32" t="s">
        <v>117</v>
      </c>
      <c r="I471" s="26"/>
      <c r="J471" s="202"/>
    </row>
    <row r="472" spans="1:10" s="803" customFormat="1" ht="15.75" x14ac:dyDescent="0.25">
      <c r="A472" s="1"/>
      <c r="B472" s="425"/>
      <c r="C472" s="540"/>
      <c r="D472" s="541"/>
      <c r="E472" s="1012"/>
      <c r="F472" s="1013"/>
      <c r="G472" s="1014"/>
      <c r="H472" s="32" t="s">
        <v>118</v>
      </c>
      <c r="I472" s="33">
        <v>44236</v>
      </c>
      <c r="J472" s="202"/>
    </row>
    <row r="473" spans="1:10" s="803" customFormat="1" ht="16.5" thickBot="1" x14ac:dyDescent="0.3">
      <c r="A473" s="1"/>
      <c r="B473" s="425"/>
      <c r="C473" s="542"/>
      <c r="D473" s="543"/>
      <c r="E473" s="1015"/>
      <c r="F473" s="1016"/>
      <c r="G473" s="1017"/>
      <c r="H473" s="544"/>
      <c r="I473" s="28"/>
      <c r="J473" s="202"/>
    </row>
    <row r="474" spans="1:10" s="803" customFormat="1" ht="16.5" thickBot="1" x14ac:dyDescent="0.3">
      <c r="A474" s="1"/>
      <c r="B474" s="425"/>
      <c r="C474" s="540"/>
      <c r="D474" s="545"/>
      <c r="E474" s="546"/>
      <c r="F474" s="546"/>
      <c r="G474" s="547"/>
      <c r="H474" s="545"/>
      <c r="I474" s="26"/>
      <c r="J474" s="202"/>
    </row>
    <row r="475" spans="1:10" s="803" customFormat="1" ht="16.5" thickBot="1" x14ac:dyDescent="0.3">
      <c r="A475" s="1"/>
      <c r="B475" s="425"/>
      <c r="C475" s="38" t="s">
        <v>106</v>
      </c>
      <c r="D475" s="548" t="str">
        <f>+PRESUPUESTO!G26</f>
        <v xml:space="preserve">Pintura cielo raso TIPO 1 Dos Manos </v>
      </c>
      <c r="E475" s="549"/>
      <c r="F475" s="549"/>
      <c r="G475" s="550"/>
      <c r="H475" s="548"/>
      <c r="I475" s="37" t="s">
        <v>3</v>
      </c>
      <c r="J475" s="202"/>
    </row>
    <row r="476" spans="1:10" s="803" customFormat="1" ht="15.75" x14ac:dyDescent="0.25">
      <c r="A476" s="1"/>
      <c r="B476" s="425"/>
      <c r="C476" s="140"/>
      <c r="D476" s="662"/>
      <c r="E476" s="663"/>
      <c r="F476" s="663"/>
      <c r="G476" s="664"/>
      <c r="H476" s="662"/>
      <c r="I476" s="94"/>
      <c r="J476" s="202"/>
    </row>
    <row r="477" spans="1:10" s="803" customFormat="1" ht="16.5" thickBot="1" x14ac:dyDescent="0.3">
      <c r="A477" s="1"/>
      <c r="B477" s="425"/>
      <c r="C477" s="40" t="s">
        <v>4</v>
      </c>
      <c r="D477" s="545"/>
      <c r="E477" s="546"/>
      <c r="F477" s="546"/>
      <c r="G477" s="546"/>
      <c r="H477" s="546"/>
      <c r="I477" s="136"/>
      <c r="J477" s="202"/>
    </row>
    <row r="478" spans="1:10" s="803" customFormat="1" ht="16.5" thickBot="1" x14ac:dyDescent="0.3">
      <c r="A478" s="1"/>
      <c r="B478" s="425"/>
      <c r="C478" s="175" t="s">
        <v>5</v>
      </c>
      <c r="D478" s="176"/>
      <c r="E478" s="173" t="s">
        <v>6</v>
      </c>
      <c r="F478" s="173" t="s">
        <v>55</v>
      </c>
      <c r="G478" s="173" t="s">
        <v>38</v>
      </c>
      <c r="H478" s="174" t="s">
        <v>9</v>
      </c>
      <c r="I478" s="12"/>
      <c r="J478" s="202"/>
    </row>
    <row r="479" spans="1:10" s="803" customFormat="1" ht="15.75" x14ac:dyDescent="0.25">
      <c r="A479" s="1"/>
      <c r="B479" s="425"/>
      <c r="C479" s="591" t="s">
        <v>10</v>
      </c>
      <c r="D479" s="592"/>
      <c r="E479" s="593" t="s">
        <v>11</v>
      </c>
      <c r="F479" s="593">
        <v>0.5</v>
      </c>
      <c r="G479" s="594">
        <v>2000</v>
      </c>
      <c r="H479" s="103">
        <f>G479*F479</f>
        <v>1000</v>
      </c>
      <c r="I479" s="104"/>
      <c r="J479" s="202"/>
    </row>
    <row r="480" spans="1:10" s="803" customFormat="1" ht="15.75" x14ac:dyDescent="0.25">
      <c r="A480" s="1"/>
      <c r="B480" s="425"/>
      <c r="C480" s="1020" t="s">
        <v>278</v>
      </c>
      <c r="D480" s="1021"/>
      <c r="E480" s="553" t="s">
        <v>13</v>
      </c>
      <c r="F480" s="553">
        <v>5000</v>
      </c>
      <c r="G480" s="597">
        <v>0.03</v>
      </c>
      <c r="H480" s="103">
        <f t="shared" ref="H480:H481" si="5">G480*F480</f>
        <v>150</v>
      </c>
      <c r="I480" s="104"/>
      <c r="J480" s="202"/>
    </row>
    <row r="481" spans="1:10" s="803" customFormat="1" ht="16.5" thickBot="1" x14ac:dyDescent="0.3">
      <c r="A481" s="1"/>
      <c r="B481" s="425"/>
      <c r="C481" s="1035" t="s">
        <v>49</v>
      </c>
      <c r="D481" s="1036"/>
      <c r="E481" s="560" t="s">
        <v>13</v>
      </c>
      <c r="F481" s="595">
        <v>5000</v>
      </c>
      <c r="G481" s="596">
        <v>0.05</v>
      </c>
      <c r="H481" s="103">
        <f t="shared" si="5"/>
        <v>250</v>
      </c>
      <c r="I481" s="110"/>
      <c r="J481" s="202"/>
    </row>
    <row r="482" spans="1:10" s="803" customFormat="1" ht="16.5" thickBot="1" x14ac:dyDescent="0.3">
      <c r="A482" s="1"/>
      <c r="B482" s="425"/>
      <c r="C482" s="540"/>
      <c r="D482" s="545"/>
      <c r="E482" s="546"/>
      <c r="F482" s="546"/>
      <c r="G482" s="546"/>
      <c r="H482" s="43" t="s">
        <v>16</v>
      </c>
      <c r="I482" s="8">
        <f>H479+H480+H481</f>
        <v>1400</v>
      </c>
      <c r="J482" s="202"/>
    </row>
    <row r="483" spans="1:10" s="803" customFormat="1" ht="16.5" thickBot="1" x14ac:dyDescent="0.3">
      <c r="A483" s="1"/>
      <c r="B483" s="425"/>
      <c r="C483" s="40" t="s">
        <v>17</v>
      </c>
      <c r="D483" s="545"/>
      <c r="E483" s="546"/>
      <c r="F483" s="546"/>
      <c r="G483" s="546"/>
      <c r="H483" s="546"/>
      <c r="I483" s="137"/>
      <c r="J483" s="202"/>
    </row>
    <row r="484" spans="1:10" s="803" customFormat="1" ht="16.5" thickBot="1" x14ac:dyDescent="0.3">
      <c r="A484" s="1"/>
      <c r="B484" s="425"/>
      <c r="C484" s="175" t="s">
        <v>5</v>
      </c>
      <c r="D484" s="176"/>
      <c r="E484" s="173" t="s">
        <v>6</v>
      </c>
      <c r="F484" s="173" t="s">
        <v>7</v>
      </c>
      <c r="G484" s="177" t="s">
        <v>9</v>
      </c>
      <c r="H484" s="174" t="s">
        <v>18</v>
      </c>
      <c r="I484" s="169"/>
      <c r="J484" s="202"/>
    </row>
    <row r="485" spans="1:10" s="803" customFormat="1" ht="16.5" thickBot="1" x14ac:dyDescent="0.3">
      <c r="A485" s="1"/>
      <c r="B485" s="425"/>
      <c r="C485" s="1038" t="s">
        <v>56</v>
      </c>
      <c r="D485" s="1039"/>
      <c r="E485" s="604" t="s">
        <v>57</v>
      </c>
      <c r="F485" s="605">
        <v>0.1</v>
      </c>
      <c r="G485" s="605">
        <f>301000/5</f>
        <v>60200</v>
      </c>
      <c r="H485" s="119">
        <f>G485*F485</f>
        <v>6020</v>
      </c>
      <c r="I485" s="110"/>
      <c r="J485" s="202"/>
    </row>
    <row r="486" spans="1:10" s="803" customFormat="1" ht="16.5" thickBot="1" x14ac:dyDescent="0.3">
      <c r="A486" s="1"/>
      <c r="B486" s="425"/>
      <c r="C486" s="540"/>
      <c r="D486" s="545"/>
      <c r="E486" s="546"/>
      <c r="F486" s="546"/>
      <c r="G486" s="546"/>
      <c r="H486" s="43" t="s">
        <v>16</v>
      </c>
      <c r="I486" s="8">
        <f>H485</f>
        <v>6020</v>
      </c>
      <c r="J486" s="202"/>
    </row>
    <row r="487" spans="1:10" s="803" customFormat="1" ht="16.5" thickBot="1" x14ac:dyDescent="0.3">
      <c r="A487" s="1"/>
      <c r="B487" s="425"/>
      <c r="C487" s="40" t="s">
        <v>33</v>
      </c>
      <c r="D487" s="545"/>
      <c r="E487" s="546"/>
      <c r="F487" s="546"/>
      <c r="G487" s="546"/>
      <c r="H487" s="546"/>
      <c r="I487" s="137"/>
      <c r="J487" s="202"/>
    </row>
    <row r="488" spans="1:10" s="803" customFormat="1" ht="16.5" thickBot="1" x14ac:dyDescent="0.3">
      <c r="A488" s="1"/>
      <c r="B488" s="425"/>
      <c r="C488" s="606" t="s">
        <v>34</v>
      </c>
      <c r="D488" s="607" t="s">
        <v>35</v>
      </c>
      <c r="E488" s="608" t="s">
        <v>36</v>
      </c>
      <c r="F488" s="608" t="s">
        <v>37</v>
      </c>
      <c r="G488" s="609" t="s">
        <v>38</v>
      </c>
      <c r="H488" s="182" t="s">
        <v>39</v>
      </c>
      <c r="I488" s="169"/>
      <c r="J488" s="202"/>
    </row>
    <row r="489" spans="1:10" s="803" customFormat="1" ht="15.75" x14ac:dyDescent="0.25">
      <c r="A489" s="1"/>
      <c r="B489" s="425"/>
      <c r="C489" s="610" t="s">
        <v>40</v>
      </c>
      <c r="D489" s="592">
        <v>50000</v>
      </c>
      <c r="E489" s="121">
        <v>0.85</v>
      </c>
      <c r="F489" s="594">
        <f>D489+(E489*D489)</f>
        <v>92500</v>
      </c>
      <c r="G489" s="594">
        <v>50</v>
      </c>
      <c r="H489" s="122">
        <f>+F489/G489</f>
        <v>1850</v>
      </c>
      <c r="I489" s="110"/>
      <c r="J489" s="202"/>
    </row>
    <row r="490" spans="1:10" s="803" customFormat="1" ht="16.5" thickBot="1" x14ac:dyDescent="0.3">
      <c r="A490" s="1"/>
      <c r="B490" s="425"/>
      <c r="C490" s="806" t="s">
        <v>41</v>
      </c>
      <c r="D490" s="552">
        <v>33333</v>
      </c>
      <c r="E490" s="83">
        <v>0.85</v>
      </c>
      <c r="F490" s="597">
        <f>D490+(E490*D490)</f>
        <v>61666.05</v>
      </c>
      <c r="G490" s="115">
        <v>50</v>
      </c>
      <c r="H490" s="123">
        <f>+F490/G490</f>
        <v>1233.3210000000001</v>
      </c>
      <c r="I490" s="110"/>
      <c r="J490" s="202"/>
    </row>
    <row r="491" spans="1:10" s="803" customFormat="1" ht="16.5" thickBot="1" x14ac:dyDescent="0.3">
      <c r="A491" s="1"/>
      <c r="B491" s="425"/>
      <c r="C491" s="540"/>
      <c r="D491" s="545"/>
      <c r="E491" s="546"/>
      <c r="F491" s="546"/>
      <c r="G491" s="546"/>
      <c r="H491" s="43" t="s">
        <v>16</v>
      </c>
      <c r="I491" s="8">
        <f>H489+H490</f>
        <v>3083.3209999999999</v>
      </c>
      <c r="J491" s="202"/>
    </row>
    <row r="492" spans="1:10" s="803" customFormat="1" ht="16.5" thickBot="1" x14ac:dyDescent="0.3">
      <c r="A492" s="1"/>
      <c r="B492" s="425"/>
      <c r="C492" s="540"/>
      <c r="D492" s="545"/>
      <c r="E492" s="546"/>
      <c r="F492" s="546"/>
      <c r="G492" s="546"/>
      <c r="H492" s="546"/>
      <c r="I492" s="138"/>
      <c r="J492" s="202"/>
    </row>
    <row r="493" spans="1:10" s="803" customFormat="1" ht="16.5" thickBot="1" x14ac:dyDescent="0.3">
      <c r="A493" s="1"/>
      <c r="B493" s="425"/>
      <c r="C493" s="540"/>
      <c r="D493" s="545"/>
      <c r="E493" s="546"/>
      <c r="F493" s="546"/>
      <c r="G493" s="133" t="s">
        <v>42</v>
      </c>
      <c r="H493" s="134"/>
      <c r="I493" s="8">
        <f>+I482+I486+I491</f>
        <v>10503.321</v>
      </c>
      <c r="J493" s="202"/>
    </row>
    <row r="494" spans="1:10" s="803" customFormat="1" ht="16.5" thickBot="1" x14ac:dyDescent="0.3">
      <c r="A494" s="1"/>
      <c r="B494" s="425"/>
      <c r="C494" s="40" t="s">
        <v>43</v>
      </c>
      <c r="D494" s="545"/>
      <c r="E494" s="546"/>
      <c r="F494" s="546"/>
      <c r="G494" s="546"/>
      <c r="H494" s="546"/>
      <c r="I494" s="136"/>
      <c r="J494" s="202"/>
    </row>
    <row r="495" spans="1:10" s="803" customFormat="1" ht="16.5" thickBot="1" x14ac:dyDescent="0.3">
      <c r="A495" s="1"/>
      <c r="B495" s="425"/>
      <c r="C495" s="611" t="s">
        <v>44</v>
      </c>
      <c r="D495" s="612"/>
      <c r="E495" s="613"/>
      <c r="F495" s="614"/>
      <c r="G495" s="187" t="s">
        <v>45</v>
      </c>
      <c r="H495" s="615" t="s">
        <v>54</v>
      </c>
      <c r="I495" s="12"/>
      <c r="J495" s="202"/>
    </row>
    <row r="496" spans="1:10" s="803" customFormat="1" ht="15.75" x14ac:dyDescent="0.25">
      <c r="A496" s="1"/>
      <c r="B496" s="425"/>
      <c r="C496" s="1040" t="s">
        <v>46</v>
      </c>
      <c r="D496" s="1041"/>
      <c r="E496" s="1041"/>
      <c r="F496" s="1042"/>
      <c r="G496" s="593">
        <v>0</v>
      </c>
      <c r="H496" s="124">
        <f>I493*G496</f>
        <v>0</v>
      </c>
      <c r="I496" s="104"/>
      <c r="J496" s="202"/>
    </row>
    <row r="497" spans="1:10" s="803" customFormat="1" ht="16.5" thickBot="1" x14ac:dyDescent="0.3">
      <c r="A497" s="1"/>
      <c r="B497" s="425"/>
      <c r="C497" s="1032" t="s">
        <v>47</v>
      </c>
      <c r="D497" s="1033"/>
      <c r="E497" s="1033"/>
      <c r="F497" s="1034"/>
      <c r="G497" s="581">
        <v>0</v>
      </c>
      <c r="H497" s="125"/>
      <c r="I497" s="116"/>
      <c r="J497" s="202"/>
    </row>
    <row r="498" spans="1:10" s="803" customFormat="1" ht="16.5" thickBot="1" x14ac:dyDescent="0.3">
      <c r="A498" s="1"/>
      <c r="B498" s="425"/>
      <c r="C498" s="540"/>
      <c r="D498" s="545"/>
      <c r="E498" s="546"/>
      <c r="F498" s="546"/>
      <c r="G498" s="546"/>
      <c r="H498" s="135" t="s">
        <v>16</v>
      </c>
      <c r="I498" s="10">
        <f>H496+H497</f>
        <v>0</v>
      </c>
      <c r="J498" s="202"/>
    </row>
    <row r="499" spans="1:10" s="803" customFormat="1" ht="16.5" thickBot="1" x14ac:dyDescent="0.3">
      <c r="A499" s="1"/>
      <c r="B499" s="425"/>
      <c r="C499" s="540"/>
      <c r="D499" s="545"/>
      <c r="E499" s="546"/>
      <c r="F499" s="546"/>
      <c r="G499" s="546"/>
      <c r="H499" s="546"/>
      <c r="I499" s="136"/>
      <c r="J499" s="202"/>
    </row>
    <row r="500" spans="1:10" s="803" customFormat="1" ht="16.5" thickBot="1" x14ac:dyDescent="0.3">
      <c r="A500" s="1"/>
      <c r="B500" s="425"/>
      <c r="C500" s="540"/>
      <c r="D500" s="434" t="s">
        <v>111</v>
      </c>
      <c r="E500" s="546"/>
      <c r="F500" s="546"/>
      <c r="G500" s="134" t="s">
        <v>48</v>
      </c>
      <c r="H500" s="134"/>
      <c r="I500" s="10">
        <f>I498+I493</f>
        <v>10503.321</v>
      </c>
      <c r="J500" s="202"/>
    </row>
    <row r="501" spans="1:10" s="803" customFormat="1" x14ac:dyDescent="0.25">
      <c r="A501" s="1"/>
      <c r="B501" s="425"/>
      <c r="C501" s="425"/>
      <c r="D501" s="201"/>
      <c r="E501" s="201"/>
      <c r="F501" s="201"/>
      <c r="G501" s="201"/>
      <c r="H501" s="201"/>
      <c r="I501" s="202"/>
      <c r="J501" s="202"/>
    </row>
    <row r="502" spans="1:10" s="803" customFormat="1" x14ac:dyDescent="0.25">
      <c r="A502" s="1"/>
      <c r="B502" s="425"/>
      <c r="C502" s="425"/>
      <c r="D502" s="201"/>
      <c r="E502" s="201"/>
      <c r="F502" s="201"/>
      <c r="G502" s="435" t="s">
        <v>107</v>
      </c>
      <c r="H502" s="201"/>
      <c r="I502" s="202"/>
      <c r="J502" s="202"/>
    </row>
    <row r="503" spans="1:10" s="803" customFormat="1" x14ac:dyDescent="0.25">
      <c r="A503" s="1"/>
      <c r="B503" s="425"/>
      <c r="C503" s="425"/>
      <c r="D503" s="201"/>
      <c r="E503" s="201"/>
      <c r="F503" s="201"/>
      <c r="G503" s="435" t="s">
        <v>108</v>
      </c>
      <c r="H503" s="201"/>
      <c r="I503" s="202"/>
      <c r="J503" s="202"/>
    </row>
    <row r="504" spans="1:10" s="803" customFormat="1" x14ac:dyDescent="0.25">
      <c r="A504" s="1"/>
      <c r="B504" s="425"/>
      <c r="C504" s="425"/>
      <c r="D504" s="201"/>
      <c r="E504" s="201"/>
      <c r="F504" s="201"/>
      <c r="G504" s="435" t="s">
        <v>109</v>
      </c>
      <c r="H504" s="201"/>
      <c r="I504" s="202"/>
      <c r="J504" s="202"/>
    </row>
    <row r="505" spans="1:10" s="803" customFormat="1" x14ac:dyDescent="0.25">
      <c r="A505" s="1"/>
      <c r="B505" s="425"/>
      <c r="C505" s="425"/>
      <c r="D505" s="201"/>
      <c r="E505" s="201"/>
      <c r="F505" s="201"/>
      <c r="G505" s="435" t="s">
        <v>110</v>
      </c>
      <c r="H505" s="201"/>
      <c r="I505" s="202"/>
      <c r="J505" s="202"/>
    </row>
    <row r="506" spans="1:10" s="803" customFormat="1" x14ac:dyDescent="0.25">
      <c r="A506" s="1"/>
      <c r="B506" s="425"/>
      <c r="C506" s="425"/>
      <c r="D506" s="201"/>
      <c r="E506" s="201"/>
      <c r="F506" s="201"/>
      <c r="G506" s="201"/>
      <c r="H506" s="201"/>
      <c r="I506" s="202"/>
      <c r="J506" s="202"/>
    </row>
    <row r="507" spans="1:10" s="803" customFormat="1" x14ac:dyDescent="0.25">
      <c r="A507" s="1"/>
      <c r="B507" s="425"/>
      <c r="C507" s="425"/>
      <c r="D507" s="436" t="s">
        <v>112</v>
      </c>
      <c r="E507" s="201"/>
      <c r="F507" s="201"/>
      <c r="G507" s="201"/>
      <c r="H507" s="201"/>
      <c r="I507" s="202"/>
      <c r="J507" s="202"/>
    </row>
    <row r="508" spans="1:10" s="803" customFormat="1" x14ac:dyDescent="0.25">
      <c r="A508" s="1"/>
      <c r="B508" s="425"/>
      <c r="C508" s="425"/>
      <c r="D508" s="437" t="s">
        <v>113</v>
      </c>
      <c r="E508" s="201"/>
      <c r="F508" s="201"/>
      <c r="G508" s="201"/>
      <c r="H508" s="201"/>
      <c r="I508" s="202"/>
      <c r="J508" s="202"/>
    </row>
    <row r="509" spans="1:10" s="803" customFormat="1" x14ac:dyDescent="0.25">
      <c r="A509" s="1"/>
      <c r="B509" s="425"/>
      <c r="C509" s="425"/>
      <c r="D509" s="438">
        <v>1</v>
      </c>
      <c r="E509" s="201"/>
      <c r="F509" s="201"/>
      <c r="G509" s="201"/>
      <c r="H509" s="201"/>
      <c r="I509" s="202"/>
      <c r="J509" s="202"/>
    </row>
    <row r="510" spans="1:10" s="803" customFormat="1" x14ac:dyDescent="0.25">
      <c r="A510" s="1"/>
      <c r="B510" s="425"/>
      <c r="C510" s="425"/>
      <c r="D510" s="438">
        <v>2</v>
      </c>
      <c r="E510" s="201"/>
      <c r="F510" s="201"/>
      <c r="G510" s="201"/>
      <c r="H510" s="201"/>
      <c r="I510" s="202"/>
      <c r="J510" s="202"/>
    </row>
    <row r="511" spans="1:10" s="803" customFormat="1" x14ac:dyDescent="0.25">
      <c r="A511" s="1"/>
      <c r="B511" s="425"/>
      <c r="C511" s="425"/>
      <c r="D511" s="438">
        <v>3</v>
      </c>
      <c r="E511" s="201"/>
      <c r="F511" s="201"/>
      <c r="G511" s="201"/>
      <c r="H511" s="201"/>
      <c r="I511" s="202"/>
      <c r="J511" s="202"/>
    </row>
    <row r="512" spans="1:10" s="803" customFormat="1" x14ac:dyDescent="0.25">
      <c r="A512" s="1"/>
      <c r="B512" s="425"/>
      <c r="C512" s="425"/>
      <c r="D512" s="438"/>
      <c r="E512" s="201"/>
      <c r="F512" s="201"/>
      <c r="G512" s="435" t="s">
        <v>107</v>
      </c>
      <c r="H512" s="201"/>
      <c r="I512" s="202"/>
      <c r="J512" s="202"/>
    </row>
    <row r="513" spans="1:10" s="803" customFormat="1" x14ac:dyDescent="0.25">
      <c r="A513" s="1"/>
      <c r="B513" s="425"/>
      <c r="C513" s="425"/>
      <c r="D513" s="201"/>
      <c r="E513" s="201"/>
      <c r="F513" s="201"/>
      <c r="G513" s="435" t="s">
        <v>108</v>
      </c>
      <c r="H513" s="201"/>
      <c r="I513" s="202"/>
      <c r="J513" s="202"/>
    </row>
    <row r="514" spans="1:10" s="803" customFormat="1" x14ac:dyDescent="0.25">
      <c r="A514" s="1"/>
      <c r="B514" s="425"/>
      <c r="C514" s="425"/>
      <c r="D514" s="201"/>
      <c r="E514" s="201"/>
      <c r="F514" s="201"/>
      <c r="G514" s="435" t="s">
        <v>114</v>
      </c>
      <c r="H514" s="201"/>
      <c r="I514" s="202"/>
      <c r="J514" s="202"/>
    </row>
    <row r="515" spans="1:10" s="803" customFormat="1" x14ac:dyDescent="0.25">
      <c r="A515" s="1"/>
      <c r="B515" s="425"/>
      <c r="C515" s="425"/>
      <c r="D515" s="201"/>
      <c r="E515" s="201"/>
      <c r="F515" s="201"/>
      <c r="G515" s="435" t="s">
        <v>110</v>
      </c>
      <c r="H515" s="201"/>
      <c r="I515" s="202"/>
      <c r="J515" s="202"/>
    </row>
    <row r="516" spans="1:10" s="803" customFormat="1" ht="15.75" thickBot="1" x14ac:dyDescent="0.3">
      <c r="A516" s="1"/>
      <c r="B516" s="425"/>
      <c r="C516" s="430"/>
      <c r="D516" s="431"/>
      <c r="E516" s="431"/>
      <c r="F516" s="431"/>
      <c r="G516" s="432"/>
      <c r="H516" s="431"/>
      <c r="I516" s="305"/>
      <c r="J516" s="202"/>
    </row>
    <row r="517" spans="1:10" s="803" customFormat="1" x14ac:dyDescent="0.25">
      <c r="A517" s="1"/>
      <c r="B517" s="425"/>
      <c r="C517" s="201"/>
      <c r="D517" s="201"/>
      <c r="E517" s="201"/>
      <c r="F517" s="201"/>
      <c r="G517" s="435"/>
      <c r="H517" s="201"/>
      <c r="I517" s="201"/>
      <c r="J517" s="202"/>
    </row>
    <row r="518" spans="1:10" s="803" customFormat="1" x14ac:dyDescent="0.25">
      <c r="A518" s="1"/>
      <c r="B518" s="425"/>
      <c r="C518" s="201"/>
      <c r="D518" s="201"/>
      <c r="E518" s="201"/>
      <c r="F518" s="201"/>
      <c r="G518" s="435"/>
      <c r="H518" s="201"/>
      <c r="I518" s="201"/>
      <c r="J518" s="202"/>
    </row>
    <row r="519" spans="1:10" s="803" customFormat="1" x14ac:dyDescent="0.25">
      <c r="A519" s="1"/>
      <c r="B519" s="425"/>
      <c r="C519" s="201"/>
      <c r="D519" s="201"/>
      <c r="E519" s="201"/>
      <c r="F519" s="201"/>
      <c r="G519" s="435"/>
      <c r="H519" s="201"/>
      <c r="I519" s="201"/>
      <c r="J519" s="202"/>
    </row>
    <row r="520" spans="1:10" s="803" customFormat="1" x14ac:dyDescent="0.25">
      <c r="A520" s="1"/>
      <c r="B520" s="425"/>
      <c r="C520" s="201"/>
      <c r="D520" s="201"/>
      <c r="E520" s="201"/>
      <c r="F520" s="201"/>
      <c r="G520" s="435"/>
      <c r="H520" s="201"/>
      <c r="I520" s="201"/>
      <c r="J520" s="202"/>
    </row>
    <row r="521" spans="1:10" s="803" customFormat="1" x14ac:dyDescent="0.25">
      <c r="A521" s="1"/>
      <c r="B521" s="425"/>
      <c r="C521" s="201"/>
      <c r="D521" s="201"/>
      <c r="E521" s="201"/>
      <c r="F521" s="201"/>
      <c r="G521" s="435"/>
      <c r="H521" s="201"/>
      <c r="I521" s="201"/>
      <c r="J521" s="202"/>
    </row>
    <row r="522" spans="1:10" s="803" customFormat="1" x14ac:dyDescent="0.25">
      <c r="A522" s="1"/>
      <c r="B522" s="425"/>
      <c r="C522" s="201"/>
      <c r="D522" s="201"/>
      <c r="E522" s="201"/>
      <c r="F522" s="201"/>
      <c r="G522" s="435"/>
      <c r="H522" s="201"/>
      <c r="I522" s="201"/>
      <c r="J522" s="202"/>
    </row>
    <row r="523" spans="1:10" s="803" customFormat="1" x14ac:dyDescent="0.25">
      <c r="A523" s="1"/>
      <c r="B523" s="425"/>
      <c r="C523" s="201"/>
      <c r="D523" s="201"/>
      <c r="E523" s="201"/>
      <c r="F523" s="201"/>
      <c r="G523" s="201"/>
      <c r="H523" s="201"/>
      <c r="I523" s="201"/>
      <c r="J523" s="202"/>
    </row>
    <row r="524" spans="1:10" s="803" customFormat="1" x14ac:dyDescent="0.25">
      <c r="A524" s="1"/>
      <c r="B524" s="425"/>
      <c r="C524" s="201"/>
      <c r="D524" s="201"/>
      <c r="E524" s="201"/>
      <c r="F524" s="201"/>
      <c r="G524" s="201"/>
      <c r="H524" s="201"/>
      <c r="I524" s="201"/>
      <c r="J524" s="202"/>
    </row>
    <row r="525" spans="1:10" s="803" customFormat="1" x14ac:dyDescent="0.25">
      <c r="A525" s="1"/>
      <c r="B525" s="425"/>
      <c r="C525" s="201"/>
      <c r="D525" s="201"/>
      <c r="E525" s="201"/>
      <c r="F525" s="201"/>
      <c r="G525" s="201"/>
      <c r="H525" s="201"/>
      <c r="I525" s="201"/>
      <c r="J525" s="202"/>
    </row>
    <row r="526" spans="1:10" s="803" customFormat="1" ht="15.75" thickBot="1" x14ac:dyDescent="0.3">
      <c r="A526" s="1"/>
      <c r="B526" s="430"/>
      <c r="C526" s="431"/>
      <c r="D526" s="431"/>
      <c r="E526" s="431"/>
      <c r="F526" s="431"/>
      <c r="G526" s="431"/>
      <c r="H526" s="431"/>
      <c r="I526" s="431"/>
      <c r="J526" s="305"/>
    </row>
    <row r="527" spans="1:10" s="300" customFormat="1" ht="15.75" thickBot="1" x14ac:dyDescent="0.3">
      <c r="A527" s="1"/>
      <c r="B527" s="201"/>
      <c r="C527" s="201"/>
      <c r="D527" s="201"/>
      <c r="E527" s="201"/>
      <c r="F527" s="201"/>
      <c r="G527" s="201"/>
      <c r="H527" s="201"/>
      <c r="I527" s="201"/>
      <c r="J527" s="201"/>
    </row>
    <row r="528" spans="1:10" ht="15.75" thickBot="1" x14ac:dyDescent="0.3">
      <c r="B528" s="433"/>
      <c r="C528" s="590"/>
      <c r="D528" s="590"/>
      <c r="E528" s="590"/>
      <c r="F528" s="590"/>
      <c r="G528" s="590"/>
      <c r="H528" s="590"/>
      <c r="I528" s="590"/>
      <c r="J528" s="200"/>
    </row>
    <row r="529" spans="1:10" ht="15.75" x14ac:dyDescent="0.25">
      <c r="B529" s="425"/>
      <c r="C529" s="538"/>
      <c r="D529" s="539"/>
      <c r="E529" s="1009" t="s">
        <v>115</v>
      </c>
      <c r="F529" s="1010"/>
      <c r="G529" s="1011"/>
      <c r="H529" s="31" t="s">
        <v>116</v>
      </c>
      <c r="I529" s="25" t="s">
        <v>105</v>
      </c>
      <c r="J529" s="202"/>
    </row>
    <row r="530" spans="1:10" ht="15.75" x14ac:dyDescent="0.25">
      <c r="B530" s="425"/>
      <c r="C530" s="540"/>
      <c r="D530" s="541"/>
      <c r="E530" s="1012"/>
      <c r="F530" s="1013"/>
      <c r="G530" s="1014"/>
      <c r="H530" s="32" t="s">
        <v>117</v>
      </c>
      <c r="I530" s="26"/>
      <c r="J530" s="202"/>
    </row>
    <row r="531" spans="1:10" ht="15.75" x14ac:dyDescent="0.25">
      <c r="B531" s="425"/>
      <c r="C531" s="540"/>
      <c r="D531" s="541"/>
      <c r="E531" s="1012"/>
      <c r="F531" s="1013"/>
      <c r="G531" s="1014"/>
      <c r="H531" s="32" t="s">
        <v>118</v>
      </c>
      <c r="I531" s="33">
        <v>44236</v>
      </c>
      <c r="J531" s="202"/>
    </row>
    <row r="532" spans="1:10" ht="16.5" thickBot="1" x14ac:dyDescent="0.3">
      <c r="B532" s="425"/>
      <c r="C532" s="542"/>
      <c r="D532" s="543"/>
      <c r="E532" s="1015"/>
      <c r="F532" s="1016"/>
      <c r="G532" s="1017"/>
      <c r="H532" s="544"/>
      <c r="I532" s="28"/>
      <c r="J532" s="202"/>
    </row>
    <row r="533" spans="1:10" ht="16.5" thickBot="1" x14ac:dyDescent="0.3">
      <c r="B533" s="425"/>
      <c r="C533" s="540"/>
      <c r="D533" s="545"/>
      <c r="E533" s="546"/>
      <c r="F533" s="546"/>
      <c r="G533" s="547"/>
      <c r="H533" s="545"/>
      <c r="I533" s="26"/>
      <c r="J533" s="202"/>
    </row>
    <row r="534" spans="1:10" ht="16.5" thickBot="1" x14ac:dyDescent="0.3">
      <c r="B534" s="425"/>
      <c r="C534" s="38" t="s">
        <v>106</v>
      </c>
      <c r="D534" s="548" t="s">
        <v>122</v>
      </c>
      <c r="E534" s="549"/>
      <c r="F534" s="549"/>
      <c r="G534" s="550"/>
      <c r="H534" s="548"/>
      <c r="I534" s="131" t="s">
        <v>3</v>
      </c>
      <c r="J534" s="202"/>
    </row>
    <row r="535" spans="1:10" s="15" customFormat="1" ht="15.75" x14ac:dyDescent="0.25">
      <c r="A535" s="665"/>
      <c r="B535" s="666"/>
      <c r="C535" s="140"/>
      <c r="D535" s="662"/>
      <c r="E535" s="663"/>
      <c r="F535" s="663"/>
      <c r="G535" s="664"/>
      <c r="H535" s="662"/>
      <c r="I535" s="94"/>
      <c r="J535" s="667"/>
    </row>
    <row r="536" spans="1:10" ht="16.5" thickBot="1" x14ac:dyDescent="0.3">
      <c r="B536" s="425"/>
      <c r="C536" s="40" t="s">
        <v>4</v>
      </c>
      <c r="D536" s="545"/>
      <c r="E536" s="546"/>
      <c r="F536" s="546"/>
      <c r="G536" s="546"/>
      <c r="H536" s="546"/>
      <c r="I536" s="136"/>
      <c r="J536" s="202"/>
    </row>
    <row r="537" spans="1:10" ht="16.5" thickBot="1" x14ac:dyDescent="0.3">
      <c r="B537" s="425"/>
      <c r="C537" s="175" t="s">
        <v>5</v>
      </c>
      <c r="D537" s="176"/>
      <c r="E537" s="173" t="s">
        <v>6</v>
      </c>
      <c r="F537" s="173" t="s">
        <v>55</v>
      </c>
      <c r="G537" s="173" t="s">
        <v>38</v>
      </c>
      <c r="H537" s="174" t="s">
        <v>9</v>
      </c>
      <c r="I537" s="12"/>
      <c r="J537" s="202"/>
    </row>
    <row r="538" spans="1:10" ht="15.75" x14ac:dyDescent="0.25">
      <c r="B538" s="425"/>
      <c r="C538" s="591" t="s">
        <v>10</v>
      </c>
      <c r="D538" s="592"/>
      <c r="E538" s="593" t="s">
        <v>11</v>
      </c>
      <c r="F538" s="593">
        <v>0.05</v>
      </c>
      <c r="G538" s="594">
        <v>2000</v>
      </c>
      <c r="H538" s="103">
        <f>G538*F538</f>
        <v>100</v>
      </c>
      <c r="I538" s="104"/>
      <c r="J538" s="202"/>
    </row>
    <row r="539" spans="1:10" ht="15.75" x14ac:dyDescent="0.25">
      <c r="B539" s="425"/>
      <c r="C539" s="1020" t="s">
        <v>278</v>
      </c>
      <c r="D539" s="1021"/>
      <c r="E539" s="553" t="s">
        <v>13</v>
      </c>
      <c r="F539" s="553">
        <v>5000</v>
      </c>
      <c r="G539" s="597">
        <v>7.0000000000000007E-2</v>
      </c>
      <c r="H539" s="106">
        <f>F539*G539</f>
        <v>350.00000000000006</v>
      </c>
      <c r="I539" s="104"/>
      <c r="J539" s="202"/>
    </row>
    <row r="540" spans="1:10" ht="16.5" thickBot="1" x14ac:dyDescent="0.3">
      <c r="B540" s="425"/>
      <c r="C540" s="1035" t="s">
        <v>49</v>
      </c>
      <c r="D540" s="1036"/>
      <c r="E540" s="560" t="s">
        <v>13</v>
      </c>
      <c r="F540" s="595">
        <v>5000</v>
      </c>
      <c r="G540" s="596">
        <v>0.05</v>
      </c>
      <c r="H540" s="109">
        <f>G540*F540</f>
        <v>250</v>
      </c>
      <c r="I540" s="110"/>
      <c r="J540" s="202"/>
    </row>
    <row r="541" spans="1:10" ht="16.5" thickBot="1" x14ac:dyDescent="0.3">
      <c r="B541" s="425"/>
      <c r="C541" s="540"/>
      <c r="D541" s="545"/>
      <c r="E541" s="546"/>
      <c r="F541" s="546"/>
      <c r="G541" s="546"/>
      <c r="H541" s="43" t="s">
        <v>16</v>
      </c>
      <c r="I541" s="8">
        <f>H538+H539+H540</f>
        <v>700</v>
      </c>
      <c r="J541" s="202"/>
    </row>
    <row r="542" spans="1:10" ht="16.5" thickBot="1" x14ac:dyDescent="0.3">
      <c r="B542" s="425"/>
      <c r="C542" s="40" t="s">
        <v>17</v>
      </c>
      <c r="D542" s="545"/>
      <c r="E542" s="546"/>
      <c r="F542" s="546"/>
      <c r="G542" s="546"/>
      <c r="H542" s="546"/>
      <c r="I542" s="137"/>
      <c r="J542" s="202"/>
    </row>
    <row r="543" spans="1:10" ht="16.5" thickBot="1" x14ac:dyDescent="0.3">
      <c r="B543" s="425"/>
      <c r="C543" s="175" t="s">
        <v>5</v>
      </c>
      <c r="D543" s="176"/>
      <c r="E543" s="173" t="s">
        <v>6</v>
      </c>
      <c r="F543" s="173" t="s">
        <v>7</v>
      </c>
      <c r="G543" s="177" t="s">
        <v>9</v>
      </c>
      <c r="H543" s="174" t="s">
        <v>18</v>
      </c>
      <c r="I543" s="169"/>
      <c r="J543" s="202"/>
    </row>
    <row r="544" spans="1:10" ht="16.5" thickBot="1" x14ac:dyDescent="0.3">
      <c r="B544" s="425"/>
      <c r="C544" s="1038" t="s">
        <v>76</v>
      </c>
      <c r="D544" s="1039"/>
      <c r="E544" s="604" t="s">
        <v>57</v>
      </c>
      <c r="F544" s="605">
        <v>0.1</v>
      </c>
      <c r="G544" s="605">
        <f>12551/1</f>
        <v>12551</v>
      </c>
      <c r="H544" s="119">
        <f>G544*F544</f>
        <v>1255.1000000000001</v>
      </c>
      <c r="I544" s="110"/>
      <c r="J544" s="202"/>
    </row>
    <row r="545" spans="2:10" ht="16.5" thickBot="1" x14ac:dyDescent="0.3">
      <c r="B545" s="425"/>
      <c r="C545" s="540"/>
      <c r="D545" s="545"/>
      <c r="E545" s="546"/>
      <c r="F545" s="546"/>
      <c r="G545" s="546"/>
      <c r="H545" s="43" t="s">
        <v>16</v>
      </c>
      <c r="I545" s="8">
        <f>H544</f>
        <v>1255.1000000000001</v>
      </c>
      <c r="J545" s="202"/>
    </row>
    <row r="546" spans="2:10" ht="16.5" thickBot="1" x14ac:dyDescent="0.3">
      <c r="B546" s="425"/>
      <c r="C546" s="40" t="s">
        <v>33</v>
      </c>
      <c r="D546" s="545"/>
      <c r="E546" s="546"/>
      <c r="F546" s="546"/>
      <c r="G546" s="546"/>
      <c r="H546" s="546"/>
      <c r="I546" s="137"/>
      <c r="J546" s="202"/>
    </row>
    <row r="547" spans="2:10" ht="16.5" thickBot="1" x14ac:dyDescent="0.3">
      <c r="B547" s="425"/>
      <c r="C547" s="606" t="s">
        <v>34</v>
      </c>
      <c r="D547" s="607" t="s">
        <v>35</v>
      </c>
      <c r="E547" s="608" t="s">
        <v>36</v>
      </c>
      <c r="F547" s="608" t="s">
        <v>37</v>
      </c>
      <c r="G547" s="609" t="s">
        <v>38</v>
      </c>
      <c r="H547" s="182" t="s">
        <v>39</v>
      </c>
      <c r="I547" s="169"/>
      <c r="J547" s="202"/>
    </row>
    <row r="548" spans="2:10" ht="15.75" x14ac:dyDescent="0.25">
      <c r="B548" s="425"/>
      <c r="C548" s="610" t="s">
        <v>40</v>
      </c>
      <c r="D548" s="592">
        <v>50000</v>
      </c>
      <c r="E548" s="121">
        <v>0.85</v>
      </c>
      <c r="F548" s="594">
        <f>D548+(E548*D548)</f>
        <v>92500</v>
      </c>
      <c r="G548" s="594">
        <v>40</v>
      </c>
      <c r="H548" s="122">
        <f>+F548/G548</f>
        <v>2312.5</v>
      </c>
      <c r="I548" s="110"/>
      <c r="J548" s="202"/>
    </row>
    <row r="549" spans="2:10" ht="16.5" thickBot="1" x14ac:dyDescent="0.3">
      <c r="B549" s="425"/>
      <c r="C549" s="577" t="s">
        <v>41</v>
      </c>
      <c r="D549" s="552">
        <v>33333</v>
      </c>
      <c r="E549" s="83">
        <v>0.85</v>
      </c>
      <c r="F549" s="597">
        <f>D549+(E549*D549)</f>
        <v>61666.05</v>
      </c>
      <c r="G549" s="115">
        <v>40</v>
      </c>
      <c r="H549" s="123">
        <f>+F549/G549</f>
        <v>1541.6512500000001</v>
      </c>
      <c r="I549" s="110"/>
      <c r="J549" s="202"/>
    </row>
    <row r="550" spans="2:10" ht="16.5" thickBot="1" x14ac:dyDescent="0.3">
      <c r="B550" s="425"/>
      <c r="C550" s="540"/>
      <c r="D550" s="545"/>
      <c r="E550" s="546"/>
      <c r="F550" s="546"/>
      <c r="G550" s="546"/>
      <c r="H550" s="43" t="s">
        <v>16</v>
      </c>
      <c r="I550" s="8">
        <f>H548+H549</f>
        <v>3854.1512499999999</v>
      </c>
      <c r="J550" s="202"/>
    </row>
    <row r="551" spans="2:10" ht="16.5" thickBot="1" x14ac:dyDescent="0.3">
      <c r="B551" s="425"/>
      <c r="C551" s="540"/>
      <c r="D551" s="545"/>
      <c r="E551" s="546"/>
      <c r="F551" s="546"/>
      <c r="G551" s="546"/>
      <c r="H551" s="546"/>
      <c r="I551" s="138"/>
      <c r="J551" s="202"/>
    </row>
    <row r="552" spans="2:10" ht="16.5" thickBot="1" x14ac:dyDescent="0.3">
      <c r="B552" s="425"/>
      <c r="C552" s="540"/>
      <c r="D552" s="545"/>
      <c r="E552" s="546"/>
      <c r="F552" s="546"/>
      <c r="G552" s="133" t="s">
        <v>42</v>
      </c>
      <c r="H552" s="134"/>
      <c r="I552" s="8">
        <f>+I541+I545+I550</f>
        <v>5809.2512500000003</v>
      </c>
      <c r="J552" s="202"/>
    </row>
    <row r="553" spans="2:10" ht="16.5" thickBot="1" x14ac:dyDescent="0.3">
      <c r="B553" s="425"/>
      <c r="C553" s="40" t="s">
        <v>43</v>
      </c>
      <c r="D553" s="545"/>
      <c r="E553" s="546"/>
      <c r="F553" s="546"/>
      <c r="G553" s="546"/>
      <c r="H553" s="546"/>
      <c r="I553" s="136"/>
      <c r="J553" s="202"/>
    </row>
    <row r="554" spans="2:10" ht="16.5" thickBot="1" x14ac:dyDescent="0.3">
      <c r="B554" s="425"/>
      <c r="C554" s="611" t="s">
        <v>44</v>
      </c>
      <c r="D554" s="612"/>
      <c r="E554" s="613"/>
      <c r="F554" s="614"/>
      <c r="G554" s="187" t="s">
        <v>45</v>
      </c>
      <c r="H554" s="615" t="s">
        <v>54</v>
      </c>
      <c r="I554" s="12"/>
      <c r="J554" s="202"/>
    </row>
    <row r="555" spans="2:10" ht="15.75" x14ac:dyDescent="0.25">
      <c r="B555" s="425"/>
      <c r="C555" s="1040" t="s">
        <v>46</v>
      </c>
      <c r="D555" s="1041"/>
      <c r="E555" s="1041"/>
      <c r="F555" s="1042"/>
      <c r="G555" s="593">
        <v>0</v>
      </c>
      <c r="H555" s="124">
        <f>I552*G555</f>
        <v>0</v>
      </c>
      <c r="I555" s="104"/>
      <c r="J555" s="202"/>
    </row>
    <row r="556" spans="2:10" ht="16.5" thickBot="1" x14ac:dyDescent="0.3">
      <c r="B556" s="425"/>
      <c r="C556" s="1032" t="s">
        <v>47</v>
      </c>
      <c r="D556" s="1033"/>
      <c r="E556" s="1033"/>
      <c r="F556" s="1034"/>
      <c r="G556" s="581">
        <v>0</v>
      </c>
      <c r="H556" s="125"/>
      <c r="I556" s="116"/>
      <c r="J556" s="202"/>
    </row>
    <row r="557" spans="2:10" ht="16.5" thickBot="1" x14ac:dyDescent="0.3">
      <c r="B557" s="425"/>
      <c r="C557" s="540"/>
      <c r="D557" s="545"/>
      <c r="E557" s="546"/>
      <c r="F557" s="546"/>
      <c r="G557" s="546"/>
      <c r="H557" s="135" t="s">
        <v>16</v>
      </c>
      <c r="I557" s="10">
        <f>H555+H556</f>
        <v>0</v>
      </c>
      <c r="J557" s="202"/>
    </row>
    <row r="558" spans="2:10" ht="16.5" thickBot="1" x14ac:dyDescent="0.3">
      <c r="B558" s="425"/>
      <c r="C558" s="540"/>
      <c r="D558" s="545"/>
      <c r="E558" s="546"/>
      <c r="F558" s="546"/>
      <c r="G558" s="546"/>
      <c r="H558" s="546"/>
      <c r="I558" s="136"/>
      <c r="J558" s="202"/>
    </row>
    <row r="559" spans="2:10" ht="16.5" thickBot="1" x14ac:dyDescent="0.3">
      <c r="B559" s="425"/>
      <c r="C559" s="540"/>
      <c r="D559" s="434" t="s">
        <v>111</v>
      </c>
      <c r="E559" s="546"/>
      <c r="F559" s="546"/>
      <c r="G559" s="134" t="s">
        <v>48</v>
      </c>
      <c r="H559" s="134"/>
      <c r="I559" s="10">
        <f>I557+I552</f>
        <v>5809.2512500000003</v>
      </c>
      <c r="J559" s="202"/>
    </row>
    <row r="560" spans="2:10" x14ac:dyDescent="0.25">
      <c r="B560" s="425"/>
      <c r="C560" s="425"/>
      <c r="D560" s="201"/>
      <c r="E560" s="201"/>
      <c r="F560" s="201"/>
      <c r="G560" s="201"/>
      <c r="H560" s="201"/>
      <c r="I560" s="202"/>
      <c r="J560" s="202"/>
    </row>
    <row r="561" spans="2:10" x14ac:dyDescent="0.25">
      <c r="B561" s="425"/>
      <c r="C561" s="425"/>
      <c r="D561" s="201"/>
      <c r="E561" s="201"/>
      <c r="F561" s="201"/>
      <c r="G561" s="435" t="s">
        <v>107</v>
      </c>
      <c r="H561" s="201"/>
      <c r="I561" s="202"/>
      <c r="J561" s="202"/>
    </row>
    <row r="562" spans="2:10" x14ac:dyDescent="0.25">
      <c r="B562" s="425"/>
      <c r="C562" s="425"/>
      <c r="D562" s="201"/>
      <c r="E562" s="201"/>
      <c r="F562" s="201"/>
      <c r="G562" s="435" t="s">
        <v>108</v>
      </c>
      <c r="H562" s="201"/>
      <c r="I562" s="202"/>
      <c r="J562" s="202"/>
    </row>
    <row r="563" spans="2:10" x14ac:dyDescent="0.25">
      <c r="B563" s="425"/>
      <c r="C563" s="425"/>
      <c r="D563" s="201"/>
      <c r="E563" s="201"/>
      <c r="F563" s="201"/>
      <c r="G563" s="435" t="s">
        <v>109</v>
      </c>
      <c r="H563" s="201"/>
      <c r="I563" s="202"/>
      <c r="J563" s="202"/>
    </row>
    <row r="564" spans="2:10" x14ac:dyDescent="0.25">
      <c r="B564" s="425"/>
      <c r="C564" s="425"/>
      <c r="D564" s="201"/>
      <c r="E564" s="201"/>
      <c r="F564" s="201"/>
      <c r="G564" s="435" t="s">
        <v>110</v>
      </c>
      <c r="H564" s="201"/>
      <c r="I564" s="202"/>
      <c r="J564" s="202"/>
    </row>
    <row r="565" spans="2:10" x14ac:dyDescent="0.25">
      <c r="B565" s="425"/>
      <c r="C565" s="425"/>
      <c r="D565" s="201"/>
      <c r="E565" s="201"/>
      <c r="F565" s="201"/>
      <c r="G565" s="201"/>
      <c r="H565" s="201"/>
      <c r="I565" s="202"/>
      <c r="J565" s="202"/>
    </row>
    <row r="566" spans="2:10" x14ac:dyDescent="0.25">
      <c r="B566" s="425"/>
      <c r="C566" s="425"/>
      <c r="D566" s="436" t="s">
        <v>112</v>
      </c>
      <c r="E566" s="201"/>
      <c r="F566" s="201"/>
      <c r="G566" s="201"/>
      <c r="H566" s="201"/>
      <c r="I566" s="202"/>
      <c r="J566" s="202"/>
    </row>
    <row r="567" spans="2:10" x14ac:dyDescent="0.25">
      <c r="B567" s="425"/>
      <c r="C567" s="425"/>
      <c r="D567" s="437" t="s">
        <v>113</v>
      </c>
      <c r="E567" s="201"/>
      <c r="F567" s="201"/>
      <c r="G567" s="201"/>
      <c r="H567" s="201"/>
      <c r="I567" s="202"/>
      <c r="J567" s="202"/>
    </row>
    <row r="568" spans="2:10" x14ac:dyDescent="0.25">
      <c r="B568" s="425"/>
      <c r="C568" s="425"/>
      <c r="D568" s="438">
        <v>1</v>
      </c>
      <c r="E568" s="201"/>
      <c r="F568" s="201"/>
      <c r="G568" s="201"/>
      <c r="H568" s="201"/>
      <c r="I568" s="202"/>
      <c r="J568" s="202"/>
    </row>
    <row r="569" spans="2:10" x14ac:dyDescent="0.25">
      <c r="B569" s="425"/>
      <c r="C569" s="425"/>
      <c r="D569" s="438">
        <v>2</v>
      </c>
      <c r="E569" s="201"/>
      <c r="F569" s="201"/>
      <c r="G569" s="201"/>
      <c r="H569" s="201"/>
      <c r="I569" s="202"/>
      <c r="J569" s="202"/>
    </row>
    <row r="570" spans="2:10" x14ac:dyDescent="0.25">
      <c r="B570" s="425"/>
      <c r="C570" s="425"/>
      <c r="D570" s="438">
        <v>3</v>
      </c>
      <c r="E570" s="201"/>
      <c r="F570" s="201"/>
      <c r="G570" s="201"/>
      <c r="H570" s="201"/>
      <c r="I570" s="202"/>
      <c r="J570" s="202"/>
    </row>
    <row r="571" spans="2:10" x14ac:dyDescent="0.25">
      <c r="B571" s="425"/>
      <c r="C571" s="425"/>
      <c r="D571" s="438"/>
      <c r="E571" s="201"/>
      <c r="F571" s="201"/>
      <c r="G571" s="435" t="s">
        <v>107</v>
      </c>
      <c r="H571" s="201"/>
      <c r="I571" s="202"/>
      <c r="J571" s="202"/>
    </row>
    <row r="572" spans="2:10" x14ac:dyDescent="0.25">
      <c r="B572" s="425"/>
      <c r="C572" s="425"/>
      <c r="D572" s="201"/>
      <c r="E572" s="201"/>
      <c r="F572" s="201"/>
      <c r="G572" s="435" t="s">
        <v>108</v>
      </c>
      <c r="H572" s="201"/>
      <c r="I572" s="202"/>
      <c r="J572" s="202"/>
    </row>
    <row r="573" spans="2:10" x14ac:dyDescent="0.25">
      <c r="B573" s="425"/>
      <c r="C573" s="425"/>
      <c r="D573" s="201"/>
      <c r="E573" s="201"/>
      <c r="F573" s="201"/>
      <c r="G573" s="435" t="s">
        <v>114</v>
      </c>
      <c r="H573" s="201"/>
      <c r="I573" s="202"/>
      <c r="J573" s="202"/>
    </row>
    <row r="574" spans="2:10" x14ac:dyDescent="0.25">
      <c r="B574" s="425"/>
      <c r="C574" s="425"/>
      <c r="D574" s="201"/>
      <c r="E574" s="201"/>
      <c r="F574" s="201"/>
      <c r="G574" s="435" t="s">
        <v>110</v>
      </c>
      <c r="H574" s="201"/>
      <c r="I574" s="202"/>
      <c r="J574" s="202"/>
    </row>
    <row r="575" spans="2:10" ht="15.75" thickBot="1" x14ac:dyDescent="0.3">
      <c r="B575" s="425"/>
      <c r="C575" s="430"/>
      <c r="D575" s="431"/>
      <c r="E575" s="431"/>
      <c r="F575" s="431"/>
      <c r="G575" s="432"/>
      <c r="H575" s="431"/>
      <c r="I575" s="305"/>
      <c r="J575" s="202"/>
    </row>
    <row r="576" spans="2:10" x14ac:dyDescent="0.25">
      <c r="B576" s="425"/>
      <c r="C576" s="201"/>
      <c r="D576" s="201"/>
      <c r="E576" s="201"/>
      <c r="F576" s="201"/>
      <c r="G576" s="435"/>
      <c r="H576" s="201"/>
      <c r="I576" s="201"/>
      <c r="J576" s="202"/>
    </row>
    <row r="577" spans="1:10" x14ac:dyDescent="0.25">
      <c r="B577" s="425"/>
      <c r="C577" s="201"/>
      <c r="D577" s="201"/>
      <c r="E577" s="201"/>
      <c r="F577" s="201"/>
      <c r="G577" s="435"/>
      <c r="H577" s="201"/>
      <c r="I577" s="201"/>
      <c r="J577" s="202"/>
    </row>
    <row r="578" spans="1:10" x14ac:dyDescent="0.25">
      <c r="B578" s="425"/>
      <c r="C578" s="201"/>
      <c r="D578" s="201"/>
      <c r="E578" s="201"/>
      <c r="F578" s="201"/>
      <c r="G578" s="435"/>
      <c r="H578" s="201"/>
      <c r="I578" s="201"/>
      <c r="J578" s="202"/>
    </row>
    <row r="579" spans="1:10" x14ac:dyDescent="0.25">
      <c r="B579" s="425"/>
      <c r="C579" s="201"/>
      <c r="D579" s="201"/>
      <c r="E579" s="201"/>
      <c r="F579" s="201"/>
      <c r="G579" s="435"/>
      <c r="H579" s="201"/>
      <c r="I579" s="201"/>
      <c r="J579" s="202"/>
    </row>
    <row r="580" spans="1:10" x14ac:dyDescent="0.25">
      <c r="B580" s="425"/>
      <c r="C580" s="201"/>
      <c r="D580" s="201"/>
      <c r="E580" s="201"/>
      <c r="F580" s="201"/>
      <c r="G580" s="435"/>
      <c r="H580" s="201"/>
      <c r="I580" s="201"/>
      <c r="J580" s="202"/>
    </row>
    <row r="581" spans="1:10" x14ac:dyDescent="0.25">
      <c r="B581" s="425"/>
      <c r="C581" s="201"/>
      <c r="D581" s="201"/>
      <c r="E581" s="201"/>
      <c r="F581" s="201"/>
      <c r="G581" s="435"/>
      <c r="H581" s="201"/>
      <c r="I581" s="201"/>
      <c r="J581" s="202"/>
    </row>
    <row r="582" spans="1:10" x14ac:dyDescent="0.25">
      <c r="B582" s="425"/>
      <c r="C582" s="201"/>
      <c r="D582" s="201"/>
      <c r="E582" s="201"/>
      <c r="F582" s="201"/>
      <c r="G582" s="201"/>
      <c r="H582" s="201"/>
      <c r="I582" s="201"/>
      <c r="J582" s="202"/>
    </row>
    <row r="583" spans="1:10" x14ac:dyDescent="0.25">
      <c r="B583" s="425"/>
      <c r="C583" s="201"/>
      <c r="D583" s="201"/>
      <c r="E583" s="201"/>
      <c r="F583" s="201"/>
      <c r="G583" s="201"/>
      <c r="H583" s="201"/>
      <c r="I583" s="201"/>
      <c r="J583" s="202"/>
    </row>
    <row r="584" spans="1:10" s="300" customFormat="1" x14ac:dyDescent="0.25">
      <c r="A584" s="1"/>
      <c r="B584" s="425"/>
      <c r="C584" s="201"/>
      <c r="D584" s="201"/>
      <c r="E584" s="201"/>
      <c r="F584" s="201"/>
      <c r="G584" s="201"/>
      <c r="H584" s="201"/>
      <c r="I584" s="201"/>
      <c r="J584" s="202"/>
    </row>
    <row r="585" spans="1:10" s="300" customFormat="1" ht="15.75" thickBot="1" x14ac:dyDescent="0.3">
      <c r="A585" s="1"/>
      <c r="B585" s="430"/>
      <c r="C585" s="431"/>
      <c r="D585" s="431"/>
      <c r="E585" s="431"/>
      <c r="F585" s="431"/>
      <c r="G585" s="431"/>
      <c r="H585" s="431"/>
      <c r="I585" s="431"/>
      <c r="J585" s="305"/>
    </row>
    <row r="586" spans="1:10" s="300" customFormat="1" x14ac:dyDescent="0.25">
      <c r="A586" s="1"/>
      <c r="B586" s="201"/>
      <c r="C586" s="201"/>
      <c r="D586" s="201"/>
      <c r="E586" s="201"/>
      <c r="F586" s="201"/>
      <c r="G586" s="201"/>
      <c r="H586" s="201"/>
      <c r="I586" s="201"/>
      <c r="J586" s="201"/>
    </row>
    <row r="587" spans="1:10" s="300" customFormat="1" ht="15.75" thickBot="1" x14ac:dyDescent="0.3">
      <c r="A587" s="1"/>
      <c r="B587" s="201"/>
      <c r="C587" s="201"/>
      <c r="D587" s="201"/>
      <c r="E587" s="201"/>
      <c r="F587" s="201"/>
      <c r="G587" s="201"/>
      <c r="H587" s="201"/>
      <c r="I587" s="201"/>
      <c r="J587" s="201"/>
    </row>
    <row r="588" spans="1:10" ht="15.75" thickBot="1" x14ac:dyDescent="0.3">
      <c r="B588" s="433"/>
      <c r="C588" s="590"/>
      <c r="D588" s="590"/>
      <c r="E588" s="590"/>
      <c r="F588" s="590"/>
      <c r="G588" s="590"/>
      <c r="H588" s="590"/>
      <c r="I588" s="590"/>
      <c r="J588" s="200"/>
    </row>
    <row r="589" spans="1:10" ht="15.75" x14ac:dyDescent="0.25">
      <c r="B589" s="425"/>
      <c r="C589" s="538"/>
      <c r="D589" s="539"/>
      <c r="E589" s="1009" t="s">
        <v>115</v>
      </c>
      <c r="F589" s="1010"/>
      <c r="G589" s="1011"/>
      <c r="H589" s="31" t="s">
        <v>116</v>
      </c>
      <c r="I589" s="25" t="s">
        <v>105</v>
      </c>
      <c r="J589" s="202"/>
    </row>
    <row r="590" spans="1:10" ht="15.75" x14ac:dyDescent="0.25">
      <c r="B590" s="425"/>
      <c r="C590" s="540"/>
      <c r="D590" s="541"/>
      <c r="E590" s="1012"/>
      <c r="F590" s="1013"/>
      <c r="G590" s="1014"/>
      <c r="H590" s="32" t="s">
        <v>117</v>
      </c>
      <c r="I590" s="26"/>
      <c r="J590" s="202"/>
    </row>
    <row r="591" spans="1:10" ht="15.75" x14ac:dyDescent="0.25">
      <c r="B591" s="425"/>
      <c r="C591" s="540"/>
      <c r="D591" s="541"/>
      <c r="E591" s="1012"/>
      <c r="F591" s="1013"/>
      <c r="G591" s="1014"/>
      <c r="H591" s="32" t="s">
        <v>118</v>
      </c>
      <c r="I591" s="33">
        <v>44236</v>
      </c>
      <c r="J591" s="202"/>
    </row>
    <row r="592" spans="1:10" ht="16.5" thickBot="1" x14ac:dyDescent="0.3">
      <c r="B592" s="425"/>
      <c r="C592" s="542"/>
      <c r="D592" s="543"/>
      <c r="E592" s="1015"/>
      <c r="F592" s="1016"/>
      <c r="G592" s="1017"/>
      <c r="H592" s="544"/>
      <c r="I592" s="28"/>
      <c r="J592" s="202"/>
    </row>
    <row r="593" spans="2:10" ht="16.5" thickBot="1" x14ac:dyDescent="0.3">
      <c r="B593" s="425"/>
      <c r="C593" s="540"/>
      <c r="D593" s="545"/>
      <c r="E593" s="546"/>
      <c r="F593" s="546"/>
      <c r="G593" s="547"/>
      <c r="H593" s="545"/>
      <c r="I593" s="26"/>
      <c r="J593" s="202"/>
    </row>
    <row r="594" spans="2:10" ht="16.5" thickBot="1" x14ac:dyDescent="0.3">
      <c r="B594" s="425"/>
      <c r="C594" s="38" t="s">
        <v>106</v>
      </c>
      <c r="D594" s="548" t="s">
        <v>123</v>
      </c>
      <c r="E594" s="549"/>
      <c r="F594" s="549"/>
      <c r="G594" s="550"/>
      <c r="H594" s="548"/>
      <c r="I594" s="37" t="s">
        <v>3</v>
      </c>
      <c r="J594" s="202"/>
    </row>
    <row r="595" spans="2:10" ht="15.75" x14ac:dyDescent="0.25">
      <c r="B595" s="425"/>
      <c r="C595" s="540"/>
      <c r="D595" s="545"/>
      <c r="E595" s="546"/>
      <c r="F595" s="546"/>
      <c r="G595" s="546"/>
      <c r="H595" s="546"/>
      <c r="I595" s="136"/>
      <c r="J595" s="202"/>
    </row>
    <row r="596" spans="2:10" ht="16.5" thickBot="1" x14ac:dyDescent="0.3">
      <c r="B596" s="425"/>
      <c r="C596" s="40" t="s">
        <v>4</v>
      </c>
      <c r="D596" s="545"/>
      <c r="E596" s="546"/>
      <c r="F596" s="546"/>
      <c r="G596" s="546"/>
      <c r="H596" s="546"/>
      <c r="I596" s="136"/>
      <c r="J596" s="202"/>
    </row>
    <row r="597" spans="2:10" ht="15.75" x14ac:dyDescent="0.25">
      <c r="B597" s="425"/>
      <c r="C597" s="151" t="s">
        <v>5</v>
      </c>
      <c r="D597" s="152"/>
      <c r="E597" s="153" t="s">
        <v>6</v>
      </c>
      <c r="F597" s="153" t="s">
        <v>7</v>
      </c>
      <c r="G597" s="153" t="s">
        <v>8</v>
      </c>
      <c r="H597" s="156" t="s">
        <v>9</v>
      </c>
      <c r="I597" s="12"/>
      <c r="J597" s="202"/>
    </row>
    <row r="598" spans="2:10" ht="15.75" x14ac:dyDescent="0.25">
      <c r="B598" s="425"/>
      <c r="C598" s="591" t="s">
        <v>10</v>
      </c>
      <c r="D598" s="592"/>
      <c r="E598" s="593" t="s">
        <v>11</v>
      </c>
      <c r="F598" s="593">
        <v>0.5</v>
      </c>
      <c r="G598" s="594">
        <v>1000</v>
      </c>
      <c r="H598" s="103">
        <f>G598*F598</f>
        <v>500</v>
      </c>
      <c r="I598" s="104"/>
      <c r="J598" s="202"/>
    </row>
    <row r="599" spans="2:10" ht="15.75" x14ac:dyDescent="0.25">
      <c r="B599" s="425"/>
      <c r="C599" s="1020" t="s">
        <v>278</v>
      </c>
      <c r="D599" s="1021"/>
      <c r="E599" s="553" t="s">
        <v>13</v>
      </c>
      <c r="F599" s="553">
        <v>5000</v>
      </c>
      <c r="G599" s="597">
        <v>7.0000000000000007E-2</v>
      </c>
      <c r="H599" s="103">
        <f t="shared" ref="H599:H600" si="6">G599*F599</f>
        <v>350.00000000000006</v>
      </c>
      <c r="I599" s="104"/>
      <c r="J599" s="202"/>
    </row>
    <row r="600" spans="2:10" ht="16.5" thickBot="1" x14ac:dyDescent="0.3">
      <c r="B600" s="425"/>
      <c r="C600" s="1035" t="s">
        <v>49</v>
      </c>
      <c r="D600" s="1036"/>
      <c r="E600" s="560" t="s">
        <v>13</v>
      </c>
      <c r="F600" s="595">
        <v>5000</v>
      </c>
      <c r="G600" s="596">
        <v>0.05</v>
      </c>
      <c r="H600" s="103">
        <f t="shared" si="6"/>
        <v>250</v>
      </c>
      <c r="I600" s="110"/>
      <c r="J600" s="202"/>
    </row>
    <row r="601" spans="2:10" ht="16.5" thickBot="1" x14ac:dyDescent="0.3">
      <c r="B601" s="425"/>
      <c r="C601" s="558" t="s">
        <v>50</v>
      </c>
      <c r="D601" s="559"/>
      <c r="E601" s="560"/>
      <c r="F601" s="561"/>
      <c r="G601" s="561"/>
      <c r="H601" s="597">
        <v>0</v>
      </c>
      <c r="I601" s="111"/>
      <c r="J601" s="202"/>
    </row>
    <row r="602" spans="2:10" ht="16.5" thickBot="1" x14ac:dyDescent="0.3">
      <c r="B602" s="425"/>
      <c r="C602" s="540"/>
      <c r="D602" s="545"/>
      <c r="E602" s="546"/>
      <c r="F602" s="546"/>
      <c r="G602" s="546"/>
      <c r="H602" s="7" t="s">
        <v>16</v>
      </c>
      <c r="I602" s="8">
        <f>H598+H599</f>
        <v>850</v>
      </c>
      <c r="J602" s="202"/>
    </row>
    <row r="603" spans="2:10" ht="15.75" x14ac:dyDescent="0.25">
      <c r="B603" s="425"/>
      <c r="C603" s="540"/>
      <c r="D603" s="545"/>
      <c r="E603" s="546"/>
      <c r="F603" s="546"/>
      <c r="G603" s="546"/>
      <c r="H603" s="546"/>
      <c r="I603" s="137"/>
      <c r="J603" s="202"/>
    </row>
    <row r="604" spans="2:10" ht="16.5" thickBot="1" x14ac:dyDescent="0.3">
      <c r="B604" s="425"/>
      <c r="C604" s="40" t="s">
        <v>17</v>
      </c>
      <c r="D604" s="545"/>
      <c r="E604" s="546"/>
      <c r="F604" s="546"/>
      <c r="G604" s="546"/>
      <c r="H604" s="546"/>
      <c r="I604" s="137"/>
      <c r="J604" s="202"/>
    </row>
    <row r="605" spans="2:10" ht="15.75" x14ac:dyDescent="0.25">
      <c r="B605" s="425"/>
      <c r="C605" s="151" t="s">
        <v>5</v>
      </c>
      <c r="D605" s="152"/>
      <c r="E605" s="153" t="s">
        <v>6</v>
      </c>
      <c r="F605" s="153" t="s">
        <v>7</v>
      </c>
      <c r="G605" s="156" t="s">
        <v>9</v>
      </c>
      <c r="H605" s="168" t="s">
        <v>18</v>
      </c>
      <c r="I605" s="169"/>
      <c r="J605" s="202"/>
    </row>
    <row r="606" spans="2:10" ht="15.75" x14ac:dyDescent="0.25">
      <c r="B606" s="425"/>
      <c r="C606" s="1043" t="s">
        <v>77</v>
      </c>
      <c r="D606" s="1044"/>
      <c r="E606" s="557" t="s">
        <v>27</v>
      </c>
      <c r="F606" s="563">
        <v>1</v>
      </c>
      <c r="G606" s="563">
        <f>185400/28</f>
        <v>6621.4285714285716</v>
      </c>
      <c r="H606" s="598">
        <f>G606*F606</f>
        <v>6621.4285714285716</v>
      </c>
      <c r="I606" s="110"/>
      <c r="J606" s="668">
        <f>185400/28</f>
        <v>6621.4285714285716</v>
      </c>
    </row>
    <row r="607" spans="2:10" ht="15.75" x14ac:dyDescent="0.25">
      <c r="B607" s="425"/>
      <c r="C607" s="1049" t="s">
        <v>52</v>
      </c>
      <c r="D607" s="1050"/>
      <c r="E607" s="557" t="s">
        <v>53</v>
      </c>
      <c r="F607" s="563">
        <v>0.1</v>
      </c>
      <c r="G607" s="113">
        <v>3800</v>
      </c>
      <c r="H607" s="598">
        <f>+G607*F607</f>
        <v>380</v>
      </c>
      <c r="I607" s="110"/>
      <c r="J607" s="202"/>
    </row>
    <row r="608" spans="2:10" ht="15.75" x14ac:dyDescent="0.25">
      <c r="B608" s="425"/>
      <c r="C608" s="1049"/>
      <c r="D608" s="1050"/>
      <c r="E608" s="557"/>
      <c r="F608" s="563"/>
      <c r="G608" s="563"/>
      <c r="H608" s="598"/>
      <c r="I608" s="110"/>
      <c r="J608" s="202"/>
    </row>
    <row r="609" spans="2:10" ht="15.75" x14ac:dyDescent="0.25">
      <c r="B609" s="425"/>
      <c r="C609" s="1043"/>
      <c r="D609" s="1044"/>
      <c r="E609" s="557"/>
      <c r="F609" s="563"/>
      <c r="G609" s="563"/>
      <c r="H609" s="598"/>
      <c r="I609" s="110"/>
      <c r="J609" s="202"/>
    </row>
    <row r="610" spans="2:10" ht="16.5" thickBot="1" x14ac:dyDescent="0.3">
      <c r="B610" s="425"/>
      <c r="C610" s="1035"/>
      <c r="D610" s="1036"/>
      <c r="E610" s="560"/>
      <c r="F610" s="566"/>
      <c r="G610" s="561"/>
      <c r="H610" s="599">
        <f>G610*F610</f>
        <v>0</v>
      </c>
      <c r="I610" s="111"/>
      <c r="J610" s="202"/>
    </row>
    <row r="611" spans="2:10" ht="16.5" thickBot="1" x14ac:dyDescent="0.3">
      <c r="B611" s="425"/>
      <c r="C611" s="540"/>
      <c r="D611" s="545"/>
      <c r="E611" s="546"/>
      <c r="F611" s="546"/>
      <c r="G611" s="546"/>
      <c r="H611" s="43" t="s">
        <v>16</v>
      </c>
      <c r="I611" s="8">
        <f>+H606+H607+H608+H609+H610</f>
        <v>7001.4285714285716</v>
      </c>
      <c r="J611" s="202"/>
    </row>
    <row r="612" spans="2:10" ht="15.75" x14ac:dyDescent="0.25">
      <c r="B612" s="425"/>
      <c r="C612" s="540"/>
      <c r="D612" s="545"/>
      <c r="E612" s="546"/>
      <c r="F612" s="546"/>
      <c r="G612" s="546"/>
      <c r="H612" s="546"/>
      <c r="I612" s="137"/>
      <c r="J612" s="202"/>
    </row>
    <row r="613" spans="2:10" ht="16.5" thickBot="1" x14ac:dyDescent="0.3">
      <c r="B613" s="425"/>
      <c r="C613" s="40" t="s">
        <v>33</v>
      </c>
      <c r="D613" s="545"/>
      <c r="E613" s="546"/>
      <c r="F613" s="546"/>
      <c r="G613" s="546"/>
      <c r="H613" s="546"/>
      <c r="I613" s="137"/>
      <c r="J613" s="202"/>
    </row>
    <row r="614" spans="2:10" ht="15.75" x14ac:dyDescent="0.25">
      <c r="B614" s="425"/>
      <c r="C614" s="569" t="s">
        <v>34</v>
      </c>
      <c r="D614" s="570" t="s">
        <v>35</v>
      </c>
      <c r="E614" s="571" t="s">
        <v>36</v>
      </c>
      <c r="F614" s="571" t="s">
        <v>37</v>
      </c>
      <c r="G614" s="572" t="s">
        <v>38</v>
      </c>
      <c r="H614" s="153" t="s">
        <v>39</v>
      </c>
      <c r="I614" s="169"/>
      <c r="J614" s="202"/>
    </row>
    <row r="615" spans="2:10" ht="15.75" x14ac:dyDescent="0.25">
      <c r="B615" s="425"/>
      <c r="C615" s="573" t="s">
        <v>40</v>
      </c>
      <c r="D615" s="552">
        <v>50000</v>
      </c>
      <c r="E615" s="83">
        <v>0.85</v>
      </c>
      <c r="F615" s="597">
        <f>D615+(E615*D615)</f>
        <v>92500</v>
      </c>
      <c r="G615" s="597">
        <v>30</v>
      </c>
      <c r="H615" s="597">
        <f>+F615/G615</f>
        <v>3083.3333333333335</v>
      </c>
      <c r="I615" s="110"/>
      <c r="J615" s="202"/>
    </row>
    <row r="616" spans="2:10" ht="15.75" x14ac:dyDescent="0.25">
      <c r="B616" s="425"/>
      <c r="C616" s="577" t="s">
        <v>41</v>
      </c>
      <c r="D616" s="552">
        <v>33333</v>
      </c>
      <c r="E616" s="83">
        <v>0.85</v>
      </c>
      <c r="F616" s="597">
        <f>D616+(E616*D616)</f>
        <v>61666.05</v>
      </c>
      <c r="G616" s="115">
        <v>35</v>
      </c>
      <c r="H616" s="597">
        <f>+F616/G616</f>
        <v>1761.8871428571429</v>
      </c>
      <c r="I616" s="110"/>
      <c r="J616" s="202"/>
    </row>
    <row r="617" spans="2:10" ht="16.5" thickBot="1" x14ac:dyDescent="0.3">
      <c r="B617" s="425"/>
      <c r="C617" s="578"/>
      <c r="D617" s="579"/>
      <c r="E617" s="580"/>
      <c r="F617" s="580"/>
      <c r="G617" s="580"/>
      <c r="H617" s="580"/>
      <c r="I617" s="111"/>
      <c r="J617" s="202"/>
    </row>
    <row r="618" spans="2:10" ht="16.5" thickBot="1" x14ac:dyDescent="0.3">
      <c r="B618" s="425"/>
      <c r="C618" s="540"/>
      <c r="D618" s="545"/>
      <c r="E618" s="546"/>
      <c r="F618" s="546"/>
      <c r="G618" s="546"/>
      <c r="H618" s="43" t="s">
        <v>16</v>
      </c>
      <c r="I618" s="8">
        <f>H615+H616</f>
        <v>4845.2204761904759</v>
      </c>
      <c r="J618" s="202"/>
    </row>
    <row r="619" spans="2:10" ht="16.5" thickBot="1" x14ac:dyDescent="0.3">
      <c r="B619" s="425"/>
      <c r="C619" s="540"/>
      <c r="D619" s="545"/>
      <c r="E619" s="546"/>
      <c r="F619" s="546"/>
      <c r="G619" s="546"/>
      <c r="H619" s="546"/>
      <c r="I619" s="138"/>
      <c r="J619" s="202"/>
    </row>
    <row r="620" spans="2:10" ht="16.5" thickBot="1" x14ac:dyDescent="0.3">
      <c r="B620" s="425"/>
      <c r="C620" s="540"/>
      <c r="D620" s="545"/>
      <c r="E620" s="546"/>
      <c r="F620" s="546"/>
      <c r="G620" s="133" t="s">
        <v>42</v>
      </c>
      <c r="H620" s="134"/>
      <c r="I620" s="8">
        <f>+I602+I611+I618</f>
        <v>12696.649047619048</v>
      </c>
      <c r="J620" s="202"/>
    </row>
    <row r="621" spans="2:10" ht="15.75" x14ac:dyDescent="0.25">
      <c r="B621" s="425"/>
      <c r="C621" s="540"/>
      <c r="D621" s="545"/>
      <c r="E621" s="546"/>
      <c r="F621" s="546"/>
      <c r="G621" s="546"/>
      <c r="H621" s="546"/>
      <c r="I621" s="137"/>
      <c r="J621" s="202"/>
    </row>
    <row r="622" spans="2:10" ht="16.5" thickBot="1" x14ac:dyDescent="0.3">
      <c r="B622" s="425"/>
      <c r="C622" s="40" t="s">
        <v>43</v>
      </c>
      <c r="D622" s="545"/>
      <c r="E622" s="546"/>
      <c r="F622" s="546"/>
      <c r="G622" s="546"/>
      <c r="H622" s="546"/>
      <c r="I622" s="136"/>
      <c r="J622" s="202"/>
    </row>
    <row r="623" spans="2:10" ht="15.75" x14ac:dyDescent="0.25">
      <c r="B623" s="425"/>
      <c r="C623" s="582" t="s">
        <v>44</v>
      </c>
      <c r="D623" s="583"/>
      <c r="E623" s="584"/>
      <c r="F623" s="585"/>
      <c r="G623" s="166" t="s">
        <v>45</v>
      </c>
      <c r="H623" s="600" t="s">
        <v>54</v>
      </c>
      <c r="I623" s="12"/>
      <c r="J623" s="202"/>
    </row>
    <row r="624" spans="2:10" ht="15.75" x14ac:dyDescent="0.25">
      <c r="B624" s="425"/>
      <c r="C624" s="1018" t="s">
        <v>46</v>
      </c>
      <c r="D624" s="1037"/>
      <c r="E624" s="1037"/>
      <c r="F624" s="1019"/>
      <c r="G624" s="553">
        <v>0</v>
      </c>
      <c r="H624" s="597">
        <f>G624*I620</f>
        <v>0</v>
      </c>
      <c r="I624" s="104"/>
      <c r="J624" s="202"/>
    </row>
    <row r="625" spans="2:10" ht="16.5" thickBot="1" x14ac:dyDescent="0.3">
      <c r="B625" s="425"/>
      <c r="C625" s="1032" t="s">
        <v>47</v>
      </c>
      <c r="D625" s="1033"/>
      <c r="E625" s="1033"/>
      <c r="F625" s="1034"/>
      <c r="G625" s="581">
        <v>0</v>
      </c>
      <c r="H625" s="580">
        <f>G625*I620</f>
        <v>0</v>
      </c>
      <c r="I625" s="116"/>
      <c r="J625" s="202"/>
    </row>
    <row r="626" spans="2:10" ht="16.5" thickBot="1" x14ac:dyDescent="0.3">
      <c r="B626" s="425"/>
      <c r="C626" s="540"/>
      <c r="D626" s="545"/>
      <c r="E626" s="546"/>
      <c r="F626" s="546"/>
      <c r="G626" s="546"/>
      <c r="H626" s="135" t="s">
        <v>16</v>
      </c>
      <c r="I626" s="10">
        <f>H625+H624</f>
        <v>0</v>
      </c>
      <c r="J626" s="202"/>
    </row>
    <row r="627" spans="2:10" ht="16.5" thickBot="1" x14ac:dyDescent="0.3">
      <c r="B627" s="425"/>
      <c r="C627" s="540"/>
      <c r="D627" s="545"/>
      <c r="E627" s="546"/>
      <c r="F627" s="546"/>
      <c r="G627" s="546"/>
      <c r="H627" s="546"/>
      <c r="I627" s="136"/>
      <c r="J627" s="202"/>
    </row>
    <row r="628" spans="2:10" ht="16.5" thickBot="1" x14ac:dyDescent="0.3">
      <c r="B628" s="425"/>
      <c r="C628" s="540"/>
      <c r="D628" s="434" t="s">
        <v>111</v>
      </c>
      <c r="E628" s="546"/>
      <c r="F628" s="546"/>
      <c r="G628" s="134" t="s">
        <v>48</v>
      </c>
      <c r="H628" s="134"/>
      <c r="I628" s="10">
        <f>+I620+I626</f>
        <v>12696.649047619048</v>
      </c>
      <c r="J628" s="202"/>
    </row>
    <row r="629" spans="2:10" x14ac:dyDescent="0.25">
      <c r="B629" s="425"/>
      <c r="C629" s="425"/>
      <c r="D629" s="201"/>
      <c r="E629" s="201"/>
      <c r="F629" s="201"/>
      <c r="G629" s="201"/>
      <c r="H629" s="201"/>
      <c r="I629" s="202"/>
      <c r="J629" s="202"/>
    </row>
    <row r="630" spans="2:10" x14ac:dyDescent="0.25">
      <c r="B630" s="425"/>
      <c r="C630" s="425"/>
      <c r="D630" s="201"/>
      <c r="E630" s="201"/>
      <c r="F630" s="201"/>
      <c r="G630" s="435" t="s">
        <v>107</v>
      </c>
      <c r="H630" s="201"/>
      <c r="I630" s="202"/>
      <c r="J630" s="202"/>
    </row>
    <row r="631" spans="2:10" x14ac:dyDescent="0.25">
      <c r="B631" s="425"/>
      <c r="C631" s="425"/>
      <c r="D631" s="201"/>
      <c r="E631" s="201"/>
      <c r="F631" s="201"/>
      <c r="G631" s="435" t="s">
        <v>108</v>
      </c>
      <c r="H631" s="201"/>
      <c r="I631" s="202"/>
      <c r="J631" s="202"/>
    </row>
    <row r="632" spans="2:10" x14ac:dyDescent="0.25">
      <c r="B632" s="425"/>
      <c r="C632" s="425"/>
      <c r="D632" s="201"/>
      <c r="E632" s="201"/>
      <c r="F632" s="201"/>
      <c r="G632" s="435" t="s">
        <v>109</v>
      </c>
      <c r="H632" s="201"/>
      <c r="I632" s="202"/>
      <c r="J632" s="202"/>
    </row>
    <row r="633" spans="2:10" x14ac:dyDescent="0.25">
      <c r="B633" s="425"/>
      <c r="C633" s="425"/>
      <c r="D633" s="201"/>
      <c r="E633" s="201"/>
      <c r="F633" s="201"/>
      <c r="G633" s="435" t="s">
        <v>110</v>
      </c>
      <c r="H633" s="201"/>
      <c r="I633" s="202"/>
      <c r="J633" s="202"/>
    </row>
    <row r="634" spans="2:10" x14ac:dyDescent="0.25">
      <c r="B634" s="425"/>
      <c r="C634" s="425"/>
      <c r="D634" s="201"/>
      <c r="E634" s="201"/>
      <c r="F634" s="201"/>
      <c r="G634" s="201"/>
      <c r="H634" s="201"/>
      <c r="I634" s="202"/>
      <c r="J634" s="202"/>
    </row>
    <row r="635" spans="2:10" x14ac:dyDescent="0.25">
      <c r="B635" s="425"/>
      <c r="C635" s="425"/>
      <c r="D635" s="436" t="s">
        <v>112</v>
      </c>
      <c r="E635" s="201"/>
      <c r="F635" s="201"/>
      <c r="G635" s="201"/>
      <c r="H635" s="201"/>
      <c r="I635" s="202"/>
      <c r="J635" s="202"/>
    </row>
    <row r="636" spans="2:10" x14ac:dyDescent="0.25">
      <c r="B636" s="425"/>
      <c r="C636" s="425"/>
      <c r="D636" s="437" t="s">
        <v>113</v>
      </c>
      <c r="E636" s="201"/>
      <c r="F636" s="201"/>
      <c r="G636" s="201"/>
      <c r="H636" s="201"/>
      <c r="I636" s="202"/>
      <c r="J636" s="202"/>
    </row>
    <row r="637" spans="2:10" x14ac:dyDescent="0.25">
      <c r="B637" s="425"/>
      <c r="C637" s="425"/>
      <c r="D637" s="438">
        <v>1</v>
      </c>
      <c r="E637" s="201"/>
      <c r="F637" s="201"/>
      <c r="G637" s="201"/>
      <c r="H637" s="201"/>
      <c r="I637" s="202"/>
      <c r="J637" s="202"/>
    </row>
    <row r="638" spans="2:10" x14ac:dyDescent="0.25">
      <c r="B638" s="425"/>
      <c r="C638" s="425"/>
      <c r="D638" s="438">
        <v>2</v>
      </c>
      <c r="E638" s="201"/>
      <c r="F638" s="201"/>
      <c r="G638" s="201"/>
      <c r="H638" s="201"/>
      <c r="I638" s="202"/>
      <c r="J638" s="202"/>
    </row>
    <row r="639" spans="2:10" x14ac:dyDescent="0.25">
      <c r="B639" s="425"/>
      <c r="C639" s="425"/>
      <c r="D639" s="438">
        <v>3</v>
      </c>
      <c r="E639" s="201"/>
      <c r="F639" s="201"/>
      <c r="G639" s="201"/>
      <c r="H639" s="201"/>
      <c r="I639" s="202"/>
      <c r="J639" s="202"/>
    </row>
    <row r="640" spans="2:10" x14ac:dyDescent="0.25">
      <c r="B640" s="425"/>
      <c r="C640" s="425"/>
      <c r="D640" s="438"/>
      <c r="E640" s="201"/>
      <c r="F640" s="201"/>
      <c r="G640" s="435" t="s">
        <v>107</v>
      </c>
      <c r="H640" s="201"/>
      <c r="I640" s="202"/>
      <c r="J640" s="202"/>
    </row>
    <row r="641" spans="1:11" x14ac:dyDescent="0.25">
      <c r="B641" s="425"/>
      <c r="C641" s="425"/>
      <c r="D641" s="201"/>
      <c r="E641" s="201"/>
      <c r="F641" s="201"/>
      <c r="G641" s="435" t="s">
        <v>108</v>
      </c>
      <c r="H641" s="201"/>
      <c r="I641" s="202"/>
      <c r="J641" s="202"/>
    </row>
    <row r="642" spans="1:11" x14ac:dyDescent="0.25">
      <c r="B642" s="425"/>
      <c r="C642" s="425"/>
      <c r="D642" s="201"/>
      <c r="E642" s="201"/>
      <c r="F642" s="201"/>
      <c r="G642" s="435" t="s">
        <v>114</v>
      </c>
      <c r="H642" s="201"/>
      <c r="I642" s="202"/>
      <c r="J642" s="202"/>
    </row>
    <row r="643" spans="1:11" x14ac:dyDescent="0.25">
      <c r="B643" s="425"/>
      <c r="C643" s="425"/>
      <c r="D643" s="201"/>
      <c r="E643" s="201"/>
      <c r="F643" s="201"/>
      <c r="G643" s="435" t="s">
        <v>110</v>
      </c>
      <c r="H643" s="201"/>
      <c r="I643" s="202"/>
      <c r="J643" s="202"/>
    </row>
    <row r="644" spans="1:11" ht="15.75" thickBot="1" x14ac:dyDescent="0.3">
      <c r="B644" s="425"/>
      <c r="C644" s="430"/>
      <c r="D644" s="431"/>
      <c r="E644" s="431"/>
      <c r="F644" s="431"/>
      <c r="G644" s="432"/>
      <c r="H644" s="431"/>
      <c r="I644" s="305"/>
      <c r="J644" s="202"/>
    </row>
    <row r="645" spans="1:11" x14ac:dyDescent="0.25">
      <c r="B645" s="425"/>
      <c r="C645" s="201"/>
      <c r="D645" s="201"/>
      <c r="E645" s="201"/>
      <c r="F645" s="201"/>
      <c r="G645" s="435"/>
      <c r="H645" s="201"/>
      <c r="I645" s="201"/>
      <c r="J645" s="202"/>
    </row>
    <row r="646" spans="1:11" x14ac:dyDescent="0.25">
      <c r="B646" s="425"/>
      <c r="C646" s="201"/>
      <c r="D646" s="201"/>
      <c r="E646" s="201"/>
      <c r="F646" s="201"/>
      <c r="G646" s="435"/>
      <c r="H646" s="201"/>
      <c r="I646" s="201"/>
      <c r="J646" s="202"/>
    </row>
    <row r="647" spans="1:11" x14ac:dyDescent="0.25">
      <c r="B647" s="425"/>
      <c r="C647" s="201"/>
      <c r="D647" s="201"/>
      <c r="E647" s="201"/>
      <c r="F647" s="201"/>
      <c r="G647" s="435"/>
      <c r="H647" s="201"/>
      <c r="I647" s="201"/>
      <c r="J647" s="202"/>
    </row>
    <row r="648" spans="1:11" x14ac:dyDescent="0.25">
      <c r="B648" s="425"/>
      <c r="C648" s="201"/>
      <c r="D648" s="201"/>
      <c r="E648" s="201"/>
      <c r="F648" s="201"/>
      <c r="G648" s="435"/>
      <c r="H648" s="201"/>
      <c r="I648" s="201"/>
      <c r="J648" s="202"/>
    </row>
    <row r="649" spans="1:11" x14ac:dyDescent="0.25">
      <c r="B649" s="425"/>
      <c r="C649" s="201"/>
      <c r="D649" s="201"/>
      <c r="E649" s="201"/>
      <c r="F649" s="201"/>
      <c r="G649" s="435"/>
      <c r="H649" s="201"/>
      <c r="I649" s="201"/>
      <c r="J649" s="202"/>
    </row>
    <row r="650" spans="1:11" x14ac:dyDescent="0.25">
      <c r="B650" s="425"/>
      <c r="C650" s="201"/>
      <c r="D650" s="201"/>
      <c r="E650" s="201"/>
      <c r="F650" s="201"/>
      <c r="G650" s="435"/>
      <c r="H650" s="201"/>
      <c r="I650" s="201"/>
      <c r="J650" s="202"/>
    </row>
    <row r="651" spans="1:11" x14ac:dyDescent="0.25">
      <c r="B651" s="425"/>
      <c r="C651" s="201"/>
      <c r="D651" s="201"/>
      <c r="E651" s="201"/>
      <c r="F651" s="201"/>
      <c r="G651" s="201"/>
      <c r="H651" s="201"/>
      <c r="I651" s="201"/>
      <c r="J651" s="202"/>
    </row>
    <row r="652" spans="1:11" x14ac:dyDescent="0.25">
      <c r="B652" s="425"/>
      <c r="C652" s="201"/>
      <c r="D652" s="201"/>
      <c r="E652" s="201"/>
      <c r="F652" s="201"/>
      <c r="G652" s="201"/>
      <c r="H652" s="201"/>
      <c r="I652" s="201"/>
      <c r="J652" s="202"/>
      <c r="K652" s="47"/>
    </row>
    <row r="653" spans="1:11" s="300" customFormat="1" x14ac:dyDescent="0.25">
      <c r="A653" s="1"/>
      <c r="B653" s="425"/>
      <c r="C653" s="201"/>
      <c r="D653" s="201"/>
      <c r="E653" s="201"/>
      <c r="F653" s="201"/>
      <c r="G653" s="201"/>
      <c r="H653" s="201"/>
      <c r="I653" s="201"/>
      <c r="J653" s="202"/>
      <c r="K653" s="47"/>
    </row>
    <row r="654" spans="1:11" s="300" customFormat="1" ht="15.75" thickBot="1" x14ac:dyDescent="0.3">
      <c r="A654" s="1"/>
      <c r="B654" s="430"/>
      <c r="C654" s="431"/>
      <c r="D654" s="431"/>
      <c r="E654" s="431"/>
      <c r="F654" s="431"/>
      <c r="G654" s="431"/>
      <c r="H654" s="431"/>
      <c r="I654" s="431"/>
      <c r="J654" s="305"/>
      <c r="K654" s="47"/>
    </row>
    <row r="655" spans="1:11" s="300" customFormat="1" x14ac:dyDescent="0.25">
      <c r="A655" s="1"/>
      <c r="B655" s="201"/>
      <c r="C655" s="201"/>
      <c r="D655" s="201"/>
      <c r="E655" s="201"/>
      <c r="F655" s="201"/>
      <c r="G655" s="201"/>
      <c r="H655" s="201"/>
      <c r="I655" s="201"/>
      <c r="J655" s="201"/>
      <c r="K655" s="47"/>
    </row>
    <row r="656" spans="1:11" s="300" customFormat="1" ht="15.75" thickBot="1" x14ac:dyDescent="0.3">
      <c r="A656" s="1"/>
      <c r="B656" s="201"/>
      <c r="C656" s="201"/>
      <c r="D656" s="201"/>
      <c r="E656" s="201"/>
      <c r="F656" s="201"/>
      <c r="G656" s="201"/>
      <c r="H656" s="201"/>
      <c r="I656" s="201"/>
      <c r="J656" s="201"/>
      <c r="K656" s="47"/>
    </row>
    <row r="657" spans="2:10" ht="15.75" thickBot="1" x14ac:dyDescent="0.3">
      <c r="B657" s="433"/>
      <c r="C657" s="590"/>
      <c r="D657" s="590"/>
      <c r="E657" s="590"/>
      <c r="F657" s="590"/>
      <c r="G657" s="590"/>
      <c r="H657" s="590"/>
      <c r="I657" s="590"/>
      <c r="J657" s="200"/>
    </row>
    <row r="658" spans="2:10" ht="15.75" x14ac:dyDescent="0.25">
      <c r="B658" s="425"/>
      <c r="C658" s="538"/>
      <c r="D658" s="539"/>
      <c r="E658" s="1009" t="s">
        <v>115</v>
      </c>
      <c r="F658" s="1010"/>
      <c r="G658" s="1011"/>
      <c r="H658" s="31" t="s">
        <v>116</v>
      </c>
      <c r="I658" s="25" t="s">
        <v>105</v>
      </c>
      <c r="J658" s="202"/>
    </row>
    <row r="659" spans="2:10" ht="15.75" x14ac:dyDescent="0.25">
      <c r="B659" s="425"/>
      <c r="C659" s="540"/>
      <c r="D659" s="541"/>
      <c r="E659" s="1012"/>
      <c r="F659" s="1013"/>
      <c r="G659" s="1014"/>
      <c r="H659" s="32" t="s">
        <v>117</v>
      </c>
      <c r="I659" s="26"/>
      <c r="J659" s="202"/>
    </row>
    <row r="660" spans="2:10" ht="15.75" x14ac:dyDescent="0.25">
      <c r="B660" s="425"/>
      <c r="C660" s="540"/>
      <c r="D660" s="541"/>
      <c r="E660" s="1012"/>
      <c r="F660" s="1013"/>
      <c r="G660" s="1014"/>
      <c r="H660" s="32" t="s">
        <v>118</v>
      </c>
      <c r="I660" s="33">
        <v>44236</v>
      </c>
      <c r="J660" s="202"/>
    </row>
    <row r="661" spans="2:10" ht="16.5" thickBot="1" x14ac:dyDescent="0.3">
      <c r="B661" s="425"/>
      <c r="C661" s="542"/>
      <c r="D661" s="543"/>
      <c r="E661" s="1015"/>
      <c r="F661" s="1016"/>
      <c r="G661" s="1017"/>
      <c r="H661" s="544"/>
      <c r="I661" s="28"/>
      <c r="J661" s="202"/>
    </row>
    <row r="662" spans="2:10" ht="16.5" thickBot="1" x14ac:dyDescent="0.3">
      <c r="B662" s="425"/>
      <c r="C662" s="540"/>
      <c r="D662" s="545"/>
      <c r="E662" s="546"/>
      <c r="F662" s="546"/>
      <c r="G662" s="547"/>
      <c r="H662" s="545"/>
      <c r="I662" s="26"/>
      <c r="J662" s="202"/>
    </row>
    <row r="663" spans="2:10" ht="16.5" thickBot="1" x14ac:dyDescent="0.3">
      <c r="B663" s="425"/>
      <c r="C663" s="38" t="s">
        <v>106</v>
      </c>
      <c r="D663" s="548" t="s">
        <v>119</v>
      </c>
      <c r="E663" s="549"/>
      <c r="F663" s="549"/>
      <c r="G663" s="550"/>
      <c r="H663" s="548"/>
      <c r="I663" s="37" t="s">
        <v>78</v>
      </c>
      <c r="J663" s="202"/>
    </row>
    <row r="664" spans="2:10" ht="15.75" x14ac:dyDescent="0.25">
      <c r="B664" s="425"/>
      <c r="C664" s="540"/>
      <c r="D664" s="545"/>
      <c r="E664" s="546"/>
      <c r="F664" s="546"/>
      <c r="G664" s="547"/>
      <c r="H664" s="545"/>
      <c r="I664" s="26"/>
      <c r="J664" s="202"/>
    </row>
    <row r="665" spans="2:10" ht="16.5" thickBot="1" x14ac:dyDescent="0.3">
      <c r="B665" s="425"/>
      <c r="C665" s="40" t="s">
        <v>4</v>
      </c>
      <c r="D665" s="545"/>
      <c r="E665" s="546"/>
      <c r="F665" s="546"/>
      <c r="G665" s="547"/>
      <c r="H665" s="545"/>
      <c r="I665" s="26"/>
      <c r="J665" s="202"/>
    </row>
    <row r="666" spans="2:10" ht="15.75" x14ac:dyDescent="0.25">
      <c r="B666" s="425"/>
      <c r="C666" s="151" t="s">
        <v>5</v>
      </c>
      <c r="D666" s="152"/>
      <c r="E666" s="153" t="s">
        <v>6</v>
      </c>
      <c r="F666" s="153" t="s">
        <v>7</v>
      </c>
      <c r="G666" s="153" t="s">
        <v>8</v>
      </c>
      <c r="H666" s="154" t="s">
        <v>9</v>
      </c>
      <c r="I666" s="155"/>
      <c r="J666" s="202"/>
    </row>
    <row r="667" spans="2:10" ht="15.75" x14ac:dyDescent="0.25">
      <c r="B667" s="425"/>
      <c r="C667" s="551" t="s">
        <v>10</v>
      </c>
      <c r="D667" s="552"/>
      <c r="E667" s="553" t="s">
        <v>11</v>
      </c>
      <c r="F667" s="554">
        <v>0.05</v>
      </c>
      <c r="G667" s="555">
        <v>1000</v>
      </c>
      <c r="H667" s="556">
        <f>G667*F667</f>
        <v>50</v>
      </c>
      <c r="I667" s="67"/>
      <c r="J667" s="202"/>
    </row>
    <row r="668" spans="2:10" ht="15.75" x14ac:dyDescent="0.25">
      <c r="B668" s="425"/>
      <c r="C668" s="1020" t="s">
        <v>276</v>
      </c>
      <c r="D668" s="1021"/>
      <c r="E668" s="553" t="s">
        <v>13</v>
      </c>
      <c r="F668" s="554">
        <v>0.03</v>
      </c>
      <c r="G668" s="555">
        <v>5000</v>
      </c>
      <c r="H668" s="556">
        <f>G668*F668</f>
        <v>150</v>
      </c>
      <c r="I668" s="67"/>
      <c r="J668" s="202"/>
    </row>
    <row r="669" spans="2:10" ht="15.75" x14ac:dyDescent="0.25">
      <c r="B669" s="425"/>
      <c r="C669" s="1018" t="s">
        <v>14</v>
      </c>
      <c r="D669" s="1019"/>
      <c r="E669" s="557" t="s">
        <v>13</v>
      </c>
      <c r="F669" s="554">
        <v>1.4999999999999999E-2</v>
      </c>
      <c r="G669" s="555">
        <v>40000</v>
      </c>
      <c r="H669" s="556">
        <f>G669*F669</f>
        <v>600</v>
      </c>
      <c r="I669" s="67"/>
      <c r="J669" s="202"/>
    </row>
    <row r="670" spans="2:10" ht="16.5" thickBot="1" x14ac:dyDescent="0.3">
      <c r="B670" s="425"/>
      <c r="C670" s="558" t="s">
        <v>15</v>
      </c>
      <c r="D670" s="559"/>
      <c r="E670" s="560" t="s">
        <v>13</v>
      </c>
      <c r="F670" s="561">
        <v>0.03</v>
      </c>
      <c r="G670" s="562">
        <v>25000</v>
      </c>
      <c r="H670" s="556">
        <f>G670*F670</f>
        <v>750</v>
      </c>
      <c r="I670" s="74"/>
      <c r="J670" s="202"/>
    </row>
    <row r="671" spans="2:10" ht="16.5" thickBot="1" x14ac:dyDescent="0.3">
      <c r="B671" s="425"/>
      <c r="C671" s="540"/>
      <c r="D671" s="545"/>
      <c r="E671" s="546"/>
      <c r="F671" s="546"/>
      <c r="G671" s="547"/>
      <c r="H671" s="4" t="s">
        <v>16</v>
      </c>
      <c r="I671" s="5">
        <f>H667+H668+H669+H670</f>
        <v>1550</v>
      </c>
      <c r="J671" s="202"/>
    </row>
    <row r="672" spans="2:10" ht="15.75" x14ac:dyDescent="0.25">
      <c r="B672" s="425"/>
      <c r="C672" s="540"/>
      <c r="D672" s="545"/>
      <c r="E672" s="546"/>
      <c r="F672" s="546"/>
      <c r="G672" s="547"/>
      <c r="H672" s="545"/>
      <c r="I672" s="26"/>
      <c r="J672" s="202"/>
    </row>
    <row r="673" spans="2:10" ht="16.5" thickBot="1" x14ac:dyDescent="0.3">
      <c r="B673" s="425"/>
      <c r="C673" s="40" t="s">
        <v>17</v>
      </c>
      <c r="D673" s="545"/>
      <c r="E673" s="546"/>
      <c r="F673" s="546"/>
      <c r="G673" s="547"/>
      <c r="H673" s="545"/>
      <c r="I673" s="26"/>
      <c r="J673" s="202"/>
    </row>
    <row r="674" spans="2:10" ht="15.75" x14ac:dyDescent="0.25">
      <c r="B674" s="425"/>
      <c r="C674" s="151" t="s">
        <v>5</v>
      </c>
      <c r="D674" s="152"/>
      <c r="E674" s="153" t="s">
        <v>6</v>
      </c>
      <c r="F674" s="153" t="s">
        <v>7</v>
      </c>
      <c r="G674" s="156" t="s">
        <v>9</v>
      </c>
      <c r="H674" s="154" t="s">
        <v>18</v>
      </c>
      <c r="I674" s="155"/>
      <c r="J674" s="202"/>
    </row>
    <row r="675" spans="2:10" ht="15.75" x14ac:dyDescent="0.25">
      <c r="B675" s="425"/>
      <c r="C675" s="1024" t="s">
        <v>19</v>
      </c>
      <c r="D675" s="1025"/>
      <c r="E675" s="557" t="s">
        <v>1</v>
      </c>
      <c r="F675" s="563">
        <f>1.1/2</f>
        <v>0.55000000000000004</v>
      </c>
      <c r="G675" s="564">
        <v>12980</v>
      </c>
      <c r="H675" s="565">
        <f>G675*F675</f>
        <v>7139.0000000000009</v>
      </c>
      <c r="I675" s="67"/>
      <c r="J675" s="202"/>
    </row>
    <row r="676" spans="2:10" ht="15.75" x14ac:dyDescent="0.25">
      <c r="B676" s="425"/>
      <c r="C676" s="1020" t="s">
        <v>20</v>
      </c>
      <c r="D676" s="1021"/>
      <c r="E676" s="557" t="s">
        <v>1</v>
      </c>
      <c r="F676" s="563">
        <v>0.7</v>
      </c>
      <c r="G676" s="564">
        <v>500</v>
      </c>
      <c r="H676" s="565">
        <f t="shared" ref="H676:H686" si="7">G676*F676</f>
        <v>350</v>
      </c>
      <c r="I676" s="67"/>
      <c r="J676" s="202"/>
    </row>
    <row r="677" spans="2:10" ht="15.75" x14ac:dyDescent="0.25">
      <c r="B677" s="425"/>
      <c r="C677" s="1026" t="s">
        <v>21</v>
      </c>
      <c r="D677" s="1027"/>
      <c r="E677" s="557" t="s">
        <v>2</v>
      </c>
      <c r="F677" s="563">
        <f>1.8/2</f>
        <v>0.9</v>
      </c>
      <c r="G677" s="78">
        <v>120</v>
      </c>
      <c r="H677" s="565">
        <f t="shared" si="7"/>
        <v>108</v>
      </c>
      <c r="I677" s="67"/>
      <c r="J677" s="202"/>
    </row>
    <row r="678" spans="2:10" ht="15.75" x14ac:dyDescent="0.25">
      <c r="B678" s="425"/>
      <c r="C678" s="1028" t="s">
        <v>22</v>
      </c>
      <c r="D678" s="1029"/>
      <c r="E678" s="557" t="s">
        <v>6</v>
      </c>
      <c r="F678" s="563">
        <f>20/2</f>
        <v>10</v>
      </c>
      <c r="G678" s="78">
        <v>15</v>
      </c>
      <c r="H678" s="565">
        <f t="shared" si="7"/>
        <v>150</v>
      </c>
      <c r="I678" s="67"/>
      <c r="J678" s="202"/>
    </row>
    <row r="679" spans="2:10" ht="15.75" x14ac:dyDescent="0.25">
      <c r="B679" s="425"/>
      <c r="C679" s="1028" t="s">
        <v>23</v>
      </c>
      <c r="D679" s="1029"/>
      <c r="E679" s="557" t="s">
        <v>6</v>
      </c>
      <c r="F679" s="563">
        <v>10</v>
      </c>
      <c r="G679" s="78">
        <v>15</v>
      </c>
      <c r="H679" s="565">
        <f t="shared" si="7"/>
        <v>150</v>
      </c>
      <c r="I679" s="67"/>
      <c r="J679" s="202"/>
    </row>
    <row r="680" spans="2:10" ht="15.75" x14ac:dyDescent="0.25">
      <c r="B680" s="425"/>
      <c r="C680" s="1030" t="s">
        <v>24</v>
      </c>
      <c r="D680" s="1031"/>
      <c r="E680" s="557" t="s">
        <v>6</v>
      </c>
      <c r="F680" s="563">
        <v>2</v>
      </c>
      <c r="G680" s="78">
        <v>400</v>
      </c>
      <c r="H680" s="565">
        <f t="shared" si="7"/>
        <v>800</v>
      </c>
      <c r="I680" s="67"/>
      <c r="J680" s="202"/>
    </row>
    <row r="681" spans="2:10" ht="15.75" x14ac:dyDescent="0.25">
      <c r="B681" s="425"/>
      <c r="C681" s="1028" t="s">
        <v>25</v>
      </c>
      <c r="D681" s="1029"/>
      <c r="E681" s="557" t="s">
        <v>6</v>
      </c>
      <c r="F681" s="563">
        <v>0.1</v>
      </c>
      <c r="G681" s="78">
        <v>950</v>
      </c>
      <c r="H681" s="565">
        <f t="shared" si="7"/>
        <v>95</v>
      </c>
      <c r="I681" s="67"/>
      <c r="J681" s="202"/>
    </row>
    <row r="682" spans="2:10" ht="15.75" x14ac:dyDescent="0.25">
      <c r="B682" s="425"/>
      <c r="C682" s="1018" t="s">
        <v>26</v>
      </c>
      <c r="D682" s="1019"/>
      <c r="E682" s="557" t="s">
        <v>27</v>
      </c>
      <c r="F682" s="563">
        <v>0.4</v>
      </c>
      <c r="G682" s="78">
        <v>1150</v>
      </c>
      <c r="H682" s="565">
        <f t="shared" si="7"/>
        <v>460</v>
      </c>
      <c r="I682" s="67"/>
      <c r="J682" s="202"/>
    </row>
    <row r="683" spans="2:10" ht="15.75" x14ac:dyDescent="0.25">
      <c r="B683" s="425"/>
      <c r="C683" s="1026" t="s">
        <v>28</v>
      </c>
      <c r="D683" s="1027"/>
      <c r="E683" s="557" t="s">
        <v>29</v>
      </c>
      <c r="F683" s="563">
        <v>0.06</v>
      </c>
      <c r="G683" s="564">
        <v>18000</v>
      </c>
      <c r="H683" s="565">
        <f t="shared" si="7"/>
        <v>1080</v>
      </c>
      <c r="I683" s="67"/>
      <c r="J683" s="202"/>
    </row>
    <row r="684" spans="2:10" ht="15.75" x14ac:dyDescent="0.25">
      <c r="B684" s="425"/>
      <c r="C684" s="1028" t="s">
        <v>30</v>
      </c>
      <c r="D684" s="1029"/>
      <c r="E684" s="557" t="s">
        <v>2</v>
      </c>
      <c r="F684" s="563">
        <v>1</v>
      </c>
      <c r="G684" s="564">
        <v>1500</v>
      </c>
      <c r="H684" s="565">
        <f t="shared" si="7"/>
        <v>1500</v>
      </c>
      <c r="I684" s="67"/>
      <c r="J684" s="202"/>
    </row>
    <row r="685" spans="2:10" ht="15.75" x14ac:dyDescent="0.25">
      <c r="B685" s="425"/>
      <c r="C685" s="1024" t="s">
        <v>31</v>
      </c>
      <c r="D685" s="1025"/>
      <c r="E685" s="557" t="s">
        <v>2</v>
      </c>
      <c r="F685" s="563">
        <v>0.9</v>
      </c>
      <c r="G685" s="564">
        <v>2600</v>
      </c>
      <c r="H685" s="565">
        <f t="shared" si="7"/>
        <v>2340</v>
      </c>
      <c r="I685" s="67"/>
      <c r="J685" s="202"/>
    </row>
    <row r="686" spans="2:10" ht="16.5" thickBot="1" x14ac:dyDescent="0.3">
      <c r="B686" s="425"/>
      <c r="C686" s="1022" t="s">
        <v>32</v>
      </c>
      <c r="D686" s="1023"/>
      <c r="E686" s="560" t="s">
        <v>2</v>
      </c>
      <c r="F686" s="566">
        <f>1.5/2</f>
        <v>0.75</v>
      </c>
      <c r="G686" s="567">
        <v>2600</v>
      </c>
      <c r="H686" s="568">
        <f t="shared" si="7"/>
        <v>1950</v>
      </c>
      <c r="I686" s="74"/>
      <c r="J686" s="202"/>
    </row>
    <row r="687" spans="2:10" ht="16.5" thickBot="1" x14ac:dyDescent="0.3">
      <c r="B687" s="425"/>
      <c r="C687" s="540"/>
      <c r="D687" s="545"/>
      <c r="E687" s="546"/>
      <c r="F687" s="546"/>
      <c r="G687" s="547"/>
      <c r="H687" s="41" t="s">
        <v>16</v>
      </c>
      <c r="I687" s="5">
        <f>H675+H676+H677+H678+H679+H680+H681+H682+H683+H684+H685+H686</f>
        <v>16122</v>
      </c>
      <c r="J687" s="202"/>
    </row>
    <row r="688" spans="2:10" ht="15.75" x14ac:dyDescent="0.25">
      <c r="B688" s="425"/>
      <c r="C688" s="540"/>
      <c r="D688" s="545"/>
      <c r="E688" s="546"/>
      <c r="F688" s="546"/>
      <c r="G688" s="547"/>
      <c r="H688" s="545"/>
      <c r="I688" s="26"/>
      <c r="J688" s="202"/>
    </row>
    <row r="689" spans="2:10" ht="16.5" thickBot="1" x14ac:dyDescent="0.3">
      <c r="B689" s="425"/>
      <c r="C689" s="40" t="s">
        <v>33</v>
      </c>
      <c r="D689" s="545"/>
      <c r="E689" s="546"/>
      <c r="F689" s="546"/>
      <c r="G689" s="669"/>
      <c r="H689" s="545"/>
      <c r="I689" s="26"/>
      <c r="J689" s="202"/>
    </row>
    <row r="690" spans="2:10" ht="15.75" x14ac:dyDescent="0.25">
      <c r="B690" s="425"/>
      <c r="C690" s="569" t="s">
        <v>34</v>
      </c>
      <c r="D690" s="570" t="s">
        <v>35</v>
      </c>
      <c r="E690" s="571" t="s">
        <v>36</v>
      </c>
      <c r="F690" s="571" t="s">
        <v>37</v>
      </c>
      <c r="G690" s="572" t="s">
        <v>38</v>
      </c>
      <c r="H690" s="161" t="s">
        <v>39</v>
      </c>
      <c r="I690" s="155"/>
      <c r="J690" s="202"/>
    </row>
    <row r="691" spans="2:10" ht="15.75" x14ac:dyDescent="0.25">
      <c r="B691" s="425"/>
      <c r="C691" s="573" t="s">
        <v>40</v>
      </c>
      <c r="D691" s="574">
        <v>50000</v>
      </c>
      <c r="E691" s="83">
        <v>0.85</v>
      </c>
      <c r="F691" s="575">
        <f>D691+(E691*D691)</f>
        <v>92500</v>
      </c>
      <c r="G691" s="129">
        <v>0.15</v>
      </c>
      <c r="H691" s="576">
        <f>+F691*G691</f>
        <v>13875</v>
      </c>
      <c r="I691" s="67"/>
      <c r="J691" s="202"/>
    </row>
    <row r="692" spans="2:10" ht="15.75" x14ac:dyDescent="0.25">
      <c r="B692" s="425"/>
      <c r="C692" s="577" t="s">
        <v>41</v>
      </c>
      <c r="D692" s="574">
        <v>33333</v>
      </c>
      <c r="E692" s="83">
        <v>0.85</v>
      </c>
      <c r="F692" s="575">
        <f>D692+(E692*D692)</f>
        <v>61666.05</v>
      </c>
      <c r="G692" s="130">
        <v>0.08</v>
      </c>
      <c r="H692" s="576">
        <f>+F692*G692</f>
        <v>4933.2840000000006</v>
      </c>
      <c r="I692" s="67"/>
      <c r="J692" s="202"/>
    </row>
    <row r="693" spans="2:10" ht="16.5" thickBot="1" x14ac:dyDescent="0.3">
      <c r="B693" s="425"/>
      <c r="C693" s="578"/>
      <c r="D693" s="579"/>
      <c r="E693" s="580"/>
      <c r="F693" s="580"/>
      <c r="G693" s="581"/>
      <c r="H693" s="579"/>
      <c r="I693" s="74"/>
      <c r="J693" s="202"/>
    </row>
    <row r="694" spans="2:10" ht="16.5" thickBot="1" x14ac:dyDescent="0.3">
      <c r="B694" s="425"/>
      <c r="C694" s="540"/>
      <c r="D694" s="545"/>
      <c r="E694" s="546"/>
      <c r="F694" s="546"/>
      <c r="G694" s="547"/>
      <c r="H694" s="41" t="s">
        <v>16</v>
      </c>
      <c r="I694" s="5">
        <f>H691+H692</f>
        <v>18808.284</v>
      </c>
      <c r="J694" s="202"/>
    </row>
    <row r="695" spans="2:10" ht="16.5" thickBot="1" x14ac:dyDescent="0.3">
      <c r="B695" s="425"/>
      <c r="C695" s="540"/>
      <c r="D695" s="545"/>
      <c r="E695" s="546"/>
      <c r="F695" s="546"/>
      <c r="G695" s="547"/>
      <c r="H695" s="545"/>
      <c r="I695" s="42"/>
      <c r="J695" s="202"/>
    </row>
    <row r="696" spans="2:10" ht="16.5" thickBot="1" x14ac:dyDescent="0.3">
      <c r="B696" s="425"/>
      <c r="C696" s="540"/>
      <c r="D696" s="434" t="s">
        <v>111</v>
      </c>
      <c r="E696" s="546"/>
      <c r="F696" s="546"/>
      <c r="G696" s="43" t="s">
        <v>42</v>
      </c>
      <c r="H696" s="44"/>
      <c r="I696" s="6">
        <f>I694+I687+I671</f>
        <v>36480.284</v>
      </c>
      <c r="J696" s="202"/>
    </row>
    <row r="697" spans="2:10" x14ac:dyDescent="0.25">
      <c r="B697" s="425"/>
      <c r="C697" s="425"/>
      <c r="D697" s="201"/>
      <c r="E697" s="201"/>
      <c r="F697" s="201"/>
      <c r="G697" s="435" t="s">
        <v>107</v>
      </c>
      <c r="H697" s="201"/>
      <c r="I697" s="202"/>
      <c r="J697" s="202"/>
    </row>
    <row r="698" spans="2:10" x14ac:dyDescent="0.25">
      <c r="B698" s="425"/>
      <c r="C698" s="425"/>
      <c r="D698" s="201"/>
      <c r="E698" s="201"/>
      <c r="F698" s="201"/>
      <c r="G698" s="435" t="s">
        <v>108</v>
      </c>
      <c r="H698" s="201"/>
      <c r="I698" s="202"/>
      <c r="J698" s="202"/>
    </row>
    <row r="699" spans="2:10" x14ac:dyDescent="0.25">
      <c r="B699" s="425"/>
      <c r="C699" s="425"/>
      <c r="D699" s="201"/>
      <c r="E699" s="201"/>
      <c r="F699" s="201"/>
      <c r="G699" s="435" t="s">
        <v>109</v>
      </c>
      <c r="H699" s="201"/>
      <c r="I699" s="202"/>
      <c r="J699" s="202"/>
    </row>
    <row r="700" spans="2:10" x14ac:dyDescent="0.25">
      <c r="B700" s="425"/>
      <c r="C700" s="425"/>
      <c r="D700" s="201"/>
      <c r="E700" s="201"/>
      <c r="F700" s="201"/>
      <c r="G700" s="435" t="s">
        <v>110</v>
      </c>
      <c r="H700" s="201"/>
      <c r="I700" s="202"/>
      <c r="J700" s="202"/>
    </row>
    <row r="701" spans="2:10" x14ac:dyDescent="0.25">
      <c r="B701" s="425"/>
      <c r="C701" s="425"/>
      <c r="D701" s="201"/>
      <c r="E701" s="201"/>
      <c r="F701" s="201"/>
      <c r="G701" s="201"/>
      <c r="H701" s="201"/>
      <c r="I701" s="202"/>
      <c r="J701" s="202"/>
    </row>
    <row r="702" spans="2:10" x14ac:dyDescent="0.25">
      <c r="B702" s="425"/>
      <c r="C702" s="425"/>
      <c r="D702" s="436" t="s">
        <v>112</v>
      </c>
      <c r="E702" s="201"/>
      <c r="F702" s="201"/>
      <c r="G702" s="201"/>
      <c r="H702" s="201"/>
      <c r="I702" s="202"/>
      <c r="J702" s="202"/>
    </row>
    <row r="703" spans="2:10" x14ac:dyDescent="0.25">
      <c r="B703" s="425"/>
      <c r="C703" s="425"/>
      <c r="D703" s="437" t="s">
        <v>113</v>
      </c>
      <c r="E703" s="201"/>
      <c r="F703" s="201"/>
      <c r="G703" s="201"/>
      <c r="H703" s="201"/>
      <c r="I703" s="202"/>
      <c r="J703" s="202"/>
    </row>
    <row r="704" spans="2:10" x14ac:dyDescent="0.25">
      <c r="B704" s="425"/>
      <c r="C704" s="425"/>
      <c r="D704" s="438">
        <v>1</v>
      </c>
      <c r="E704" s="201"/>
      <c r="F704" s="201"/>
      <c r="G704" s="201"/>
      <c r="H704" s="201"/>
      <c r="I704" s="202"/>
      <c r="J704" s="202"/>
    </row>
    <row r="705" spans="1:10" x14ac:dyDescent="0.25">
      <c r="B705" s="425"/>
      <c r="C705" s="425"/>
      <c r="D705" s="438">
        <v>2</v>
      </c>
      <c r="E705" s="201"/>
      <c r="F705" s="201"/>
      <c r="G705" s="201"/>
      <c r="H705" s="201"/>
      <c r="I705" s="202"/>
      <c r="J705" s="202"/>
    </row>
    <row r="706" spans="1:10" x14ac:dyDescent="0.25">
      <c r="B706" s="425"/>
      <c r="C706" s="425"/>
      <c r="D706" s="438">
        <v>3</v>
      </c>
      <c r="E706" s="201"/>
      <c r="F706" s="201"/>
      <c r="G706" s="201"/>
      <c r="H706" s="201"/>
      <c r="I706" s="202"/>
      <c r="J706" s="202"/>
    </row>
    <row r="707" spans="1:10" x14ac:dyDescent="0.25">
      <c r="B707" s="425"/>
      <c r="C707" s="425"/>
      <c r="D707" s="438"/>
      <c r="E707" s="201"/>
      <c r="F707" s="201"/>
      <c r="G707" s="435" t="s">
        <v>107</v>
      </c>
      <c r="H707" s="201"/>
      <c r="I707" s="202"/>
      <c r="J707" s="202"/>
    </row>
    <row r="708" spans="1:10" x14ac:dyDescent="0.25">
      <c r="B708" s="425"/>
      <c r="C708" s="425"/>
      <c r="D708" s="201"/>
      <c r="E708" s="201"/>
      <c r="F708" s="201"/>
      <c r="G708" s="435" t="s">
        <v>108</v>
      </c>
      <c r="H708" s="201"/>
      <c r="I708" s="202"/>
      <c r="J708" s="202"/>
    </row>
    <row r="709" spans="1:10" x14ac:dyDescent="0.25">
      <c r="B709" s="425"/>
      <c r="C709" s="425"/>
      <c r="D709" s="201"/>
      <c r="E709" s="201"/>
      <c r="F709" s="201"/>
      <c r="G709" s="435" t="s">
        <v>114</v>
      </c>
      <c r="H709" s="201"/>
      <c r="I709" s="202"/>
      <c r="J709" s="202"/>
    </row>
    <row r="710" spans="1:10" x14ac:dyDescent="0.25">
      <c r="B710" s="425"/>
      <c r="C710" s="425"/>
      <c r="D710" s="201"/>
      <c r="E710" s="201"/>
      <c r="F710" s="201"/>
      <c r="G710" s="435" t="s">
        <v>110</v>
      </c>
      <c r="H710" s="201"/>
      <c r="I710" s="202"/>
      <c r="J710" s="202"/>
    </row>
    <row r="711" spans="1:10" ht="15.75" thickBot="1" x14ac:dyDescent="0.3">
      <c r="B711" s="425"/>
      <c r="C711" s="430"/>
      <c r="D711" s="431"/>
      <c r="E711" s="431"/>
      <c r="F711" s="431"/>
      <c r="G711" s="432"/>
      <c r="H711" s="431"/>
      <c r="I711" s="305"/>
      <c r="J711" s="202"/>
    </row>
    <row r="712" spans="1:10" x14ac:dyDescent="0.25">
      <c r="B712" s="425"/>
      <c r="C712" s="201"/>
      <c r="D712" s="201"/>
      <c r="E712" s="201"/>
      <c r="F712" s="201"/>
      <c r="G712" s="435"/>
      <c r="H712" s="201"/>
      <c r="I712" s="201"/>
      <c r="J712" s="202"/>
    </row>
    <row r="713" spans="1:10" x14ac:dyDescent="0.25">
      <c r="B713" s="425"/>
      <c r="C713" s="201"/>
      <c r="D713" s="201"/>
      <c r="E713" s="201"/>
      <c r="F713" s="201"/>
      <c r="G713" s="435"/>
      <c r="H713" s="201"/>
      <c r="I713" s="201"/>
      <c r="J713" s="202"/>
    </row>
    <row r="714" spans="1:10" x14ac:dyDescent="0.25">
      <c r="B714" s="425"/>
      <c r="C714" s="201"/>
      <c r="D714" s="201"/>
      <c r="E714" s="201"/>
      <c r="F714" s="201"/>
      <c r="G714" s="435"/>
      <c r="H714" s="201"/>
      <c r="I714" s="201"/>
      <c r="J714" s="202"/>
    </row>
    <row r="715" spans="1:10" x14ac:dyDescent="0.25">
      <c r="B715" s="425"/>
      <c r="C715" s="201"/>
      <c r="D715" s="201"/>
      <c r="E715" s="201"/>
      <c r="F715" s="201"/>
      <c r="G715" s="435"/>
      <c r="H715" s="201"/>
      <c r="I715" s="201"/>
      <c r="J715" s="202"/>
    </row>
    <row r="716" spans="1:10" x14ac:dyDescent="0.25">
      <c r="B716" s="425"/>
      <c r="C716" s="201"/>
      <c r="D716" s="201"/>
      <c r="E716" s="201"/>
      <c r="F716" s="201"/>
      <c r="G716" s="435"/>
      <c r="H716" s="201"/>
      <c r="I716" s="201"/>
      <c r="J716" s="202"/>
    </row>
    <row r="717" spans="1:10" x14ac:dyDescent="0.25">
      <c r="B717" s="425"/>
      <c r="C717" s="201"/>
      <c r="D717" s="201"/>
      <c r="E717" s="201"/>
      <c r="F717" s="201"/>
      <c r="G717" s="435"/>
      <c r="H717" s="201"/>
      <c r="I717" s="201"/>
      <c r="J717" s="202"/>
    </row>
    <row r="718" spans="1:10" s="300" customFormat="1" x14ac:dyDescent="0.25">
      <c r="A718" s="1"/>
      <c r="B718" s="425"/>
      <c r="C718" s="201"/>
      <c r="D718" s="201"/>
      <c r="E718" s="201"/>
      <c r="F718" s="201"/>
      <c r="G718" s="435"/>
      <c r="H718" s="201"/>
      <c r="I718" s="201"/>
      <c r="J718" s="202"/>
    </row>
    <row r="719" spans="1:10" s="300" customFormat="1" x14ac:dyDescent="0.25">
      <c r="A719" s="1"/>
      <c r="B719" s="425"/>
      <c r="C719" s="201"/>
      <c r="D719" s="201"/>
      <c r="E719" s="201"/>
      <c r="F719" s="201"/>
      <c r="G719" s="435"/>
      <c r="H719" s="201"/>
      <c r="I719" s="201"/>
      <c r="J719" s="202"/>
    </row>
    <row r="720" spans="1:10" x14ac:dyDescent="0.25">
      <c r="B720" s="425"/>
      <c r="C720" s="201"/>
      <c r="D720" s="201"/>
      <c r="E720" s="201"/>
      <c r="F720" s="201"/>
      <c r="G720" s="201"/>
      <c r="H720" s="201"/>
      <c r="I720" s="201"/>
      <c r="J720" s="202"/>
    </row>
    <row r="721" spans="2:10" ht="15.75" thickBot="1" x14ac:dyDescent="0.3">
      <c r="B721" s="430"/>
      <c r="C721" s="431"/>
      <c r="D721" s="431"/>
      <c r="E721" s="431"/>
      <c r="F721" s="431"/>
      <c r="G721" s="431"/>
      <c r="H721" s="431"/>
      <c r="I721" s="431"/>
      <c r="J721" s="305"/>
    </row>
    <row r="725" spans="2:10" ht="15.75" thickBot="1" x14ac:dyDescent="0.3"/>
    <row r="726" spans="2:10" ht="16.5" thickBot="1" x14ac:dyDescent="0.3">
      <c r="B726" s="433"/>
      <c r="C726" s="534"/>
      <c r="D726" s="535"/>
      <c r="E726" s="536"/>
      <c r="F726" s="536"/>
      <c r="G726" s="537"/>
      <c r="H726" s="535"/>
      <c r="I726" s="60"/>
      <c r="J726" s="200"/>
    </row>
    <row r="727" spans="2:10" ht="15.75" x14ac:dyDescent="0.25">
      <c r="B727" s="425"/>
      <c r="C727" s="538"/>
      <c r="D727" s="539"/>
      <c r="E727" s="1009" t="s">
        <v>115</v>
      </c>
      <c r="F727" s="1010"/>
      <c r="G727" s="1011"/>
      <c r="H727" s="31" t="s">
        <v>116</v>
      </c>
      <c r="I727" s="25" t="s">
        <v>105</v>
      </c>
      <c r="J727" s="202"/>
    </row>
    <row r="728" spans="2:10" ht="15.75" x14ac:dyDescent="0.25">
      <c r="B728" s="425"/>
      <c r="C728" s="540"/>
      <c r="D728" s="541"/>
      <c r="E728" s="1012"/>
      <c r="F728" s="1013"/>
      <c r="G728" s="1014"/>
      <c r="H728" s="32" t="s">
        <v>117</v>
      </c>
      <c r="I728" s="26"/>
      <c r="J728" s="202"/>
    </row>
    <row r="729" spans="2:10" ht="15.75" x14ac:dyDescent="0.25">
      <c r="B729" s="425"/>
      <c r="C729" s="540"/>
      <c r="D729" s="541"/>
      <c r="E729" s="1012"/>
      <c r="F729" s="1013"/>
      <c r="G729" s="1014"/>
      <c r="H729" s="32" t="s">
        <v>118</v>
      </c>
      <c r="I729" s="33">
        <v>44236</v>
      </c>
      <c r="J729" s="202"/>
    </row>
    <row r="730" spans="2:10" ht="16.5" thickBot="1" x14ac:dyDescent="0.3">
      <c r="B730" s="425"/>
      <c r="C730" s="542"/>
      <c r="D730" s="543"/>
      <c r="E730" s="1015"/>
      <c r="F730" s="1016"/>
      <c r="G730" s="1017"/>
      <c r="H730" s="544"/>
      <c r="I730" s="28"/>
      <c r="J730" s="202"/>
    </row>
    <row r="731" spans="2:10" ht="16.5" thickBot="1" x14ac:dyDescent="0.3">
      <c r="B731" s="425"/>
      <c r="C731" s="540"/>
      <c r="D731" s="545"/>
      <c r="E731" s="546"/>
      <c r="F731" s="546"/>
      <c r="G731" s="547"/>
      <c r="H731" s="545"/>
      <c r="I731" s="26"/>
      <c r="J731" s="202"/>
    </row>
    <row r="732" spans="2:10" ht="16.5" thickBot="1" x14ac:dyDescent="0.3">
      <c r="B732" s="425"/>
      <c r="C732" s="38" t="s">
        <v>84</v>
      </c>
      <c r="D732" s="548" t="str">
        <f>+PRESUPUESTO!G30</f>
        <v xml:space="preserve">Raspado y Grateado de Caretas de Hierro </v>
      </c>
      <c r="E732" s="549"/>
      <c r="F732" s="549"/>
      <c r="G732" s="550"/>
      <c r="H732" s="548"/>
      <c r="I732" s="131" t="s">
        <v>78</v>
      </c>
      <c r="J732" s="202"/>
    </row>
    <row r="733" spans="2:10" ht="15.75" x14ac:dyDescent="0.25">
      <c r="B733" s="425"/>
      <c r="C733" s="540"/>
      <c r="D733" s="545"/>
      <c r="E733" s="546"/>
      <c r="F733" s="546"/>
      <c r="G733" s="547"/>
      <c r="H733" s="545"/>
      <c r="I733" s="26"/>
      <c r="J733" s="202"/>
    </row>
    <row r="734" spans="2:10" ht="16.5" thickBot="1" x14ac:dyDescent="0.3">
      <c r="B734" s="425"/>
      <c r="C734" s="40" t="s">
        <v>4</v>
      </c>
      <c r="D734" s="545"/>
      <c r="E734" s="546"/>
      <c r="F734" s="546"/>
      <c r="G734" s="547"/>
      <c r="H734" s="545"/>
      <c r="I734" s="26"/>
      <c r="J734" s="202"/>
    </row>
    <row r="735" spans="2:10" ht="15.75" x14ac:dyDescent="0.25">
      <c r="B735" s="425"/>
      <c r="C735" s="151" t="s">
        <v>5</v>
      </c>
      <c r="D735" s="152"/>
      <c r="E735" s="153" t="s">
        <v>6</v>
      </c>
      <c r="F735" s="153" t="s">
        <v>7</v>
      </c>
      <c r="G735" s="153" t="s">
        <v>8</v>
      </c>
      <c r="H735" s="154" t="s">
        <v>9</v>
      </c>
      <c r="I735" s="155"/>
      <c r="J735" s="202"/>
    </row>
    <row r="736" spans="2:10" ht="15.75" x14ac:dyDescent="0.25">
      <c r="B736" s="425"/>
      <c r="C736" s="670" t="s">
        <v>10</v>
      </c>
      <c r="D736" s="671"/>
      <c r="E736" s="672" t="s">
        <v>11</v>
      </c>
      <c r="F736" s="673">
        <v>0.01</v>
      </c>
      <c r="G736" s="674">
        <v>50000</v>
      </c>
      <c r="H736" s="675">
        <f>G736*F736</f>
        <v>500</v>
      </c>
      <c r="I736" s="236"/>
      <c r="J736" s="202"/>
    </row>
    <row r="737" spans="2:10" ht="15.75" x14ac:dyDescent="0.25">
      <c r="B737" s="425"/>
      <c r="C737" s="1059"/>
      <c r="D737" s="1060"/>
      <c r="E737" s="672"/>
      <c r="F737" s="673"/>
      <c r="G737" s="674"/>
      <c r="H737" s="675"/>
      <c r="I737" s="236"/>
      <c r="J737" s="202"/>
    </row>
    <row r="738" spans="2:10" ht="15.75" x14ac:dyDescent="0.25">
      <c r="B738" s="425"/>
      <c r="C738" s="1061"/>
      <c r="D738" s="1062"/>
      <c r="E738" s="676"/>
      <c r="F738" s="673"/>
      <c r="G738" s="674"/>
      <c r="H738" s="675"/>
      <c r="I738" s="236"/>
      <c r="J738" s="202"/>
    </row>
    <row r="739" spans="2:10" ht="16.5" thickBot="1" x14ac:dyDescent="0.3">
      <c r="B739" s="425"/>
      <c r="C739" s="542"/>
      <c r="D739" s="677"/>
      <c r="E739" s="678"/>
      <c r="F739" s="679"/>
      <c r="G739" s="680"/>
      <c r="H739" s="675"/>
      <c r="I739" s="242"/>
      <c r="J739" s="202"/>
    </row>
    <row r="740" spans="2:10" ht="16.5" thickBot="1" x14ac:dyDescent="0.3">
      <c r="B740" s="425"/>
      <c r="C740" s="540"/>
      <c r="D740" s="545"/>
      <c r="E740" s="546"/>
      <c r="F740" s="546"/>
      <c r="G740" s="547"/>
      <c r="H740" s="4" t="s">
        <v>16</v>
      </c>
      <c r="I740" s="5">
        <f>H736+H737+H738+H739</f>
        <v>500</v>
      </c>
      <c r="J740" s="202"/>
    </row>
    <row r="741" spans="2:10" ht="15.75" x14ac:dyDescent="0.25">
      <c r="B741" s="425"/>
      <c r="C741" s="540"/>
      <c r="D741" s="545"/>
      <c r="E741" s="546"/>
      <c r="F741" s="546"/>
      <c r="G741" s="547"/>
      <c r="H741" s="545"/>
      <c r="I741" s="26"/>
      <c r="J741" s="202"/>
    </row>
    <row r="742" spans="2:10" ht="16.5" thickBot="1" x14ac:dyDescent="0.3">
      <c r="B742" s="425"/>
      <c r="C742" s="40" t="s">
        <v>17</v>
      </c>
      <c r="D742" s="545"/>
      <c r="E742" s="546"/>
      <c r="F742" s="546"/>
      <c r="G742" s="547"/>
      <c r="H742" s="545"/>
      <c r="I742" s="26"/>
      <c r="J742" s="202"/>
    </row>
    <row r="743" spans="2:10" ht="15.75" x14ac:dyDescent="0.25">
      <c r="B743" s="425"/>
      <c r="C743" s="151" t="s">
        <v>5</v>
      </c>
      <c r="D743" s="152"/>
      <c r="E743" s="153" t="s">
        <v>6</v>
      </c>
      <c r="F743" s="153" t="s">
        <v>7</v>
      </c>
      <c r="G743" s="156" t="s">
        <v>9</v>
      </c>
      <c r="H743" s="154" t="s">
        <v>18</v>
      </c>
      <c r="I743" s="155"/>
      <c r="J743" s="202"/>
    </row>
    <row r="744" spans="2:10" ht="15.75" x14ac:dyDescent="0.25">
      <c r="B744" s="425"/>
      <c r="C744" s="1063" t="s">
        <v>180</v>
      </c>
      <c r="D744" s="1064"/>
      <c r="E744" s="676" t="s">
        <v>181</v>
      </c>
      <c r="F744" s="681">
        <v>0.3</v>
      </c>
      <c r="G744" s="682">
        <v>2224.9666666666667</v>
      </c>
      <c r="H744" s="683">
        <f>+G744*F744</f>
        <v>667.49</v>
      </c>
      <c r="I744" s="236"/>
      <c r="J744" s="202"/>
    </row>
    <row r="745" spans="2:10" ht="15.75" x14ac:dyDescent="0.25">
      <c r="B745" s="425"/>
      <c r="C745" s="1059" t="s">
        <v>182</v>
      </c>
      <c r="D745" s="1060"/>
      <c r="E745" s="676" t="s">
        <v>181</v>
      </c>
      <c r="F745" s="681">
        <v>0.05</v>
      </c>
      <c r="G745" s="682">
        <v>6100</v>
      </c>
      <c r="H745" s="683">
        <f>+G745*F745</f>
        <v>305</v>
      </c>
      <c r="I745" s="236"/>
      <c r="J745" s="202"/>
    </row>
    <row r="746" spans="2:10" ht="15.75" x14ac:dyDescent="0.25">
      <c r="B746" s="425"/>
      <c r="C746" s="1065" t="s">
        <v>141</v>
      </c>
      <c r="D746" s="1066"/>
      <c r="E746" s="676" t="s">
        <v>13</v>
      </c>
      <c r="F746" s="681">
        <v>0.3</v>
      </c>
      <c r="G746" s="78">
        <v>3526.666666666667</v>
      </c>
      <c r="H746" s="683">
        <f>+G746*F746</f>
        <v>1058</v>
      </c>
      <c r="I746" s="236"/>
      <c r="J746" s="202"/>
    </row>
    <row r="747" spans="2:10" ht="15.75" x14ac:dyDescent="0.25">
      <c r="B747" s="425"/>
      <c r="C747" s="1065"/>
      <c r="D747" s="1066"/>
      <c r="E747" s="676"/>
      <c r="F747" s="681"/>
      <c r="G747" s="78"/>
      <c r="H747" s="683">
        <f>G747*F747</f>
        <v>0</v>
      </c>
      <c r="I747" s="236"/>
      <c r="J747" s="202"/>
    </row>
    <row r="748" spans="2:10" ht="15.75" x14ac:dyDescent="0.25">
      <c r="B748" s="425"/>
      <c r="C748" s="1065"/>
      <c r="D748" s="1066"/>
      <c r="E748" s="676"/>
      <c r="F748" s="681"/>
      <c r="G748" s="78"/>
      <c r="H748" s="683">
        <f>G748*F748</f>
        <v>0</v>
      </c>
      <c r="I748" s="236"/>
      <c r="J748" s="202"/>
    </row>
    <row r="749" spans="2:10" ht="15.75" x14ac:dyDescent="0.25">
      <c r="B749" s="425"/>
      <c r="C749" s="1067"/>
      <c r="D749" s="1068"/>
      <c r="E749" s="676"/>
      <c r="F749" s="681"/>
      <c r="G749" s="78"/>
      <c r="H749" s="683">
        <f>G749*F749</f>
        <v>0</v>
      </c>
      <c r="I749" s="236"/>
      <c r="J749" s="202"/>
    </row>
    <row r="750" spans="2:10" ht="16.5" thickBot="1" x14ac:dyDescent="0.3">
      <c r="B750" s="425"/>
      <c r="C750" s="1065"/>
      <c r="D750" s="1066"/>
      <c r="E750" s="676"/>
      <c r="F750" s="681"/>
      <c r="G750" s="78"/>
      <c r="H750" s="683">
        <f>G750*F750</f>
        <v>0</v>
      </c>
      <c r="I750" s="236"/>
      <c r="J750" s="202"/>
    </row>
    <row r="751" spans="2:10" ht="16.5" thickBot="1" x14ac:dyDescent="0.3">
      <c r="B751" s="425"/>
      <c r="C751" s="540"/>
      <c r="D751" s="545"/>
      <c r="E751" s="546"/>
      <c r="F751" s="546"/>
      <c r="G751" s="547"/>
      <c r="H751" s="41" t="s">
        <v>16</v>
      </c>
      <c r="I751" s="5">
        <f>H744+H745+H746+H747+H748+H749+H750</f>
        <v>2030.49</v>
      </c>
      <c r="J751" s="202"/>
    </row>
    <row r="752" spans="2:10" ht="15.75" x14ac:dyDescent="0.25">
      <c r="B752" s="425"/>
      <c r="C752" s="540"/>
      <c r="D752" s="545"/>
      <c r="E752" s="546"/>
      <c r="F752" s="546"/>
      <c r="G752" s="547"/>
      <c r="H752" s="545"/>
      <c r="I752" s="26"/>
      <c r="J752" s="202"/>
    </row>
    <row r="753" spans="2:10" ht="15.75" x14ac:dyDescent="0.25">
      <c r="B753" s="425"/>
      <c r="C753" s="540"/>
      <c r="D753" s="545"/>
      <c r="E753" s="546"/>
      <c r="F753" s="546"/>
      <c r="G753" s="547"/>
      <c r="H753" s="545"/>
      <c r="I753" s="26"/>
      <c r="J753" s="202"/>
    </row>
    <row r="754" spans="2:10" ht="16.5" thickBot="1" x14ac:dyDescent="0.3">
      <c r="B754" s="425"/>
      <c r="C754" s="40" t="s">
        <v>133</v>
      </c>
      <c r="D754" s="545"/>
      <c r="E754" s="546"/>
      <c r="F754" s="546"/>
      <c r="G754" s="547"/>
      <c r="H754" s="545"/>
      <c r="I754" s="26"/>
      <c r="J754" s="202"/>
    </row>
    <row r="755" spans="2:10" x14ac:dyDescent="0.25">
      <c r="B755" s="425"/>
      <c r="C755" s="151" t="s">
        <v>5</v>
      </c>
      <c r="D755" s="152"/>
      <c r="E755" s="153" t="s">
        <v>136</v>
      </c>
      <c r="F755" s="153" t="s">
        <v>137</v>
      </c>
      <c r="G755" s="156" t="s">
        <v>138</v>
      </c>
      <c r="H755" s="154" t="s">
        <v>139</v>
      </c>
      <c r="I755" s="154" t="s">
        <v>9</v>
      </c>
      <c r="J755" s="202"/>
    </row>
    <row r="756" spans="2:10" ht="15.75" x14ac:dyDescent="0.25">
      <c r="B756" s="425"/>
      <c r="C756" s="1063"/>
      <c r="D756" s="1064"/>
      <c r="E756" s="676"/>
      <c r="F756" s="681"/>
      <c r="G756" s="684">
        <f>+F756*E756</f>
        <v>0</v>
      </c>
      <c r="H756" s="683"/>
      <c r="I756" s="281">
        <f>+H756*G756</f>
        <v>0</v>
      </c>
      <c r="J756" s="202"/>
    </row>
    <row r="757" spans="2:10" ht="15.75" x14ac:dyDescent="0.25">
      <c r="B757" s="425"/>
      <c r="C757" s="1059"/>
      <c r="D757" s="1060"/>
      <c r="E757" s="676"/>
      <c r="F757" s="681"/>
      <c r="G757" s="682"/>
      <c r="H757" s="683">
        <f>G757*F757</f>
        <v>0</v>
      </c>
      <c r="I757" s="236"/>
      <c r="J757" s="202"/>
    </row>
    <row r="758" spans="2:10" ht="16.5" thickBot="1" x14ac:dyDescent="0.3">
      <c r="B758" s="425"/>
      <c r="C758" s="1079"/>
      <c r="D758" s="1080"/>
      <c r="E758" s="676"/>
      <c r="F758" s="681"/>
      <c r="G758" s="78"/>
      <c r="H758" s="683">
        <f>G758*F758</f>
        <v>0</v>
      </c>
      <c r="I758" s="236"/>
      <c r="J758" s="202"/>
    </row>
    <row r="759" spans="2:10" ht="16.5" thickBot="1" x14ac:dyDescent="0.3">
      <c r="B759" s="425"/>
      <c r="C759" s="540"/>
      <c r="D759" s="545"/>
      <c r="E759" s="546"/>
      <c r="F759" s="546"/>
      <c r="G759" s="547"/>
      <c r="H759" s="41" t="s">
        <v>16</v>
      </c>
      <c r="I759" s="5">
        <f>+SUM(I756:I758)</f>
        <v>0</v>
      </c>
      <c r="J759" s="202"/>
    </row>
    <row r="760" spans="2:10" ht="15.75" x14ac:dyDescent="0.25">
      <c r="B760" s="425"/>
      <c r="C760" s="540"/>
      <c r="D760" s="545"/>
      <c r="E760" s="546"/>
      <c r="F760" s="546"/>
      <c r="G760" s="547"/>
      <c r="H760" s="545"/>
      <c r="I760" s="26"/>
      <c r="J760" s="202"/>
    </row>
    <row r="761" spans="2:10" ht="16.5" thickBot="1" x14ac:dyDescent="0.3">
      <c r="B761" s="425"/>
      <c r="C761" s="40" t="s">
        <v>134</v>
      </c>
      <c r="D761" s="545"/>
      <c r="E761" s="546"/>
      <c r="F761" s="546"/>
      <c r="G761" s="547"/>
      <c r="H761" s="545"/>
      <c r="I761" s="26"/>
      <c r="J761" s="202"/>
    </row>
    <row r="762" spans="2:10" ht="15.75" x14ac:dyDescent="0.25">
      <c r="B762" s="425"/>
      <c r="C762" s="569" t="s">
        <v>34</v>
      </c>
      <c r="D762" s="570" t="s">
        <v>35</v>
      </c>
      <c r="E762" s="571" t="s">
        <v>36</v>
      </c>
      <c r="F762" s="571" t="s">
        <v>37</v>
      </c>
      <c r="G762" s="572" t="s">
        <v>38</v>
      </c>
      <c r="H762" s="161" t="s">
        <v>39</v>
      </c>
      <c r="I762" s="155"/>
      <c r="J762" s="202"/>
    </row>
    <row r="763" spans="2:10" ht="15.75" x14ac:dyDescent="0.25">
      <c r="B763" s="425"/>
      <c r="C763" s="685"/>
      <c r="D763" s="686"/>
      <c r="E763" s="83"/>
      <c r="F763" s="687"/>
      <c r="G763" s="86"/>
      <c r="H763" s="688"/>
      <c r="I763" s="236"/>
      <c r="J763" s="202"/>
    </row>
    <row r="764" spans="2:10" ht="15.75" x14ac:dyDescent="0.25">
      <c r="B764" s="425"/>
      <c r="C764" s="685" t="s">
        <v>41</v>
      </c>
      <c r="D764" s="686">
        <v>33333</v>
      </c>
      <c r="E764" s="83">
        <v>0.85</v>
      </c>
      <c r="F764" s="687">
        <f>D764+(D764*E764)</f>
        <v>61666.05</v>
      </c>
      <c r="G764" s="86">
        <v>10</v>
      </c>
      <c r="H764" s="688">
        <f>+F764/G764</f>
        <v>6166.6050000000005</v>
      </c>
      <c r="I764" s="236"/>
      <c r="J764" s="202"/>
    </row>
    <row r="765" spans="2:10" ht="16.5" thickBot="1" x14ac:dyDescent="0.3">
      <c r="B765" s="425"/>
      <c r="C765" s="689" t="s">
        <v>40</v>
      </c>
      <c r="D765" s="690">
        <v>50000</v>
      </c>
      <c r="E765" s="208">
        <v>0.85</v>
      </c>
      <c r="F765" s="687">
        <f>D765+(D765*E765)</f>
        <v>92500</v>
      </c>
      <c r="G765" s="209">
        <v>20</v>
      </c>
      <c r="H765" s="692">
        <f>+F765/G765</f>
        <v>4625</v>
      </c>
      <c r="I765" s="242"/>
      <c r="J765" s="202"/>
    </row>
    <row r="766" spans="2:10" ht="16.5" thickBot="1" x14ac:dyDescent="0.3">
      <c r="B766" s="425"/>
      <c r="C766" s="540"/>
      <c r="D766" s="545"/>
      <c r="E766" s="546"/>
      <c r="F766" s="546"/>
      <c r="G766" s="547"/>
      <c r="H766" s="41" t="s">
        <v>16</v>
      </c>
      <c r="I766" s="207">
        <f>H763+H764+H765</f>
        <v>10791.605</v>
      </c>
      <c r="J766" s="202"/>
    </row>
    <row r="767" spans="2:10" ht="16.5" thickBot="1" x14ac:dyDescent="0.3">
      <c r="B767" s="425"/>
      <c r="C767" s="540"/>
      <c r="D767" s="545"/>
      <c r="E767" s="546"/>
      <c r="F767" s="546"/>
      <c r="G767" s="547"/>
      <c r="H767" s="545"/>
      <c r="I767" s="42"/>
      <c r="J767" s="202"/>
    </row>
    <row r="768" spans="2:10" ht="16.5" thickBot="1" x14ac:dyDescent="0.3">
      <c r="B768" s="425"/>
      <c r="C768" s="540"/>
      <c r="D768" s="545"/>
      <c r="E768" s="546"/>
      <c r="F768" s="546"/>
      <c r="G768" s="43" t="s">
        <v>42</v>
      </c>
      <c r="H768" s="44"/>
      <c r="I768" s="6">
        <f>I766+I751+I740+I759</f>
        <v>13322.094999999999</v>
      </c>
      <c r="J768" s="202"/>
    </row>
    <row r="769" spans="2:10" ht="15.75" x14ac:dyDescent="0.25">
      <c r="B769" s="425"/>
      <c r="C769" s="540"/>
      <c r="D769" s="545"/>
      <c r="E769" s="546"/>
      <c r="F769" s="546"/>
      <c r="G769" s="547"/>
      <c r="H769" s="545"/>
      <c r="I769" s="26"/>
      <c r="J769" s="202"/>
    </row>
    <row r="770" spans="2:10" ht="16.5" thickBot="1" x14ac:dyDescent="0.3">
      <c r="B770" s="425"/>
      <c r="C770" s="40" t="s">
        <v>135</v>
      </c>
      <c r="D770" s="545"/>
      <c r="E770" s="546"/>
      <c r="F770" s="546"/>
      <c r="G770" s="547"/>
      <c r="H770" s="545"/>
      <c r="I770" s="26"/>
      <c r="J770" s="202"/>
    </row>
    <row r="771" spans="2:10" ht="16.5" thickBot="1" x14ac:dyDescent="0.3">
      <c r="B771" s="425"/>
      <c r="C771" s="582" t="s">
        <v>44</v>
      </c>
      <c r="D771" s="583"/>
      <c r="E771" s="584"/>
      <c r="F771" s="585"/>
      <c r="G771" s="166" t="s">
        <v>45</v>
      </c>
      <c r="H771" s="586"/>
      <c r="I771" s="155"/>
      <c r="J771" s="202"/>
    </row>
    <row r="772" spans="2:10" ht="16.5" thickBot="1" x14ac:dyDescent="0.3">
      <c r="B772" s="425"/>
      <c r="C772" s="1081" t="s">
        <v>46</v>
      </c>
      <c r="D772" s="1082"/>
      <c r="E772" s="261"/>
      <c r="F772" s="261"/>
      <c r="G772" s="205">
        <v>0.22</v>
      </c>
      <c r="H772" s="693"/>
      <c r="I772" s="26">
        <f>I768*G772</f>
        <v>2930.8608999999997</v>
      </c>
      <c r="J772" s="202"/>
    </row>
    <row r="773" spans="2:10" ht="15.75" x14ac:dyDescent="0.25">
      <c r="B773" s="425"/>
      <c r="C773" s="1081" t="s">
        <v>132</v>
      </c>
      <c r="D773" s="1082"/>
      <c r="E773" s="261"/>
      <c r="F773" s="261"/>
      <c r="G773" s="205">
        <v>0.03</v>
      </c>
      <c r="H773" s="693"/>
      <c r="I773" s="26">
        <f>I768*G773</f>
        <v>399.66284999999999</v>
      </c>
      <c r="J773" s="202"/>
    </row>
    <row r="774" spans="2:10" ht="16.5" thickBot="1" x14ac:dyDescent="0.3">
      <c r="B774" s="425"/>
      <c r="C774" s="921" t="s">
        <v>47</v>
      </c>
      <c r="D774" s="922"/>
      <c r="E774" s="263"/>
      <c r="F774" s="264"/>
      <c r="G774" s="206">
        <v>0.05</v>
      </c>
      <c r="H774" s="694"/>
      <c r="I774" s="26">
        <f>I768*G774</f>
        <v>666.10474999999997</v>
      </c>
      <c r="J774" s="202"/>
    </row>
    <row r="775" spans="2:10" ht="16.5" thickBot="1" x14ac:dyDescent="0.3">
      <c r="B775" s="425"/>
      <c r="C775" s="540"/>
      <c r="D775" s="545"/>
      <c r="E775" s="546"/>
      <c r="F775" s="546"/>
      <c r="G775" s="547"/>
      <c r="H775" s="14" t="s">
        <v>16</v>
      </c>
      <c r="I775" s="5">
        <f>I772+I774</f>
        <v>3596.9656499999996</v>
      </c>
      <c r="J775" s="202"/>
    </row>
    <row r="776" spans="2:10" ht="16.5" thickBot="1" x14ac:dyDescent="0.3">
      <c r="B776" s="425"/>
      <c r="C776" s="540"/>
      <c r="D776" s="545"/>
      <c r="E776" s="546"/>
      <c r="F776" s="546"/>
      <c r="G776" s="547"/>
      <c r="H776" s="545"/>
      <c r="I776" s="26"/>
      <c r="J776" s="202"/>
    </row>
    <row r="777" spans="2:10" ht="16.5" thickBot="1" x14ac:dyDescent="0.3">
      <c r="B777" s="425"/>
      <c r="C777" s="540"/>
      <c r="D777" s="434" t="s">
        <v>111</v>
      </c>
      <c r="E777" s="546"/>
      <c r="F777" s="546"/>
      <c r="G777" s="45" t="s">
        <v>48</v>
      </c>
      <c r="H777" s="44"/>
      <c r="I777" s="6">
        <f>I768+I775</f>
        <v>16919.060649999999</v>
      </c>
      <c r="J777" s="202"/>
    </row>
    <row r="778" spans="2:10" x14ac:dyDescent="0.25">
      <c r="B778" s="425"/>
      <c r="C778" s="425"/>
      <c r="D778" s="201"/>
      <c r="E778" s="201"/>
      <c r="F778" s="201"/>
      <c r="G778" s="201"/>
      <c r="H778" s="201"/>
      <c r="I778" s="202"/>
      <c r="J778" s="202"/>
    </row>
    <row r="779" spans="2:10" x14ac:dyDescent="0.25">
      <c r="B779" s="425"/>
      <c r="C779" s="425"/>
      <c r="D779" s="201"/>
      <c r="E779" s="201"/>
      <c r="F779" s="201"/>
      <c r="G779" s="435" t="s">
        <v>107</v>
      </c>
      <c r="H779" s="201"/>
      <c r="I779" s="202"/>
      <c r="J779" s="202"/>
    </row>
    <row r="780" spans="2:10" x14ac:dyDescent="0.25">
      <c r="B780" s="425"/>
      <c r="C780" s="425"/>
      <c r="D780" s="201"/>
      <c r="E780" s="201"/>
      <c r="F780" s="201"/>
      <c r="G780" s="435" t="s">
        <v>108</v>
      </c>
      <c r="H780" s="201"/>
      <c r="I780" s="202"/>
      <c r="J780" s="202"/>
    </row>
    <row r="781" spans="2:10" x14ac:dyDescent="0.25">
      <c r="B781" s="425"/>
      <c r="C781" s="425"/>
      <c r="D781" s="201"/>
      <c r="E781" s="201"/>
      <c r="F781" s="201"/>
      <c r="G781" s="435" t="s">
        <v>109</v>
      </c>
      <c r="H781" s="201"/>
      <c r="I781" s="202"/>
      <c r="J781" s="202"/>
    </row>
    <row r="782" spans="2:10" x14ac:dyDescent="0.25">
      <c r="B782" s="425"/>
      <c r="C782" s="425"/>
      <c r="D782" s="201"/>
      <c r="E782" s="201"/>
      <c r="F782" s="201"/>
      <c r="G782" s="435" t="s">
        <v>110</v>
      </c>
      <c r="H782" s="201"/>
      <c r="I782" s="202"/>
      <c r="J782" s="202"/>
    </row>
    <row r="783" spans="2:10" x14ac:dyDescent="0.25">
      <c r="B783" s="425"/>
      <c r="C783" s="425"/>
      <c r="D783" s="201"/>
      <c r="E783" s="201"/>
      <c r="F783" s="201"/>
      <c r="G783" s="201"/>
      <c r="H783" s="201"/>
      <c r="I783" s="202"/>
      <c r="J783" s="202"/>
    </row>
    <row r="784" spans="2:10" x14ac:dyDescent="0.25">
      <c r="B784" s="425"/>
      <c r="C784" s="425"/>
      <c r="D784" s="436" t="s">
        <v>112</v>
      </c>
      <c r="E784" s="201"/>
      <c r="F784" s="201"/>
      <c r="G784" s="201"/>
      <c r="H784" s="201"/>
      <c r="I784" s="202"/>
      <c r="J784" s="202"/>
    </row>
    <row r="785" spans="1:10" x14ac:dyDescent="0.25">
      <c r="B785" s="425"/>
      <c r="C785" s="425"/>
      <c r="D785" s="437" t="s">
        <v>113</v>
      </c>
      <c r="E785" s="201"/>
      <c r="F785" s="201"/>
      <c r="G785" s="201"/>
      <c r="H785" s="201"/>
      <c r="I785" s="202"/>
      <c r="J785" s="202"/>
    </row>
    <row r="786" spans="1:10" x14ac:dyDescent="0.25">
      <c r="B786" s="425"/>
      <c r="C786" s="425"/>
      <c r="D786" s="438">
        <v>1</v>
      </c>
      <c r="E786" s="201"/>
      <c r="F786" s="201"/>
      <c r="G786" s="201"/>
      <c r="H786" s="201"/>
      <c r="I786" s="202"/>
      <c r="J786" s="202"/>
    </row>
    <row r="787" spans="1:10" x14ac:dyDescent="0.25">
      <c r="B787" s="425"/>
      <c r="C787" s="425"/>
      <c r="D787" s="438">
        <v>2</v>
      </c>
      <c r="E787" s="201"/>
      <c r="F787" s="201"/>
      <c r="G787" s="201"/>
      <c r="H787" s="201"/>
      <c r="I787" s="202"/>
      <c r="J787" s="202"/>
    </row>
    <row r="788" spans="1:10" x14ac:dyDescent="0.25">
      <c r="B788" s="425"/>
      <c r="C788" s="425"/>
      <c r="D788" s="438">
        <v>3</v>
      </c>
      <c r="E788" s="201"/>
      <c r="F788" s="201"/>
      <c r="G788" s="201"/>
      <c r="H788" s="201"/>
      <c r="I788" s="202"/>
      <c r="J788" s="202"/>
    </row>
    <row r="789" spans="1:10" x14ac:dyDescent="0.25">
      <c r="B789" s="425"/>
      <c r="C789" s="425"/>
      <c r="D789" s="438"/>
      <c r="E789" s="201"/>
      <c r="F789" s="201"/>
      <c r="G789" s="435" t="s">
        <v>107</v>
      </c>
      <c r="H789" s="201"/>
      <c r="I789" s="202"/>
      <c r="J789" s="202"/>
    </row>
    <row r="790" spans="1:10" x14ac:dyDescent="0.25">
      <c r="B790" s="425"/>
      <c r="C790" s="425"/>
      <c r="D790" s="201"/>
      <c r="E790" s="201"/>
      <c r="F790" s="201"/>
      <c r="G790" s="435" t="s">
        <v>108</v>
      </c>
      <c r="H790" s="201"/>
      <c r="I790" s="202"/>
      <c r="J790" s="202"/>
    </row>
    <row r="791" spans="1:10" x14ac:dyDescent="0.25">
      <c r="B791" s="425"/>
      <c r="C791" s="425"/>
      <c r="D791" s="201"/>
      <c r="E791" s="201"/>
      <c r="F791" s="201"/>
      <c r="G791" s="435" t="s">
        <v>114</v>
      </c>
      <c r="H791" s="201"/>
      <c r="I791" s="202"/>
      <c r="J791" s="202"/>
    </row>
    <row r="792" spans="1:10" x14ac:dyDescent="0.25">
      <c r="B792" s="425"/>
      <c r="C792" s="425"/>
      <c r="D792" s="201"/>
      <c r="E792" s="201"/>
      <c r="F792" s="201"/>
      <c r="G792" s="435" t="s">
        <v>110</v>
      </c>
      <c r="H792" s="201"/>
      <c r="I792" s="202"/>
      <c r="J792" s="202"/>
    </row>
    <row r="793" spans="1:10" ht="15.75" thickBot="1" x14ac:dyDescent="0.3">
      <c r="B793" s="425"/>
      <c r="C793" s="430"/>
      <c r="D793" s="431"/>
      <c r="E793" s="431"/>
      <c r="F793" s="431"/>
      <c r="G793" s="432"/>
      <c r="H793" s="431"/>
      <c r="I793" s="305"/>
      <c r="J793" s="202"/>
    </row>
    <row r="794" spans="1:10" x14ac:dyDescent="0.25">
      <c r="B794" s="425"/>
      <c r="C794" s="201"/>
      <c r="D794" s="201"/>
      <c r="E794" s="201"/>
      <c r="F794" s="201"/>
      <c r="G794" s="435"/>
      <c r="H794" s="201"/>
      <c r="I794" s="201"/>
      <c r="J794" s="202"/>
    </row>
    <row r="795" spans="1:10" x14ac:dyDescent="0.25">
      <c r="B795" s="425"/>
      <c r="C795" s="201"/>
      <c r="D795" s="201"/>
      <c r="E795" s="201"/>
      <c r="F795" s="201"/>
      <c r="G795" s="435"/>
      <c r="H795" s="201"/>
      <c r="I795" s="201"/>
      <c r="J795" s="202"/>
    </row>
    <row r="796" spans="1:10" x14ac:dyDescent="0.25">
      <c r="B796" s="425"/>
      <c r="C796" s="201"/>
      <c r="D796" s="201"/>
      <c r="E796" s="201"/>
      <c r="F796" s="201"/>
      <c r="G796" s="435"/>
      <c r="H796" s="201"/>
      <c r="I796" s="201"/>
      <c r="J796" s="202"/>
    </row>
    <row r="797" spans="1:10" x14ac:dyDescent="0.25">
      <c r="B797" s="425"/>
      <c r="C797" s="201"/>
      <c r="D797" s="201"/>
      <c r="E797" s="201"/>
      <c r="F797" s="201"/>
      <c r="G797" s="435"/>
      <c r="H797" s="201"/>
      <c r="I797" s="201"/>
      <c r="J797" s="202"/>
    </row>
    <row r="798" spans="1:10" x14ac:dyDescent="0.25">
      <c r="B798" s="425"/>
      <c r="C798" s="201"/>
      <c r="D798" s="201"/>
      <c r="E798" s="201"/>
      <c r="F798" s="201"/>
      <c r="G798" s="435"/>
      <c r="H798" s="201"/>
      <c r="I798" s="201"/>
      <c r="J798" s="202"/>
    </row>
    <row r="799" spans="1:10" s="300" customFormat="1" x14ac:dyDescent="0.25">
      <c r="A799" s="1"/>
      <c r="B799" s="425"/>
      <c r="C799" s="201"/>
      <c r="D799" s="201"/>
      <c r="E799" s="201"/>
      <c r="F799" s="201"/>
      <c r="G799" s="435"/>
      <c r="H799" s="201"/>
      <c r="I799" s="201"/>
      <c r="J799" s="202"/>
    </row>
    <row r="800" spans="1:10" s="300" customFormat="1" x14ac:dyDescent="0.25">
      <c r="A800" s="1"/>
      <c r="B800" s="425"/>
      <c r="C800" s="201"/>
      <c r="D800" s="201"/>
      <c r="E800" s="201"/>
      <c r="F800" s="201"/>
      <c r="G800" s="435"/>
      <c r="H800" s="201"/>
      <c r="I800" s="201"/>
      <c r="J800" s="202"/>
    </row>
    <row r="801" spans="2:10" x14ac:dyDescent="0.25">
      <c r="B801" s="425"/>
      <c r="C801" s="201"/>
      <c r="D801" s="201"/>
      <c r="E801" s="201"/>
      <c r="F801" s="201"/>
      <c r="G801" s="435"/>
      <c r="H801" s="201"/>
      <c r="I801" s="201"/>
      <c r="J801" s="202"/>
    </row>
    <row r="802" spans="2:10" x14ac:dyDescent="0.25">
      <c r="B802" s="425"/>
      <c r="C802" s="201"/>
      <c r="D802" s="201"/>
      <c r="E802" s="201"/>
      <c r="F802" s="201"/>
      <c r="G802" s="201"/>
      <c r="H802" s="201"/>
      <c r="I802" s="201"/>
      <c r="J802" s="202"/>
    </row>
    <row r="803" spans="2:10" ht="15.75" thickBot="1" x14ac:dyDescent="0.3">
      <c r="B803" s="430"/>
      <c r="C803" s="431"/>
      <c r="D803" s="431"/>
      <c r="E803" s="431"/>
      <c r="F803" s="431"/>
      <c r="G803" s="431"/>
      <c r="H803" s="431"/>
      <c r="I803" s="431"/>
      <c r="J803" s="305"/>
    </row>
    <row r="805" spans="2:10" ht="15.75" thickBot="1" x14ac:dyDescent="0.3"/>
    <row r="806" spans="2:10" ht="16.5" thickBot="1" x14ac:dyDescent="0.3">
      <c r="B806" s="433"/>
      <c r="C806" s="534"/>
      <c r="D806" s="535"/>
      <c r="E806" s="536"/>
      <c r="F806" s="536"/>
      <c r="G806" s="537"/>
      <c r="H806" s="535"/>
      <c r="I806" s="60"/>
      <c r="J806" s="200"/>
    </row>
    <row r="807" spans="2:10" ht="15.75" x14ac:dyDescent="0.25">
      <c r="B807" s="425"/>
      <c r="C807" s="538"/>
      <c r="D807" s="539"/>
      <c r="E807" s="1009" t="s">
        <v>115</v>
      </c>
      <c r="F807" s="1010"/>
      <c r="G807" s="1011"/>
      <c r="H807" s="31" t="s">
        <v>116</v>
      </c>
      <c r="I807" s="25" t="s">
        <v>105</v>
      </c>
      <c r="J807" s="202"/>
    </row>
    <row r="808" spans="2:10" ht="15.75" x14ac:dyDescent="0.25">
      <c r="B808" s="425"/>
      <c r="C808" s="540"/>
      <c r="D808" s="541"/>
      <c r="E808" s="1012"/>
      <c r="F808" s="1013"/>
      <c r="G808" s="1014"/>
      <c r="H808" s="32" t="s">
        <v>117</v>
      </c>
      <c r="I808" s="26"/>
      <c r="J808" s="202"/>
    </row>
    <row r="809" spans="2:10" ht="15.75" x14ac:dyDescent="0.25">
      <c r="B809" s="425"/>
      <c r="C809" s="540"/>
      <c r="D809" s="541"/>
      <c r="E809" s="1012"/>
      <c r="F809" s="1013"/>
      <c r="G809" s="1014"/>
      <c r="H809" s="32" t="s">
        <v>118</v>
      </c>
      <c r="I809" s="33">
        <v>44236</v>
      </c>
      <c r="J809" s="202"/>
    </row>
    <row r="810" spans="2:10" ht="16.5" thickBot="1" x14ac:dyDescent="0.3">
      <c r="B810" s="425"/>
      <c r="C810" s="542"/>
      <c r="D810" s="543"/>
      <c r="E810" s="1015"/>
      <c r="F810" s="1016"/>
      <c r="G810" s="1017"/>
      <c r="H810" s="544"/>
      <c r="I810" s="28"/>
      <c r="J810" s="202"/>
    </row>
    <row r="811" spans="2:10" ht="16.5" thickBot="1" x14ac:dyDescent="0.3">
      <c r="B811" s="425"/>
      <c r="C811" s="540"/>
      <c r="D811" s="545"/>
      <c r="E811" s="546"/>
      <c r="F811" s="546"/>
      <c r="G811" s="547"/>
      <c r="H811" s="545"/>
      <c r="I811" s="26"/>
      <c r="J811" s="202"/>
    </row>
    <row r="812" spans="2:10" ht="16.5" thickBot="1" x14ac:dyDescent="0.3">
      <c r="B812" s="425"/>
      <c r="C812" s="38" t="s">
        <v>106</v>
      </c>
      <c r="D812" s="548" t="str">
        <f>+PRESUPUESTO!G31</f>
        <v xml:space="preserve">Pintura en Poliamida Color  Blanco  Caretas de Hierro </v>
      </c>
      <c r="E812" s="549"/>
      <c r="F812" s="549"/>
      <c r="G812" s="550"/>
      <c r="H812" s="548"/>
      <c r="I812" s="131" t="s">
        <v>78</v>
      </c>
      <c r="J812" s="202"/>
    </row>
    <row r="813" spans="2:10" ht="15.75" x14ac:dyDescent="0.25">
      <c r="B813" s="425"/>
      <c r="C813" s="540"/>
      <c r="D813" s="545"/>
      <c r="E813" s="546"/>
      <c r="F813" s="546"/>
      <c r="G813" s="547"/>
      <c r="H813" s="545"/>
      <c r="I813" s="26"/>
      <c r="J813" s="202"/>
    </row>
    <row r="814" spans="2:10" ht="16.5" thickBot="1" x14ac:dyDescent="0.3">
      <c r="B814" s="425"/>
      <c r="C814" s="40" t="s">
        <v>4</v>
      </c>
      <c r="D814" s="545"/>
      <c r="E814" s="546"/>
      <c r="F814" s="546"/>
      <c r="G814" s="547"/>
      <c r="H814" s="545"/>
      <c r="I814" s="26"/>
      <c r="J814" s="202"/>
    </row>
    <row r="815" spans="2:10" ht="15.75" x14ac:dyDescent="0.25">
      <c r="B815" s="425"/>
      <c r="C815" s="151" t="s">
        <v>5</v>
      </c>
      <c r="D815" s="152"/>
      <c r="E815" s="153" t="s">
        <v>6</v>
      </c>
      <c r="F815" s="153" t="s">
        <v>7</v>
      </c>
      <c r="G815" s="153" t="s">
        <v>8</v>
      </c>
      <c r="H815" s="154" t="s">
        <v>9</v>
      </c>
      <c r="I815" s="155"/>
      <c r="J815" s="202"/>
    </row>
    <row r="816" spans="2:10" ht="15.75" x14ac:dyDescent="0.25">
      <c r="B816" s="425"/>
      <c r="C816" s="670" t="s">
        <v>10</v>
      </c>
      <c r="D816" s="671"/>
      <c r="E816" s="672" t="s">
        <v>11</v>
      </c>
      <c r="F816" s="673">
        <v>0.01</v>
      </c>
      <c r="G816" s="674">
        <v>50000</v>
      </c>
      <c r="H816" s="675">
        <f>G816*F816</f>
        <v>500</v>
      </c>
      <c r="I816" s="236"/>
      <c r="J816" s="202"/>
    </row>
    <row r="817" spans="2:10" ht="15.75" x14ac:dyDescent="0.25">
      <c r="B817" s="425"/>
      <c r="C817" s="1059"/>
      <c r="D817" s="1060"/>
      <c r="E817" s="672"/>
      <c r="F817" s="673"/>
      <c r="G817" s="674"/>
      <c r="H817" s="675"/>
      <c r="I817" s="236"/>
      <c r="J817" s="202"/>
    </row>
    <row r="818" spans="2:10" ht="15.75" x14ac:dyDescent="0.25">
      <c r="B818" s="425"/>
      <c r="C818" s="1061"/>
      <c r="D818" s="1062"/>
      <c r="E818" s="676"/>
      <c r="F818" s="673"/>
      <c r="G818" s="674"/>
      <c r="H818" s="675"/>
      <c r="I818" s="236"/>
      <c r="J818" s="202"/>
    </row>
    <row r="819" spans="2:10" ht="16.5" thickBot="1" x14ac:dyDescent="0.3">
      <c r="B819" s="425"/>
      <c r="C819" s="542"/>
      <c r="D819" s="677"/>
      <c r="E819" s="678"/>
      <c r="F819" s="679"/>
      <c r="G819" s="680"/>
      <c r="H819" s="675"/>
      <c r="I819" s="242"/>
      <c r="J819" s="202"/>
    </row>
    <row r="820" spans="2:10" ht="16.5" thickBot="1" x14ac:dyDescent="0.3">
      <c r="B820" s="425"/>
      <c r="C820" s="540"/>
      <c r="D820" s="545"/>
      <c r="E820" s="546"/>
      <c r="F820" s="546"/>
      <c r="G820" s="547"/>
      <c r="H820" s="4" t="s">
        <v>16</v>
      </c>
      <c r="I820" s="5">
        <f>H816+H817+H818+H819</f>
        <v>500</v>
      </c>
      <c r="J820" s="202"/>
    </row>
    <row r="821" spans="2:10" ht="15.75" x14ac:dyDescent="0.25">
      <c r="B821" s="425"/>
      <c r="C821" s="540"/>
      <c r="D821" s="545"/>
      <c r="E821" s="546"/>
      <c r="F821" s="546"/>
      <c r="G821" s="547"/>
      <c r="H821" s="545"/>
      <c r="I821" s="26"/>
      <c r="J821" s="202"/>
    </row>
    <row r="822" spans="2:10" ht="16.5" thickBot="1" x14ac:dyDescent="0.3">
      <c r="B822" s="425"/>
      <c r="C822" s="40" t="s">
        <v>17</v>
      </c>
      <c r="D822" s="545"/>
      <c r="E822" s="546"/>
      <c r="F822" s="546"/>
      <c r="G822" s="547"/>
      <c r="H822" s="545"/>
      <c r="I822" s="26"/>
      <c r="J822" s="202"/>
    </row>
    <row r="823" spans="2:10" ht="15.75" x14ac:dyDescent="0.25">
      <c r="B823" s="425"/>
      <c r="C823" s="151" t="s">
        <v>5</v>
      </c>
      <c r="D823" s="152"/>
      <c r="E823" s="153" t="s">
        <v>6</v>
      </c>
      <c r="F823" s="153" t="s">
        <v>7</v>
      </c>
      <c r="G823" s="156" t="s">
        <v>9</v>
      </c>
      <c r="H823" s="154" t="s">
        <v>18</v>
      </c>
      <c r="I823" s="155"/>
      <c r="J823" s="202"/>
    </row>
    <row r="824" spans="2:10" ht="15.75" x14ac:dyDescent="0.25">
      <c r="B824" s="425"/>
      <c r="C824" s="1063" t="s">
        <v>183</v>
      </c>
      <c r="D824" s="1064"/>
      <c r="E824" s="676" t="s">
        <v>11</v>
      </c>
      <c r="F824" s="681">
        <v>0.05</v>
      </c>
      <c r="G824" s="682">
        <v>49000</v>
      </c>
      <c r="H824" s="683">
        <f>+G824*F824</f>
        <v>2450</v>
      </c>
      <c r="I824" s="236"/>
      <c r="J824" s="202"/>
    </row>
    <row r="825" spans="2:10" ht="15.75" x14ac:dyDescent="0.25">
      <c r="B825" s="425"/>
      <c r="C825" s="1059" t="s">
        <v>184</v>
      </c>
      <c r="D825" s="1060"/>
      <c r="E825" s="676" t="s">
        <v>181</v>
      </c>
      <c r="F825" s="681">
        <v>0.1</v>
      </c>
      <c r="G825" s="682">
        <v>5200</v>
      </c>
      <c r="H825" s="683">
        <f>+G825*F825</f>
        <v>520</v>
      </c>
      <c r="I825" s="236"/>
      <c r="J825" s="202"/>
    </row>
    <row r="826" spans="2:10" ht="15.75" x14ac:dyDescent="0.25">
      <c r="B826" s="425"/>
      <c r="C826" s="1079" t="s">
        <v>185</v>
      </c>
      <c r="D826" s="1080"/>
      <c r="E826" s="676" t="s">
        <v>11</v>
      </c>
      <c r="F826" s="681">
        <v>0.04</v>
      </c>
      <c r="G826" s="78">
        <v>20000</v>
      </c>
      <c r="H826" s="683">
        <f>+G826*F826</f>
        <v>800</v>
      </c>
      <c r="I826" s="236"/>
      <c r="J826" s="202"/>
    </row>
    <row r="827" spans="2:10" ht="15.75" x14ac:dyDescent="0.25">
      <c r="B827" s="425"/>
      <c r="C827" s="1065" t="s">
        <v>186</v>
      </c>
      <c r="D827" s="1066"/>
      <c r="E827" s="676" t="s">
        <v>11</v>
      </c>
      <c r="F827" s="681">
        <v>0.05</v>
      </c>
      <c r="G827" s="78"/>
      <c r="H827" s="683">
        <f>+G827*F827</f>
        <v>0</v>
      </c>
      <c r="I827" s="236"/>
      <c r="J827" s="202"/>
    </row>
    <row r="828" spans="2:10" ht="15.75" x14ac:dyDescent="0.25">
      <c r="B828" s="425"/>
      <c r="C828" s="1065" t="s">
        <v>141</v>
      </c>
      <c r="D828" s="1066"/>
      <c r="E828" s="676" t="s">
        <v>13</v>
      </c>
      <c r="F828" s="681">
        <v>0.3</v>
      </c>
      <c r="G828" s="78">
        <v>3526.666666666667</v>
      </c>
      <c r="H828" s="683">
        <f>G828*F828</f>
        <v>1058</v>
      </c>
      <c r="I828" s="236"/>
      <c r="J828" s="202"/>
    </row>
    <row r="829" spans="2:10" ht="15.75" x14ac:dyDescent="0.25">
      <c r="B829" s="425"/>
      <c r="C829" s="1067"/>
      <c r="D829" s="1068"/>
      <c r="E829" s="676"/>
      <c r="F829" s="681"/>
      <c r="G829" s="78"/>
      <c r="H829" s="683">
        <f>G829*F829</f>
        <v>0</v>
      </c>
      <c r="I829" s="236"/>
      <c r="J829" s="202"/>
    </row>
    <row r="830" spans="2:10" ht="16.5" thickBot="1" x14ac:dyDescent="0.3">
      <c r="B830" s="425"/>
      <c r="C830" s="1065"/>
      <c r="D830" s="1066"/>
      <c r="E830" s="676"/>
      <c r="F830" s="681"/>
      <c r="G830" s="78"/>
      <c r="H830" s="683">
        <f>G830*F830</f>
        <v>0</v>
      </c>
      <c r="I830" s="236"/>
      <c r="J830" s="202"/>
    </row>
    <row r="831" spans="2:10" ht="16.5" thickBot="1" x14ac:dyDescent="0.3">
      <c r="B831" s="425"/>
      <c r="C831" s="540"/>
      <c r="D831" s="545"/>
      <c r="E831" s="546"/>
      <c r="F831" s="546"/>
      <c r="G831" s="547"/>
      <c r="H831" s="41" t="s">
        <v>16</v>
      </c>
      <c r="I831" s="5">
        <f>H824+H825+H826+H827+H828+H829+H830</f>
        <v>4828</v>
      </c>
      <c r="J831" s="202"/>
    </row>
    <row r="832" spans="2:10" ht="15.75" x14ac:dyDescent="0.25">
      <c r="B832" s="425"/>
      <c r="C832" s="540"/>
      <c r="D832" s="545"/>
      <c r="E832" s="546"/>
      <c r="F832" s="546"/>
      <c r="G832" s="547"/>
      <c r="H832" s="545"/>
      <c r="I832" s="26"/>
      <c r="J832" s="202"/>
    </row>
    <row r="833" spans="2:10" ht="15.75" x14ac:dyDescent="0.25">
      <c r="B833" s="425"/>
      <c r="C833" s="540"/>
      <c r="D833" s="545"/>
      <c r="E833" s="546"/>
      <c r="F833" s="546"/>
      <c r="G833" s="547"/>
      <c r="H833" s="545"/>
      <c r="I833" s="26"/>
      <c r="J833" s="202"/>
    </row>
    <row r="834" spans="2:10" ht="16.5" thickBot="1" x14ac:dyDescent="0.3">
      <c r="B834" s="425"/>
      <c r="C834" s="40" t="s">
        <v>133</v>
      </c>
      <c r="D834" s="545"/>
      <c r="E834" s="546"/>
      <c r="F834" s="546"/>
      <c r="G834" s="547"/>
      <c r="H834" s="545"/>
      <c r="I834" s="26"/>
      <c r="J834" s="202"/>
    </row>
    <row r="835" spans="2:10" x14ac:dyDescent="0.25">
      <c r="B835" s="425"/>
      <c r="C835" s="151" t="s">
        <v>5</v>
      </c>
      <c r="D835" s="152"/>
      <c r="E835" s="153" t="s">
        <v>136</v>
      </c>
      <c r="F835" s="153" t="s">
        <v>137</v>
      </c>
      <c r="G835" s="156" t="s">
        <v>138</v>
      </c>
      <c r="H835" s="154" t="s">
        <v>139</v>
      </c>
      <c r="I835" s="154" t="s">
        <v>9</v>
      </c>
      <c r="J835" s="202"/>
    </row>
    <row r="836" spans="2:10" ht="15.75" x14ac:dyDescent="0.25">
      <c r="B836" s="425"/>
      <c r="C836" s="1063"/>
      <c r="D836" s="1064"/>
      <c r="E836" s="676"/>
      <c r="F836" s="681"/>
      <c r="G836" s="684">
        <f>+F836*E836</f>
        <v>0</v>
      </c>
      <c r="H836" s="683"/>
      <c r="I836" s="281">
        <f>+H836*G836</f>
        <v>0</v>
      </c>
      <c r="J836" s="202"/>
    </row>
    <row r="837" spans="2:10" ht="15.75" x14ac:dyDescent="0.25">
      <c r="B837" s="425"/>
      <c r="C837" s="1059"/>
      <c r="D837" s="1060"/>
      <c r="E837" s="676"/>
      <c r="F837" s="681"/>
      <c r="G837" s="682"/>
      <c r="H837" s="683">
        <f>G837*F837</f>
        <v>0</v>
      </c>
      <c r="I837" s="236"/>
      <c r="J837" s="202"/>
    </row>
    <row r="838" spans="2:10" ht="16.5" thickBot="1" x14ac:dyDescent="0.3">
      <c r="B838" s="425"/>
      <c r="C838" s="1079"/>
      <c r="D838" s="1080"/>
      <c r="E838" s="676"/>
      <c r="F838" s="681"/>
      <c r="G838" s="78"/>
      <c r="H838" s="683">
        <f>G838*F838</f>
        <v>0</v>
      </c>
      <c r="I838" s="236"/>
      <c r="J838" s="202"/>
    </row>
    <row r="839" spans="2:10" ht="16.5" thickBot="1" x14ac:dyDescent="0.3">
      <c r="B839" s="425"/>
      <c r="C839" s="540"/>
      <c r="D839" s="545"/>
      <c r="E839" s="546"/>
      <c r="F839" s="546"/>
      <c r="G839" s="547"/>
      <c r="H839" s="41" t="s">
        <v>16</v>
      </c>
      <c r="I839" s="5">
        <f>+SUM(I836:I838)</f>
        <v>0</v>
      </c>
      <c r="J839" s="202"/>
    </row>
    <row r="840" spans="2:10" ht="15.75" x14ac:dyDescent="0.25">
      <c r="B840" s="425"/>
      <c r="C840" s="540"/>
      <c r="D840" s="545"/>
      <c r="E840" s="546"/>
      <c r="F840" s="546"/>
      <c r="G840" s="547"/>
      <c r="H840" s="545"/>
      <c r="I840" s="26"/>
      <c r="J840" s="202"/>
    </row>
    <row r="841" spans="2:10" ht="16.5" thickBot="1" x14ac:dyDescent="0.3">
      <c r="B841" s="425"/>
      <c r="C841" s="40" t="s">
        <v>134</v>
      </c>
      <c r="D841" s="545"/>
      <c r="E841" s="546"/>
      <c r="F841" s="546"/>
      <c r="G841" s="547"/>
      <c r="H841" s="545"/>
      <c r="I841" s="26"/>
      <c r="J841" s="202"/>
    </row>
    <row r="842" spans="2:10" ht="15.75" x14ac:dyDescent="0.25">
      <c r="B842" s="425"/>
      <c r="C842" s="569" t="s">
        <v>34</v>
      </c>
      <c r="D842" s="570" t="s">
        <v>35</v>
      </c>
      <c r="E842" s="571" t="s">
        <v>36</v>
      </c>
      <c r="F842" s="571" t="s">
        <v>37</v>
      </c>
      <c r="G842" s="572" t="s">
        <v>38</v>
      </c>
      <c r="H842" s="161" t="s">
        <v>39</v>
      </c>
      <c r="I842" s="155"/>
      <c r="J842" s="202"/>
    </row>
    <row r="843" spans="2:10" ht="15.75" x14ac:dyDescent="0.25">
      <c r="B843" s="425"/>
      <c r="C843" s="685"/>
      <c r="D843" s="686"/>
      <c r="E843" s="83"/>
      <c r="F843" s="687"/>
      <c r="G843" s="86"/>
      <c r="H843" s="688"/>
      <c r="I843" s="236"/>
      <c r="J843" s="202"/>
    </row>
    <row r="844" spans="2:10" ht="15.75" x14ac:dyDescent="0.25">
      <c r="B844" s="425"/>
      <c r="C844" s="685" t="s">
        <v>41</v>
      </c>
      <c r="D844" s="686">
        <v>33333</v>
      </c>
      <c r="E844" s="83">
        <v>0.85</v>
      </c>
      <c r="F844" s="687">
        <f>D844+(D844*E844)</f>
        <v>61666.05</v>
      </c>
      <c r="G844" s="86">
        <v>10</v>
      </c>
      <c r="H844" s="688">
        <f>+F844/G844</f>
        <v>6166.6050000000005</v>
      </c>
      <c r="I844" s="236"/>
      <c r="J844" s="202"/>
    </row>
    <row r="845" spans="2:10" ht="16.5" thickBot="1" x14ac:dyDescent="0.3">
      <c r="B845" s="425"/>
      <c r="C845" s="689" t="s">
        <v>40</v>
      </c>
      <c r="D845" s="690">
        <v>50000</v>
      </c>
      <c r="E845" s="208">
        <v>0.85</v>
      </c>
      <c r="F845" s="687">
        <f>D845+(D845*E845)</f>
        <v>92500</v>
      </c>
      <c r="G845" s="209">
        <v>10</v>
      </c>
      <c r="H845" s="692">
        <f>+F845/G845</f>
        <v>9250</v>
      </c>
      <c r="I845" s="242"/>
      <c r="J845" s="202"/>
    </row>
    <row r="846" spans="2:10" ht="16.5" thickBot="1" x14ac:dyDescent="0.3">
      <c r="B846" s="425"/>
      <c r="C846" s="540"/>
      <c r="D846" s="545"/>
      <c r="E846" s="546"/>
      <c r="F846" s="546"/>
      <c r="G846" s="547"/>
      <c r="H846" s="41" t="s">
        <v>16</v>
      </c>
      <c r="I846" s="207">
        <f>H843+H844+H845</f>
        <v>15416.605</v>
      </c>
      <c r="J846" s="202"/>
    </row>
    <row r="847" spans="2:10" ht="16.5" thickBot="1" x14ac:dyDescent="0.3">
      <c r="B847" s="425"/>
      <c r="C847" s="540"/>
      <c r="D847" s="545"/>
      <c r="E847" s="546"/>
      <c r="F847" s="546"/>
      <c r="G847" s="547"/>
      <c r="H847" s="545"/>
      <c r="I847" s="42"/>
      <c r="J847" s="202"/>
    </row>
    <row r="848" spans="2:10" ht="16.5" thickBot="1" x14ac:dyDescent="0.3">
      <c r="B848" s="425"/>
      <c r="C848" s="540"/>
      <c r="D848" s="545"/>
      <c r="E848" s="546"/>
      <c r="F848" s="546"/>
      <c r="G848" s="43" t="s">
        <v>42</v>
      </c>
      <c r="H848" s="44"/>
      <c r="I848" s="6">
        <f>I846+I831+I820+I839</f>
        <v>20744.605</v>
      </c>
      <c r="J848" s="202"/>
    </row>
    <row r="849" spans="2:10" ht="15.75" x14ac:dyDescent="0.25">
      <c r="B849" s="425"/>
      <c r="C849" s="540"/>
      <c r="D849" s="545"/>
      <c r="E849" s="546"/>
      <c r="F849" s="546"/>
      <c r="G849" s="547"/>
      <c r="H849" s="545"/>
      <c r="I849" s="26"/>
      <c r="J849" s="202"/>
    </row>
    <row r="850" spans="2:10" ht="16.5" thickBot="1" x14ac:dyDescent="0.3">
      <c r="B850" s="425"/>
      <c r="C850" s="40" t="s">
        <v>135</v>
      </c>
      <c r="D850" s="545"/>
      <c r="E850" s="546"/>
      <c r="F850" s="546"/>
      <c r="G850" s="547"/>
      <c r="H850" s="545"/>
      <c r="I850" s="26"/>
      <c r="J850" s="202"/>
    </row>
    <row r="851" spans="2:10" ht="16.5" thickBot="1" x14ac:dyDescent="0.3">
      <c r="B851" s="425"/>
      <c r="C851" s="582" t="s">
        <v>44</v>
      </c>
      <c r="D851" s="583"/>
      <c r="E851" s="584"/>
      <c r="F851" s="585"/>
      <c r="G851" s="166" t="s">
        <v>45</v>
      </c>
      <c r="H851" s="586"/>
      <c r="I851" s="155"/>
      <c r="J851" s="202"/>
    </row>
    <row r="852" spans="2:10" ht="16.5" thickBot="1" x14ac:dyDescent="0.3">
      <c r="B852" s="425"/>
      <c r="C852" s="1081" t="s">
        <v>46</v>
      </c>
      <c r="D852" s="1082"/>
      <c r="E852" s="261"/>
      <c r="F852" s="261"/>
      <c r="G852" s="205">
        <v>0.22</v>
      </c>
      <c r="H852" s="693"/>
      <c r="I852" s="26">
        <f>I848*G852</f>
        <v>4563.8131000000003</v>
      </c>
      <c r="J852" s="202"/>
    </row>
    <row r="853" spans="2:10" ht="15.75" x14ac:dyDescent="0.25">
      <c r="B853" s="425"/>
      <c r="C853" s="1081" t="s">
        <v>132</v>
      </c>
      <c r="D853" s="1082"/>
      <c r="E853" s="261"/>
      <c r="F853" s="261"/>
      <c r="G853" s="205">
        <v>0.03</v>
      </c>
      <c r="H853" s="693"/>
      <c r="I853" s="26">
        <f>I848*G853</f>
        <v>622.33814999999993</v>
      </c>
      <c r="J853" s="202"/>
    </row>
    <row r="854" spans="2:10" ht="16.5" thickBot="1" x14ac:dyDescent="0.3">
      <c r="B854" s="425"/>
      <c r="C854" s="921" t="s">
        <v>47</v>
      </c>
      <c r="D854" s="922"/>
      <c r="E854" s="263"/>
      <c r="F854" s="264"/>
      <c r="G854" s="206">
        <v>0.05</v>
      </c>
      <c r="H854" s="694"/>
      <c r="I854" s="26">
        <f>I848*G854</f>
        <v>1037.2302500000001</v>
      </c>
      <c r="J854" s="202"/>
    </row>
    <row r="855" spans="2:10" ht="16.5" thickBot="1" x14ac:dyDescent="0.3">
      <c r="B855" s="425"/>
      <c r="C855" s="540"/>
      <c r="D855" s="545"/>
      <c r="E855" s="546"/>
      <c r="F855" s="546"/>
      <c r="G855" s="547"/>
      <c r="H855" s="14" t="s">
        <v>16</v>
      </c>
      <c r="I855" s="5">
        <f>I852+I854</f>
        <v>5601.0433499999999</v>
      </c>
      <c r="J855" s="202"/>
    </row>
    <row r="856" spans="2:10" ht="16.5" thickBot="1" x14ac:dyDescent="0.3">
      <c r="B856" s="425"/>
      <c r="C856" s="540"/>
      <c r="D856" s="545"/>
      <c r="E856" s="546"/>
      <c r="F856" s="546"/>
      <c r="G856" s="547"/>
      <c r="H856" s="545"/>
      <c r="I856" s="26"/>
      <c r="J856" s="202"/>
    </row>
    <row r="857" spans="2:10" ht="16.5" thickBot="1" x14ac:dyDescent="0.3">
      <c r="B857" s="425"/>
      <c r="C857" s="540"/>
      <c r="D857" s="434" t="s">
        <v>111</v>
      </c>
      <c r="E857" s="546"/>
      <c r="F857" s="546"/>
      <c r="G857" s="45" t="s">
        <v>48</v>
      </c>
      <c r="H857" s="44"/>
      <c r="I857" s="6">
        <f>I848+I855</f>
        <v>26345.648349999999</v>
      </c>
      <c r="J857" s="202"/>
    </row>
    <row r="858" spans="2:10" x14ac:dyDescent="0.25">
      <c r="B858" s="425"/>
      <c r="C858" s="425"/>
      <c r="D858" s="201"/>
      <c r="E858" s="201"/>
      <c r="F858" s="201"/>
      <c r="G858" s="201"/>
      <c r="H858" s="201"/>
      <c r="I858" s="202"/>
      <c r="J858" s="202"/>
    </row>
    <row r="859" spans="2:10" x14ac:dyDescent="0.25">
      <c r="B859" s="425"/>
      <c r="C859" s="425"/>
      <c r="D859" s="201"/>
      <c r="E859" s="201"/>
      <c r="F859" s="201"/>
      <c r="G859" s="435" t="s">
        <v>107</v>
      </c>
      <c r="H859" s="201"/>
      <c r="I859" s="202"/>
      <c r="J859" s="202"/>
    </row>
    <row r="860" spans="2:10" x14ac:dyDescent="0.25">
      <c r="B860" s="425"/>
      <c r="C860" s="425"/>
      <c r="D860" s="201"/>
      <c r="E860" s="201"/>
      <c r="F860" s="201"/>
      <c r="G860" s="435" t="s">
        <v>108</v>
      </c>
      <c r="H860" s="201"/>
      <c r="I860" s="202"/>
      <c r="J860" s="202"/>
    </row>
    <row r="861" spans="2:10" x14ac:dyDescent="0.25">
      <c r="B861" s="425"/>
      <c r="C861" s="425"/>
      <c r="D861" s="201"/>
      <c r="E861" s="201"/>
      <c r="F861" s="201"/>
      <c r="G861" s="435" t="s">
        <v>109</v>
      </c>
      <c r="H861" s="201"/>
      <c r="I861" s="202"/>
      <c r="J861" s="202"/>
    </row>
    <row r="862" spans="2:10" x14ac:dyDescent="0.25">
      <c r="B862" s="425"/>
      <c r="C862" s="425"/>
      <c r="D862" s="201"/>
      <c r="E862" s="201"/>
      <c r="F862" s="201"/>
      <c r="G862" s="435" t="s">
        <v>110</v>
      </c>
      <c r="H862" s="201"/>
      <c r="I862" s="202"/>
      <c r="J862" s="202"/>
    </row>
    <row r="863" spans="2:10" x14ac:dyDescent="0.25">
      <c r="B863" s="425"/>
      <c r="C863" s="425"/>
      <c r="D863" s="201"/>
      <c r="E863" s="201"/>
      <c r="F863" s="201"/>
      <c r="G863" s="201"/>
      <c r="H863" s="201"/>
      <c r="I863" s="202"/>
      <c r="J863" s="202"/>
    </row>
    <row r="864" spans="2:10" x14ac:dyDescent="0.25">
      <c r="B864" s="425"/>
      <c r="C864" s="425"/>
      <c r="D864" s="436" t="s">
        <v>112</v>
      </c>
      <c r="E864" s="201"/>
      <c r="F864" s="201"/>
      <c r="G864" s="201"/>
      <c r="H864" s="201"/>
      <c r="I864" s="202"/>
      <c r="J864" s="202"/>
    </row>
    <row r="865" spans="1:10" x14ac:dyDescent="0.25">
      <c r="B865" s="425"/>
      <c r="C865" s="425"/>
      <c r="D865" s="437" t="s">
        <v>113</v>
      </c>
      <c r="E865" s="201"/>
      <c r="F865" s="201"/>
      <c r="G865" s="201"/>
      <c r="H865" s="201"/>
      <c r="I865" s="202"/>
      <c r="J865" s="202"/>
    </row>
    <row r="866" spans="1:10" x14ac:dyDescent="0.25">
      <c r="B866" s="425"/>
      <c r="C866" s="425"/>
      <c r="D866" s="438">
        <v>1</v>
      </c>
      <c r="E866" s="201"/>
      <c r="F866" s="201"/>
      <c r="G866" s="201"/>
      <c r="H866" s="201"/>
      <c r="I866" s="202"/>
      <c r="J866" s="202"/>
    </row>
    <row r="867" spans="1:10" x14ac:dyDescent="0.25">
      <c r="B867" s="425"/>
      <c r="C867" s="425"/>
      <c r="D867" s="438">
        <v>2</v>
      </c>
      <c r="E867" s="201"/>
      <c r="F867" s="201"/>
      <c r="G867" s="201"/>
      <c r="H867" s="201"/>
      <c r="I867" s="202"/>
      <c r="J867" s="202"/>
    </row>
    <row r="868" spans="1:10" x14ac:dyDescent="0.25">
      <c r="B868" s="425"/>
      <c r="C868" s="425"/>
      <c r="D868" s="438">
        <v>3</v>
      </c>
      <c r="E868" s="201"/>
      <c r="F868" s="201"/>
      <c r="G868" s="201"/>
      <c r="H868" s="201"/>
      <c r="I868" s="202"/>
      <c r="J868" s="202"/>
    </row>
    <row r="869" spans="1:10" x14ac:dyDescent="0.25">
      <c r="B869" s="425"/>
      <c r="C869" s="425"/>
      <c r="D869" s="438"/>
      <c r="E869" s="201"/>
      <c r="F869" s="201"/>
      <c r="G869" s="435" t="s">
        <v>107</v>
      </c>
      <c r="H869" s="201"/>
      <c r="I869" s="202"/>
      <c r="J869" s="202"/>
    </row>
    <row r="870" spans="1:10" x14ac:dyDescent="0.25">
      <c r="B870" s="425"/>
      <c r="C870" s="425"/>
      <c r="D870" s="201"/>
      <c r="E870" s="201"/>
      <c r="F870" s="201"/>
      <c r="G870" s="435" t="s">
        <v>108</v>
      </c>
      <c r="H870" s="201"/>
      <c r="I870" s="202"/>
      <c r="J870" s="202"/>
    </row>
    <row r="871" spans="1:10" x14ac:dyDescent="0.25">
      <c r="B871" s="425"/>
      <c r="C871" s="425"/>
      <c r="D871" s="201"/>
      <c r="E871" s="201"/>
      <c r="F871" s="201"/>
      <c r="G871" s="435" t="s">
        <v>114</v>
      </c>
      <c r="H871" s="201"/>
      <c r="I871" s="202"/>
      <c r="J871" s="202"/>
    </row>
    <row r="872" spans="1:10" x14ac:dyDescent="0.25">
      <c r="B872" s="425"/>
      <c r="C872" s="425"/>
      <c r="D872" s="201"/>
      <c r="E872" s="201"/>
      <c r="F872" s="201"/>
      <c r="G872" s="435" t="s">
        <v>110</v>
      </c>
      <c r="H872" s="201"/>
      <c r="I872" s="202"/>
      <c r="J872" s="202"/>
    </row>
    <row r="873" spans="1:10" ht="15.75" thickBot="1" x14ac:dyDescent="0.3">
      <c r="B873" s="425"/>
      <c r="C873" s="430"/>
      <c r="D873" s="431"/>
      <c r="E873" s="431"/>
      <c r="F873" s="431"/>
      <c r="G873" s="432"/>
      <c r="H873" s="431"/>
      <c r="I873" s="305"/>
      <c r="J873" s="202"/>
    </row>
    <row r="874" spans="1:10" x14ac:dyDescent="0.25">
      <c r="B874" s="425"/>
      <c r="C874" s="201"/>
      <c r="D874" s="201"/>
      <c r="E874" s="201"/>
      <c r="F874" s="201"/>
      <c r="G874" s="435"/>
      <c r="H874" s="201"/>
      <c r="I874" s="201"/>
      <c r="J874" s="202"/>
    </row>
    <row r="875" spans="1:10" x14ac:dyDescent="0.25">
      <c r="B875" s="425"/>
      <c r="C875" s="201"/>
      <c r="D875" s="201"/>
      <c r="E875" s="201"/>
      <c r="F875" s="201"/>
      <c r="G875" s="435"/>
      <c r="H875" s="201"/>
      <c r="I875" s="201"/>
      <c r="J875" s="202"/>
    </row>
    <row r="876" spans="1:10" x14ac:dyDescent="0.25">
      <c r="B876" s="425"/>
      <c r="C876" s="201"/>
      <c r="D876" s="201"/>
      <c r="E876" s="201"/>
      <c r="F876" s="201"/>
      <c r="G876" s="435"/>
      <c r="H876" s="201"/>
      <c r="I876" s="201"/>
      <c r="J876" s="202"/>
    </row>
    <row r="877" spans="1:10" x14ac:dyDescent="0.25">
      <c r="B877" s="425"/>
      <c r="C877" s="201"/>
      <c r="D877" s="201"/>
      <c r="E877" s="201"/>
      <c r="F877" s="201"/>
      <c r="G877" s="435"/>
      <c r="H877" s="201"/>
      <c r="I877" s="201"/>
      <c r="J877" s="202"/>
    </row>
    <row r="878" spans="1:10" s="300" customFormat="1" x14ac:dyDescent="0.25">
      <c r="A878" s="1"/>
      <c r="B878" s="425"/>
      <c r="C878" s="201"/>
      <c r="D878" s="201"/>
      <c r="E878" s="201"/>
      <c r="F878" s="201"/>
      <c r="G878" s="435"/>
      <c r="H878" s="201"/>
      <c r="I878" s="201"/>
      <c r="J878" s="202"/>
    </row>
    <row r="879" spans="1:10" s="300" customFormat="1" x14ac:dyDescent="0.25">
      <c r="A879" s="1"/>
      <c r="B879" s="425"/>
      <c r="C879" s="201"/>
      <c r="D879" s="201"/>
      <c r="E879" s="201"/>
      <c r="F879" s="201"/>
      <c r="G879" s="435"/>
      <c r="H879" s="201"/>
      <c r="I879" s="201"/>
      <c r="J879" s="202"/>
    </row>
    <row r="880" spans="1:10" s="300" customFormat="1" x14ac:dyDescent="0.25">
      <c r="A880" s="1"/>
      <c r="B880" s="425"/>
      <c r="C880" s="201"/>
      <c r="D880" s="201"/>
      <c r="E880" s="201"/>
      <c r="F880" s="201"/>
      <c r="G880" s="435"/>
      <c r="H880" s="201"/>
      <c r="I880" s="201"/>
      <c r="J880" s="202"/>
    </row>
    <row r="881" spans="1:10" x14ac:dyDescent="0.25">
      <c r="B881" s="425"/>
      <c r="C881" s="201"/>
      <c r="D881" s="201"/>
      <c r="E881" s="201"/>
      <c r="F881" s="201"/>
      <c r="G881" s="435"/>
      <c r="H881" s="201"/>
      <c r="I881" s="201"/>
      <c r="J881" s="202"/>
    </row>
    <row r="882" spans="1:10" s="300" customFormat="1" x14ac:dyDescent="0.25">
      <c r="A882" s="1"/>
      <c r="B882" s="425"/>
      <c r="C882" s="201"/>
      <c r="D882" s="201"/>
      <c r="E882" s="201"/>
      <c r="F882" s="201"/>
      <c r="G882" s="435"/>
      <c r="H882" s="201"/>
      <c r="I882" s="201"/>
      <c r="J882" s="202"/>
    </row>
    <row r="883" spans="1:10" ht="15.75" thickBot="1" x14ac:dyDescent="0.3">
      <c r="B883" s="430"/>
      <c r="C883" s="431"/>
      <c r="D883" s="431"/>
      <c r="E883" s="431"/>
      <c r="F883" s="431"/>
      <c r="G883" s="431"/>
      <c r="H883" s="431"/>
      <c r="I883" s="431"/>
      <c r="J883" s="305"/>
    </row>
    <row r="884" spans="1:10" ht="15.75" thickBot="1" x14ac:dyDescent="0.3"/>
    <row r="885" spans="1:10" s="803" customFormat="1" ht="16.5" thickBot="1" x14ac:dyDescent="0.3">
      <c r="A885" s="1"/>
      <c r="B885" s="433"/>
      <c r="C885" s="534"/>
      <c r="D885" s="535"/>
      <c r="E885" s="536"/>
      <c r="F885" s="536"/>
      <c r="G885" s="537"/>
      <c r="H885" s="535"/>
      <c r="I885" s="60"/>
      <c r="J885" s="200"/>
    </row>
    <row r="886" spans="1:10" s="803" customFormat="1" ht="15.75" x14ac:dyDescent="0.25">
      <c r="A886" s="1"/>
      <c r="B886" s="425"/>
      <c r="C886" s="538"/>
      <c r="D886" s="539"/>
      <c r="E886" s="1009" t="s">
        <v>115</v>
      </c>
      <c r="F886" s="1010"/>
      <c r="G886" s="1011"/>
      <c r="H886" s="31" t="s">
        <v>116</v>
      </c>
      <c r="I886" s="25" t="s">
        <v>105</v>
      </c>
      <c r="J886" s="202"/>
    </row>
    <row r="887" spans="1:10" s="803" customFormat="1" ht="15.75" x14ac:dyDescent="0.25">
      <c r="A887" s="1"/>
      <c r="B887" s="425"/>
      <c r="C887" s="540"/>
      <c r="D887" s="541"/>
      <c r="E887" s="1012"/>
      <c r="F887" s="1013"/>
      <c r="G887" s="1014"/>
      <c r="H887" s="32" t="s">
        <v>117</v>
      </c>
      <c r="I887" s="26"/>
      <c r="J887" s="202"/>
    </row>
    <row r="888" spans="1:10" s="803" customFormat="1" ht="15.75" x14ac:dyDescent="0.25">
      <c r="A888" s="1"/>
      <c r="B888" s="425"/>
      <c r="C888" s="540"/>
      <c r="D888" s="541"/>
      <c r="E888" s="1012"/>
      <c r="F888" s="1013"/>
      <c r="G888" s="1014"/>
      <c r="H888" s="32" t="s">
        <v>118</v>
      </c>
      <c r="I888" s="33">
        <v>44236</v>
      </c>
      <c r="J888" s="202"/>
    </row>
    <row r="889" spans="1:10" s="803" customFormat="1" ht="16.5" thickBot="1" x14ac:dyDescent="0.3">
      <c r="A889" s="1"/>
      <c r="B889" s="425"/>
      <c r="C889" s="542"/>
      <c r="D889" s="543"/>
      <c r="E889" s="1015"/>
      <c r="F889" s="1016"/>
      <c r="G889" s="1017"/>
      <c r="H889" s="544"/>
      <c r="I889" s="28"/>
      <c r="J889" s="202"/>
    </row>
    <row r="890" spans="1:10" s="803" customFormat="1" ht="16.5" thickBot="1" x14ac:dyDescent="0.3">
      <c r="A890" s="1"/>
      <c r="B890" s="425"/>
      <c r="C890" s="540"/>
      <c r="D890" s="545"/>
      <c r="E890" s="546"/>
      <c r="F890" s="546"/>
      <c r="G890" s="547"/>
      <c r="H890" s="545"/>
      <c r="I890" s="26"/>
      <c r="J890" s="202"/>
    </row>
    <row r="891" spans="1:10" s="803" customFormat="1" ht="16.5" thickBot="1" x14ac:dyDescent="0.3">
      <c r="A891" s="1"/>
      <c r="B891" s="425"/>
      <c r="C891" s="38" t="s">
        <v>106</v>
      </c>
      <c r="D891" s="548" t="str">
        <f>+PRESUPUESTO!G32</f>
        <v>Pintura en Poliamida Color  Blanco  Para estructura cubierta metalica</v>
      </c>
      <c r="E891" s="549"/>
      <c r="F891" s="549"/>
      <c r="G891" s="550"/>
      <c r="H891" s="548"/>
      <c r="I891" s="131" t="s">
        <v>78</v>
      </c>
      <c r="J891" s="202"/>
    </row>
    <row r="892" spans="1:10" s="803" customFormat="1" ht="15.75" x14ac:dyDescent="0.25">
      <c r="A892" s="1"/>
      <c r="B892" s="425"/>
      <c r="C892" s="540"/>
      <c r="D892" s="545"/>
      <c r="E892" s="546"/>
      <c r="F892" s="546"/>
      <c r="G892" s="547"/>
      <c r="H892" s="545"/>
      <c r="I892" s="26"/>
      <c r="J892" s="202"/>
    </row>
    <row r="893" spans="1:10" s="803" customFormat="1" ht="16.5" thickBot="1" x14ac:dyDescent="0.3">
      <c r="A893" s="1"/>
      <c r="B893" s="425"/>
      <c r="C893" s="40" t="s">
        <v>4</v>
      </c>
      <c r="D893" s="545"/>
      <c r="E893" s="546"/>
      <c r="F893" s="546"/>
      <c r="G893" s="547"/>
      <c r="H893" s="545"/>
      <c r="I893" s="26"/>
      <c r="J893" s="202"/>
    </row>
    <row r="894" spans="1:10" s="803" customFormat="1" ht="15.75" x14ac:dyDescent="0.25">
      <c r="A894" s="1"/>
      <c r="B894" s="425"/>
      <c r="C894" s="151" t="s">
        <v>5</v>
      </c>
      <c r="D894" s="152"/>
      <c r="E894" s="153" t="s">
        <v>6</v>
      </c>
      <c r="F894" s="153" t="s">
        <v>7</v>
      </c>
      <c r="G894" s="153" t="s">
        <v>8</v>
      </c>
      <c r="H894" s="154" t="s">
        <v>9</v>
      </c>
      <c r="I894" s="155"/>
      <c r="J894" s="202"/>
    </row>
    <row r="895" spans="1:10" s="803" customFormat="1" ht="15.75" x14ac:dyDescent="0.25">
      <c r="A895" s="1"/>
      <c r="B895" s="425"/>
      <c r="C895" s="805" t="s">
        <v>10</v>
      </c>
      <c r="D895" s="671"/>
      <c r="E895" s="672" t="s">
        <v>11</v>
      </c>
      <c r="F895" s="673">
        <v>0.01</v>
      </c>
      <c r="G895" s="674">
        <v>50000</v>
      </c>
      <c r="H895" s="675">
        <f>G895*F895</f>
        <v>500</v>
      </c>
      <c r="I895" s="236"/>
      <c r="J895" s="202"/>
    </row>
    <row r="896" spans="1:10" s="803" customFormat="1" ht="15.75" x14ac:dyDescent="0.25">
      <c r="A896" s="1"/>
      <c r="B896" s="425"/>
      <c r="C896" s="1059"/>
      <c r="D896" s="1060"/>
      <c r="E896" s="672"/>
      <c r="F896" s="673"/>
      <c r="G896" s="674"/>
      <c r="H896" s="675"/>
      <c r="I896" s="236"/>
      <c r="J896" s="202"/>
    </row>
    <row r="897" spans="1:10" s="803" customFormat="1" ht="15.75" x14ac:dyDescent="0.25">
      <c r="A897" s="1"/>
      <c r="B897" s="425"/>
      <c r="C897" s="1061"/>
      <c r="D897" s="1062"/>
      <c r="E897" s="676"/>
      <c r="F897" s="673"/>
      <c r="G897" s="674"/>
      <c r="H897" s="675"/>
      <c r="I897" s="236"/>
      <c r="J897" s="202"/>
    </row>
    <row r="898" spans="1:10" s="803" customFormat="1" ht="16.5" thickBot="1" x14ac:dyDescent="0.3">
      <c r="A898" s="1"/>
      <c r="B898" s="425"/>
      <c r="C898" s="542"/>
      <c r="D898" s="677"/>
      <c r="E898" s="678"/>
      <c r="F898" s="679"/>
      <c r="G898" s="680"/>
      <c r="H898" s="675"/>
      <c r="I898" s="242"/>
      <c r="J898" s="202"/>
    </row>
    <row r="899" spans="1:10" s="803" customFormat="1" ht="16.5" thickBot="1" x14ac:dyDescent="0.3">
      <c r="A899" s="1"/>
      <c r="B899" s="425"/>
      <c r="C899" s="540"/>
      <c r="D899" s="545"/>
      <c r="E899" s="546"/>
      <c r="F899" s="546"/>
      <c r="G899" s="547"/>
      <c r="H899" s="4" t="s">
        <v>16</v>
      </c>
      <c r="I899" s="5">
        <f>H895+H896+H897+H898</f>
        <v>500</v>
      </c>
      <c r="J899" s="202"/>
    </row>
    <row r="900" spans="1:10" s="803" customFormat="1" ht="15.75" x14ac:dyDescent="0.25">
      <c r="A900" s="1"/>
      <c r="B900" s="425"/>
      <c r="C900" s="540"/>
      <c r="D900" s="545"/>
      <c r="E900" s="546"/>
      <c r="F900" s="546"/>
      <c r="G900" s="547"/>
      <c r="H900" s="545"/>
      <c r="I900" s="26"/>
      <c r="J900" s="202"/>
    </row>
    <row r="901" spans="1:10" s="803" customFormat="1" ht="16.5" thickBot="1" x14ac:dyDescent="0.3">
      <c r="A901" s="1"/>
      <c r="B901" s="425"/>
      <c r="C901" s="40" t="s">
        <v>17</v>
      </c>
      <c r="D901" s="545"/>
      <c r="E901" s="546"/>
      <c r="F901" s="546"/>
      <c r="G901" s="547"/>
      <c r="H901" s="545"/>
      <c r="I901" s="26"/>
      <c r="J901" s="202"/>
    </row>
    <row r="902" spans="1:10" s="803" customFormat="1" ht="15.75" x14ac:dyDescent="0.25">
      <c r="A902" s="1"/>
      <c r="B902" s="425"/>
      <c r="C902" s="151" t="s">
        <v>5</v>
      </c>
      <c r="D902" s="152"/>
      <c r="E902" s="153" t="s">
        <v>6</v>
      </c>
      <c r="F902" s="153" t="s">
        <v>7</v>
      </c>
      <c r="G902" s="156" t="s">
        <v>9</v>
      </c>
      <c r="H902" s="154" t="s">
        <v>18</v>
      </c>
      <c r="I902" s="155"/>
      <c r="J902" s="202"/>
    </row>
    <row r="903" spans="1:10" s="803" customFormat="1" ht="15.75" x14ac:dyDescent="0.25">
      <c r="A903" s="1"/>
      <c r="B903" s="425"/>
      <c r="C903" s="1063" t="s">
        <v>183</v>
      </c>
      <c r="D903" s="1064"/>
      <c r="E903" s="676" t="s">
        <v>11</v>
      </c>
      <c r="F903" s="681">
        <v>0.05</v>
      </c>
      <c r="G903" s="682">
        <v>49000</v>
      </c>
      <c r="H903" s="683">
        <f>+G903*F903</f>
        <v>2450</v>
      </c>
      <c r="I903" s="236"/>
      <c r="J903" s="202"/>
    </row>
    <row r="904" spans="1:10" s="803" customFormat="1" ht="15.75" x14ac:dyDescent="0.25">
      <c r="A904" s="1"/>
      <c r="B904" s="425"/>
      <c r="C904" s="1059" t="s">
        <v>184</v>
      </c>
      <c r="D904" s="1060"/>
      <c r="E904" s="676" t="s">
        <v>181</v>
      </c>
      <c r="F904" s="681">
        <v>0.1</v>
      </c>
      <c r="G904" s="682">
        <v>5200</v>
      </c>
      <c r="H904" s="683">
        <f>+G904*F904</f>
        <v>520</v>
      </c>
      <c r="I904" s="236"/>
      <c r="J904" s="202"/>
    </row>
    <row r="905" spans="1:10" s="803" customFormat="1" ht="15.75" x14ac:dyDescent="0.25">
      <c r="A905" s="1"/>
      <c r="B905" s="425"/>
      <c r="C905" s="1079" t="s">
        <v>185</v>
      </c>
      <c r="D905" s="1080"/>
      <c r="E905" s="676" t="s">
        <v>11</v>
      </c>
      <c r="F905" s="681">
        <v>0.04</v>
      </c>
      <c r="G905" s="78">
        <v>20000</v>
      </c>
      <c r="H905" s="683">
        <f>+G905*F905</f>
        <v>800</v>
      </c>
      <c r="I905" s="236"/>
      <c r="J905" s="202"/>
    </row>
    <row r="906" spans="1:10" s="803" customFormat="1" ht="15.75" x14ac:dyDescent="0.25">
      <c r="A906" s="1"/>
      <c r="B906" s="425"/>
      <c r="C906" s="1065" t="s">
        <v>186</v>
      </c>
      <c r="D906" s="1066"/>
      <c r="E906" s="676" t="s">
        <v>11</v>
      </c>
      <c r="F906" s="681">
        <v>0.05</v>
      </c>
      <c r="G906" s="78"/>
      <c r="H906" s="683">
        <f>+G906*F906</f>
        <v>0</v>
      </c>
      <c r="I906" s="236"/>
      <c r="J906" s="202"/>
    </row>
    <row r="907" spans="1:10" s="803" customFormat="1" ht="15.75" x14ac:dyDescent="0.25">
      <c r="A907" s="1"/>
      <c r="B907" s="425"/>
      <c r="C907" s="1065" t="s">
        <v>141</v>
      </c>
      <c r="D907" s="1066"/>
      <c r="E907" s="676" t="s">
        <v>13</v>
      </c>
      <c r="F907" s="681">
        <v>0.3</v>
      </c>
      <c r="G907" s="78">
        <v>3526.666666666667</v>
      </c>
      <c r="H907" s="683">
        <f>G907*F907</f>
        <v>1058</v>
      </c>
      <c r="I907" s="236"/>
      <c r="J907" s="202"/>
    </row>
    <row r="908" spans="1:10" s="803" customFormat="1" ht="15.75" x14ac:dyDescent="0.25">
      <c r="A908" s="1"/>
      <c r="B908" s="425"/>
      <c r="C908" s="1067"/>
      <c r="D908" s="1068"/>
      <c r="E908" s="676"/>
      <c r="F908" s="681"/>
      <c r="G908" s="78"/>
      <c r="H908" s="683">
        <f>G908*F908</f>
        <v>0</v>
      </c>
      <c r="I908" s="236"/>
      <c r="J908" s="202"/>
    </row>
    <row r="909" spans="1:10" s="803" customFormat="1" ht="16.5" thickBot="1" x14ac:dyDescent="0.3">
      <c r="A909" s="1"/>
      <c r="B909" s="425"/>
      <c r="C909" s="1065"/>
      <c r="D909" s="1066"/>
      <c r="E909" s="676"/>
      <c r="F909" s="681"/>
      <c r="G909" s="78"/>
      <c r="H909" s="683">
        <f>G909*F909</f>
        <v>0</v>
      </c>
      <c r="I909" s="236"/>
      <c r="J909" s="202"/>
    </row>
    <row r="910" spans="1:10" s="803" customFormat="1" ht="16.5" thickBot="1" x14ac:dyDescent="0.3">
      <c r="A910" s="1"/>
      <c r="B910" s="425"/>
      <c r="C910" s="540"/>
      <c r="D910" s="545"/>
      <c r="E910" s="546"/>
      <c r="F910" s="546"/>
      <c r="G910" s="547"/>
      <c r="H910" s="41" t="s">
        <v>16</v>
      </c>
      <c r="I910" s="5">
        <f>H903+H904+H905+H906+H907+H908+H909</f>
        <v>4828</v>
      </c>
      <c r="J910" s="202"/>
    </row>
    <row r="911" spans="1:10" s="803" customFormat="1" ht="15.75" x14ac:dyDescent="0.25">
      <c r="A911" s="1"/>
      <c r="B911" s="425"/>
      <c r="C911" s="540"/>
      <c r="D911" s="545"/>
      <c r="E911" s="546"/>
      <c r="F911" s="546"/>
      <c r="G911" s="547"/>
      <c r="H911" s="545"/>
      <c r="I911" s="26"/>
      <c r="J911" s="202"/>
    </row>
    <row r="912" spans="1:10" s="803" customFormat="1" ht="15.75" x14ac:dyDescent="0.25">
      <c r="A912" s="1"/>
      <c r="B912" s="425"/>
      <c r="C912" s="540"/>
      <c r="D912" s="545"/>
      <c r="E912" s="546"/>
      <c r="F912" s="546"/>
      <c r="G912" s="547"/>
      <c r="H912" s="545"/>
      <c r="I912" s="26"/>
      <c r="J912" s="202"/>
    </row>
    <row r="913" spans="1:10" s="803" customFormat="1" ht="16.5" thickBot="1" x14ac:dyDescent="0.3">
      <c r="A913" s="1"/>
      <c r="B913" s="425"/>
      <c r="C913" s="40" t="s">
        <v>133</v>
      </c>
      <c r="D913" s="545"/>
      <c r="E913" s="546"/>
      <c r="F913" s="546"/>
      <c r="G913" s="547"/>
      <c r="H913" s="545"/>
      <c r="I913" s="26"/>
      <c r="J913" s="202"/>
    </row>
    <row r="914" spans="1:10" s="803" customFormat="1" x14ac:dyDescent="0.25">
      <c r="A914" s="1"/>
      <c r="B914" s="425"/>
      <c r="C914" s="151" t="s">
        <v>5</v>
      </c>
      <c r="D914" s="152"/>
      <c r="E914" s="153" t="s">
        <v>136</v>
      </c>
      <c r="F914" s="153" t="s">
        <v>137</v>
      </c>
      <c r="G914" s="156" t="s">
        <v>138</v>
      </c>
      <c r="H914" s="154" t="s">
        <v>139</v>
      </c>
      <c r="I914" s="154" t="s">
        <v>9</v>
      </c>
      <c r="J914" s="202"/>
    </row>
    <row r="915" spans="1:10" s="803" customFormat="1" ht="15.75" x14ac:dyDescent="0.25">
      <c r="A915" s="1"/>
      <c r="B915" s="425"/>
      <c r="C915" s="1063"/>
      <c r="D915" s="1064"/>
      <c r="E915" s="676"/>
      <c r="F915" s="681"/>
      <c r="G915" s="684">
        <f>+F915*E915</f>
        <v>0</v>
      </c>
      <c r="H915" s="683"/>
      <c r="I915" s="281">
        <f>+H915*G915</f>
        <v>0</v>
      </c>
      <c r="J915" s="202"/>
    </row>
    <row r="916" spans="1:10" s="803" customFormat="1" ht="15.75" x14ac:dyDescent="0.25">
      <c r="A916" s="1"/>
      <c r="B916" s="425"/>
      <c r="C916" s="1059"/>
      <c r="D916" s="1060"/>
      <c r="E916" s="676"/>
      <c r="F916" s="681"/>
      <c r="G916" s="682"/>
      <c r="H916" s="683">
        <f>G916*F916</f>
        <v>0</v>
      </c>
      <c r="I916" s="236"/>
      <c r="J916" s="202"/>
    </row>
    <row r="917" spans="1:10" s="803" customFormat="1" ht="16.5" thickBot="1" x14ac:dyDescent="0.3">
      <c r="A917" s="1"/>
      <c r="B917" s="425"/>
      <c r="C917" s="1079"/>
      <c r="D917" s="1080"/>
      <c r="E917" s="676"/>
      <c r="F917" s="681"/>
      <c r="G917" s="78"/>
      <c r="H917" s="683">
        <f>G917*F917</f>
        <v>0</v>
      </c>
      <c r="I917" s="236"/>
      <c r="J917" s="202"/>
    </row>
    <row r="918" spans="1:10" s="803" customFormat="1" ht="16.5" thickBot="1" x14ac:dyDescent="0.3">
      <c r="A918" s="1"/>
      <c r="B918" s="425"/>
      <c r="C918" s="540"/>
      <c r="D918" s="545"/>
      <c r="E918" s="546"/>
      <c r="F918" s="546"/>
      <c r="G918" s="547"/>
      <c r="H918" s="41" t="s">
        <v>16</v>
      </c>
      <c r="I918" s="5">
        <f>+SUM(I915:I917)</f>
        <v>0</v>
      </c>
      <c r="J918" s="202"/>
    </row>
    <row r="919" spans="1:10" s="803" customFormat="1" ht="15.75" x14ac:dyDescent="0.25">
      <c r="A919" s="1"/>
      <c r="B919" s="425"/>
      <c r="C919" s="540"/>
      <c r="D919" s="545"/>
      <c r="E919" s="546"/>
      <c r="F919" s="546"/>
      <c r="G919" s="547"/>
      <c r="H919" s="545"/>
      <c r="I919" s="26"/>
      <c r="J919" s="202"/>
    </row>
    <row r="920" spans="1:10" s="803" customFormat="1" ht="16.5" thickBot="1" x14ac:dyDescent="0.3">
      <c r="A920" s="1"/>
      <c r="B920" s="425"/>
      <c r="C920" s="40" t="s">
        <v>134</v>
      </c>
      <c r="D920" s="545"/>
      <c r="E920" s="546"/>
      <c r="F920" s="546"/>
      <c r="G920" s="547"/>
      <c r="H920" s="545"/>
      <c r="I920" s="26"/>
      <c r="J920" s="202"/>
    </row>
    <row r="921" spans="1:10" s="803" customFormat="1" ht="15.75" x14ac:dyDescent="0.25">
      <c r="A921" s="1"/>
      <c r="B921" s="425"/>
      <c r="C921" s="569" t="s">
        <v>34</v>
      </c>
      <c r="D921" s="570" t="s">
        <v>35</v>
      </c>
      <c r="E921" s="571" t="s">
        <v>36</v>
      </c>
      <c r="F921" s="571" t="s">
        <v>37</v>
      </c>
      <c r="G921" s="572" t="s">
        <v>38</v>
      </c>
      <c r="H921" s="161" t="s">
        <v>39</v>
      </c>
      <c r="I921" s="155"/>
      <c r="J921" s="202"/>
    </row>
    <row r="922" spans="1:10" s="803" customFormat="1" ht="15.75" x14ac:dyDescent="0.25">
      <c r="A922" s="1"/>
      <c r="B922" s="425"/>
      <c r="C922" s="804"/>
      <c r="D922" s="686"/>
      <c r="E922" s="83"/>
      <c r="F922" s="687"/>
      <c r="G922" s="86"/>
      <c r="H922" s="688"/>
      <c r="I922" s="236"/>
      <c r="J922" s="202"/>
    </row>
    <row r="923" spans="1:10" s="803" customFormat="1" ht="15.75" x14ac:dyDescent="0.25">
      <c r="A923" s="1"/>
      <c r="B923" s="425"/>
      <c r="C923" s="804" t="s">
        <v>41</v>
      </c>
      <c r="D923" s="686">
        <v>33333</v>
      </c>
      <c r="E923" s="83">
        <v>0.85</v>
      </c>
      <c r="F923" s="687">
        <f>D923+(D923*E923)</f>
        <v>61666.05</v>
      </c>
      <c r="G923" s="86">
        <v>10</v>
      </c>
      <c r="H923" s="688">
        <f>+F923/G923</f>
        <v>6166.6050000000005</v>
      </c>
      <c r="I923" s="236"/>
      <c r="J923" s="202"/>
    </row>
    <row r="924" spans="1:10" s="803" customFormat="1" ht="16.5" thickBot="1" x14ac:dyDescent="0.3">
      <c r="A924" s="1"/>
      <c r="B924" s="425"/>
      <c r="C924" s="689" t="s">
        <v>40</v>
      </c>
      <c r="D924" s="690">
        <v>50000</v>
      </c>
      <c r="E924" s="208">
        <v>0.85</v>
      </c>
      <c r="F924" s="687">
        <f>D924+(D924*E924)</f>
        <v>92500</v>
      </c>
      <c r="G924" s="209">
        <v>10</v>
      </c>
      <c r="H924" s="692">
        <f>+F924/G924</f>
        <v>9250</v>
      </c>
      <c r="I924" s="242"/>
      <c r="J924" s="202"/>
    </row>
    <row r="925" spans="1:10" s="803" customFormat="1" ht="16.5" thickBot="1" x14ac:dyDescent="0.3">
      <c r="A925" s="1"/>
      <c r="B925" s="425"/>
      <c r="C925" s="540"/>
      <c r="D925" s="545"/>
      <c r="E925" s="546"/>
      <c r="F925" s="546"/>
      <c r="G925" s="547"/>
      <c r="H925" s="41" t="s">
        <v>16</v>
      </c>
      <c r="I925" s="207">
        <f>H922+H923+H924</f>
        <v>15416.605</v>
      </c>
      <c r="J925" s="202"/>
    </row>
    <row r="926" spans="1:10" s="803" customFormat="1" ht="16.5" thickBot="1" x14ac:dyDescent="0.3">
      <c r="A926" s="1"/>
      <c r="B926" s="425"/>
      <c r="C926" s="540"/>
      <c r="D926" s="545"/>
      <c r="E926" s="546"/>
      <c r="F926" s="546"/>
      <c r="G926" s="547"/>
      <c r="H926" s="545"/>
      <c r="I926" s="42"/>
      <c r="J926" s="202"/>
    </row>
    <row r="927" spans="1:10" s="803" customFormat="1" ht="16.5" thickBot="1" x14ac:dyDescent="0.3">
      <c r="A927" s="1"/>
      <c r="B927" s="425"/>
      <c r="C927" s="540"/>
      <c r="D927" s="545"/>
      <c r="E927" s="546"/>
      <c r="F927" s="546"/>
      <c r="G927" s="43" t="s">
        <v>42</v>
      </c>
      <c r="H927" s="44"/>
      <c r="I927" s="6">
        <f>I925+I910+I899+I918</f>
        <v>20744.605</v>
      </c>
      <c r="J927" s="202"/>
    </row>
    <row r="928" spans="1:10" s="803" customFormat="1" ht="15.75" x14ac:dyDescent="0.25">
      <c r="A928" s="1"/>
      <c r="B928" s="425"/>
      <c r="C928" s="540"/>
      <c r="D928" s="545"/>
      <c r="E928" s="546"/>
      <c r="F928" s="546"/>
      <c r="G928" s="547"/>
      <c r="H928" s="545"/>
      <c r="I928" s="26"/>
      <c r="J928" s="202"/>
    </row>
    <row r="929" spans="1:10" s="803" customFormat="1" ht="16.5" thickBot="1" x14ac:dyDescent="0.3">
      <c r="A929" s="1"/>
      <c r="B929" s="425"/>
      <c r="C929" s="40" t="s">
        <v>135</v>
      </c>
      <c r="D929" s="545"/>
      <c r="E929" s="546"/>
      <c r="F929" s="546"/>
      <c r="G929" s="547"/>
      <c r="H929" s="545"/>
      <c r="I929" s="26"/>
      <c r="J929" s="202"/>
    </row>
    <row r="930" spans="1:10" s="803" customFormat="1" ht="16.5" thickBot="1" x14ac:dyDescent="0.3">
      <c r="A930" s="1"/>
      <c r="B930" s="425"/>
      <c r="C930" s="582" t="s">
        <v>44</v>
      </c>
      <c r="D930" s="583"/>
      <c r="E930" s="584"/>
      <c r="F930" s="585"/>
      <c r="G930" s="166" t="s">
        <v>45</v>
      </c>
      <c r="H930" s="586"/>
      <c r="I930" s="155"/>
      <c r="J930" s="202"/>
    </row>
    <row r="931" spans="1:10" s="803" customFormat="1" ht="16.5" thickBot="1" x14ac:dyDescent="0.3">
      <c r="A931" s="1"/>
      <c r="B931" s="425"/>
      <c r="C931" s="1081" t="s">
        <v>46</v>
      </c>
      <c r="D931" s="1082"/>
      <c r="E931" s="261"/>
      <c r="F931" s="261"/>
      <c r="G931" s="205">
        <v>0.22</v>
      </c>
      <c r="H931" s="693"/>
      <c r="I931" s="26">
        <f>I927*G931</f>
        <v>4563.8131000000003</v>
      </c>
      <c r="J931" s="202"/>
    </row>
    <row r="932" spans="1:10" s="803" customFormat="1" ht="15.75" x14ac:dyDescent="0.25">
      <c r="A932" s="1"/>
      <c r="B932" s="425"/>
      <c r="C932" s="1081" t="s">
        <v>132</v>
      </c>
      <c r="D932" s="1082"/>
      <c r="E932" s="261"/>
      <c r="F932" s="261"/>
      <c r="G932" s="205">
        <v>0.03</v>
      </c>
      <c r="H932" s="693"/>
      <c r="I932" s="26">
        <f>I927*G932</f>
        <v>622.33814999999993</v>
      </c>
      <c r="J932" s="202"/>
    </row>
    <row r="933" spans="1:10" s="803" customFormat="1" ht="16.5" thickBot="1" x14ac:dyDescent="0.3">
      <c r="A933" s="1"/>
      <c r="B933" s="425"/>
      <c r="C933" s="921" t="s">
        <v>47</v>
      </c>
      <c r="D933" s="922"/>
      <c r="E933" s="263"/>
      <c r="F933" s="264"/>
      <c r="G933" s="206">
        <v>0.05</v>
      </c>
      <c r="H933" s="694"/>
      <c r="I933" s="26">
        <f>I927*G933</f>
        <v>1037.2302500000001</v>
      </c>
      <c r="J933" s="202"/>
    </row>
    <row r="934" spans="1:10" s="803" customFormat="1" ht="16.5" thickBot="1" x14ac:dyDescent="0.3">
      <c r="A934" s="1"/>
      <c r="B934" s="425"/>
      <c r="C934" s="540"/>
      <c r="D934" s="545"/>
      <c r="E934" s="546"/>
      <c r="F934" s="546"/>
      <c r="G934" s="547"/>
      <c r="H934" s="14" t="s">
        <v>16</v>
      </c>
      <c r="I934" s="5">
        <f>I931+I933</f>
        <v>5601.0433499999999</v>
      </c>
      <c r="J934" s="202"/>
    </row>
    <row r="935" spans="1:10" s="803" customFormat="1" ht="16.5" thickBot="1" x14ac:dyDescent="0.3">
      <c r="A935" s="1"/>
      <c r="B935" s="425"/>
      <c r="C935" s="540"/>
      <c r="D935" s="545"/>
      <c r="E935" s="546"/>
      <c r="F935" s="546"/>
      <c r="G935" s="547"/>
      <c r="H935" s="545"/>
      <c r="I935" s="26"/>
      <c r="J935" s="202"/>
    </row>
    <row r="936" spans="1:10" s="803" customFormat="1" ht="16.5" thickBot="1" x14ac:dyDescent="0.3">
      <c r="A936" s="1"/>
      <c r="B936" s="425"/>
      <c r="C936" s="540"/>
      <c r="D936" s="434" t="s">
        <v>111</v>
      </c>
      <c r="E936" s="546"/>
      <c r="F936" s="546"/>
      <c r="G936" s="45" t="s">
        <v>48</v>
      </c>
      <c r="H936" s="44"/>
      <c r="I936" s="6">
        <f>I927+I934</f>
        <v>26345.648349999999</v>
      </c>
      <c r="J936" s="202"/>
    </row>
    <row r="937" spans="1:10" s="803" customFormat="1" x14ac:dyDescent="0.25">
      <c r="A937" s="1"/>
      <c r="B937" s="425"/>
      <c r="C937" s="425"/>
      <c r="D937" s="201"/>
      <c r="E937" s="201"/>
      <c r="F937" s="201"/>
      <c r="G937" s="201"/>
      <c r="H937" s="201"/>
      <c r="I937" s="202"/>
      <c r="J937" s="202"/>
    </row>
    <row r="938" spans="1:10" s="803" customFormat="1" x14ac:dyDescent="0.25">
      <c r="A938" s="1"/>
      <c r="B938" s="425"/>
      <c r="C938" s="425"/>
      <c r="D938" s="201"/>
      <c r="E938" s="201"/>
      <c r="F938" s="201"/>
      <c r="G938" s="435" t="s">
        <v>107</v>
      </c>
      <c r="H938" s="201"/>
      <c r="I938" s="202"/>
      <c r="J938" s="202"/>
    </row>
    <row r="939" spans="1:10" s="803" customFormat="1" x14ac:dyDescent="0.25">
      <c r="A939" s="1"/>
      <c r="B939" s="425"/>
      <c r="C939" s="425"/>
      <c r="D939" s="201"/>
      <c r="E939" s="201"/>
      <c r="F939" s="201"/>
      <c r="G939" s="435" t="s">
        <v>108</v>
      </c>
      <c r="H939" s="201"/>
      <c r="I939" s="202"/>
      <c r="J939" s="202"/>
    </row>
    <row r="940" spans="1:10" s="803" customFormat="1" x14ac:dyDescent="0.25">
      <c r="A940" s="1"/>
      <c r="B940" s="425"/>
      <c r="C940" s="425"/>
      <c r="D940" s="201"/>
      <c r="E940" s="201"/>
      <c r="F940" s="201"/>
      <c r="G940" s="435" t="s">
        <v>109</v>
      </c>
      <c r="H940" s="201"/>
      <c r="I940" s="202"/>
      <c r="J940" s="202"/>
    </row>
    <row r="941" spans="1:10" s="803" customFormat="1" x14ac:dyDescent="0.25">
      <c r="A941" s="1"/>
      <c r="B941" s="425"/>
      <c r="C941" s="425"/>
      <c r="D941" s="201"/>
      <c r="E941" s="201"/>
      <c r="F941" s="201"/>
      <c r="G941" s="435" t="s">
        <v>110</v>
      </c>
      <c r="H941" s="201"/>
      <c r="I941" s="202"/>
      <c r="J941" s="202"/>
    </row>
    <row r="942" spans="1:10" s="803" customFormat="1" x14ac:dyDescent="0.25">
      <c r="A942" s="1"/>
      <c r="B942" s="425"/>
      <c r="C942" s="425"/>
      <c r="D942" s="201"/>
      <c r="E942" s="201"/>
      <c r="F942" s="201"/>
      <c r="G942" s="201"/>
      <c r="H942" s="201"/>
      <c r="I942" s="202"/>
      <c r="J942" s="202"/>
    </row>
    <row r="943" spans="1:10" s="803" customFormat="1" x14ac:dyDescent="0.25">
      <c r="A943" s="1"/>
      <c r="B943" s="425"/>
      <c r="C943" s="425"/>
      <c r="D943" s="436" t="s">
        <v>112</v>
      </c>
      <c r="E943" s="201"/>
      <c r="F943" s="201"/>
      <c r="G943" s="201"/>
      <c r="H943" s="201"/>
      <c r="I943" s="202"/>
      <c r="J943" s="202"/>
    </row>
    <row r="944" spans="1:10" s="803" customFormat="1" x14ac:dyDescent="0.25">
      <c r="A944" s="1"/>
      <c r="B944" s="425"/>
      <c r="C944" s="425"/>
      <c r="D944" s="437" t="s">
        <v>113</v>
      </c>
      <c r="E944" s="201"/>
      <c r="F944" s="201"/>
      <c r="G944" s="201"/>
      <c r="H944" s="201"/>
      <c r="I944" s="202"/>
      <c r="J944" s="202"/>
    </row>
    <row r="945" spans="1:10" s="803" customFormat="1" x14ac:dyDescent="0.25">
      <c r="A945" s="1"/>
      <c r="B945" s="425"/>
      <c r="C945" s="425"/>
      <c r="D945" s="438">
        <v>1</v>
      </c>
      <c r="E945" s="201"/>
      <c r="F945" s="201"/>
      <c r="G945" s="201"/>
      <c r="H945" s="201"/>
      <c r="I945" s="202"/>
      <c r="J945" s="202"/>
    </row>
    <row r="946" spans="1:10" s="803" customFormat="1" x14ac:dyDescent="0.25">
      <c r="A946" s="1"/>
      <c r="B946" s="425"/>
      <c r="C946" s="425"/>
      <c r="D946" s="438">
        <v>2</v>
      </c>
      <c r="E946" s="201"/>
      <c r="F946" s="201"/>
      <c r="G946" s="201"/>
      <c r="H946" s="201"/>
      <c r="I946" s="202"/>
      <c r="J946" s="202"/>
    </row>
    <row r="947" spans="1:10" s="803" customFormat="1" x14ac:dyDescent="0.25">
      <c r="A947" s="1"/>
      <c r="B947" s="425"/>
      <c r="C947" s="425"/>
      <c r="D947" s="438">
        <v>3</v>
      </c>
      <c r="E947" s="201"/>
      <c r="F947" s="201"/>
      <c r="G947" s="201"/>
      <c r="H947" s="201"/>
      <c r="I947" s="202"/>
      <c r="J947" s="202"/>
    </row>
    <row r="948" spans="1:10" s="803" customFormat="1" x14ac:dyDescent="0.25">
      <c r="A948" s="1"/>
      <c r="B948" s="425"/>
      <c r="C948" s="425"/>
      <c r="D948" s="438"/>
      <c r="E948" s="201"/>
      <c r="F948" s="201"/>
      <c r="G948" s="435" t="s">
        <v>107</v>
      </c>
      <c r="H948" s="201"/>
      <c r="I948" s="202"/>
      <c r="J948" s="202"/>
    </row>
    <row r="949" spans="1:10" s="803" customFormat="1" x14ac:dyDescent="0.25">
      <c r="A949" s="1"/>
      <c r="B949" s="425"/>
      <c r="C949" s="425"/>
      <c r="D949" s="201"/>
      <c r="E949" s="201"/>
      <c r="F949" s="201"/>
      <c r="G949" s="435" t="s">
        <v>108</v>
      </c>
      <c r="H949" s="201"/>
      <c r="I949" s="202"/>
      <c r="J949" s="202"/>
    </row>
    <row r="950" spans="1:10" s="803" customFormat="1" x14ac:dyDescent="0.25">
      <c r="A950" s="1"/>
      <c r="B950" s="425"/>
      <c r="C950" s="425"/>
      <c r="D950" s="201"/>
      <c r="E950" s="201"/>
      <c r="F950" s="201"/>
      <c r="G950" s="435" t="s">
        <v>114</v>
      </c>
      <c r="H950" s="201"/>
      <c r="I950" s="202"/>
      <c r="J950" s="202"/>
    </row>
    <row r="951" spans="1:10" s="803" customFormat="1" x14ac:dyDescent="0.25">
      <c r="A951" s="1"/>
      <c r="B951" s="425"/>
      <c r="C951" s="425"/>
      <c r="D951" s="201"/>
      <c r="E951" s="201"/>
      <c r="F951" s="201"/>
      <c r="G951" s="435" t="s">
        <v>110</v>
      </c>
      <c r="H951" s="201"/>
      <c r="I951" s="202"/>
      <c r="J951" s="202"/>
    </row>
    <row r="952" spans="1:10" s="803" customFormat="1" ht="15.75" thickBot="1" x14ac:dyDescent="0.3">
      <c r="A952" s="1"/>
      <c r="B952" s="425"/>
      <c r="C952" s="430"/>
      <c r="D952" s="431"/>
      <c r="E952" s="431"/>
      <c r="F952" s="431"/>
      <c r="G952" s="432"/>
      <c r="H952" s="431"/>
      <c r="I952" s="305"/>
      <c r="J952" s="202"/>
    </row>
    <row r="953" spans="1:10" s="803" customFormat="1" x14ac:dyDescent="0.25">
      <c r="A953" s="1"/>
      <c r="B953" s="425"/>
      <c r="C953" s="201"/>
      <c r="D953" s="201"/>
      <c r="E953" s="201"/>
      <c r="F953" s="201"/>
      <c r="G953" s="435"/>
      <c r="H953" s="201"/>
      <c r="I953" s="201"/>
      <c r="J953" s="202"/>
    </row>
    <row r="954" spans="1:10" s="803" customFormat="1" x14ac:dyDescent="0.25">
      <c r="A954" s="1"/>
      <c r="B954" s="425"/>
      <c r="C954" s="201"/>
      <c r="D954" s="201"/>
      <c r="E954" s="201"/>
      <c r="F954" s="201"/>
      <c r="G954" s="435"/>
      <c r="H954" s="201"/>
      <c r="I954" s="201"/>
      <c r="J954" s="202"/>
    </row>
    <row r="955" spans="1:10" s="803" customFormat="1" x14ac:dyDescent="0.25">
      <c r="A955" s="1"/>
      <c r="B955" s="425"/>
      <c r="C955" s="201"/>
      <c r="D955" s="201"/>
      <c r="E955" s="201"/>
      <c r="F955" s="201"/>
      <c r="G955" s="435"/>
      <c r="H955" s="201"/>
      <c r="I955" s="201"/>
      <c r="J955" s="202"/>
    </row>
    <row r="956" spans="1:10" s="803" customFormat="1" x14ac:dyDescent="0.25">
      <c r="A956" s="1"/>
      <c r="B956" s="425"/>
      <c r="C956" s="201"/>
      <c r="D956" s="201"/>
      <c r="E956" s="201"/>
      <c r="F956" s="201"/>
      <c r="G956" s="435"/>
      <c r="H956" s="201"/>
      <c r="I956" s="201"/>
      <c r="J956" s="202"/>
    </row>
    <row r="957" spans="1:10" s="803" customFormat="1" x14ac:dyDescent="0.25">
      <c r="A957" s="1"/>
      <c r="B957" s="425"/>
      <c r="C957" s="201"/>
      <c r="D957" s="201"/>
      <c r="E957" s="201"/>
      <c r="F957" s="201"/>
      <c r="G957" s="435"/>
      <c r="H957" s="201"/>
      <c r="I957" s="201"/>
      <c r="J957" s="202"/>
    </row>
    <row r="958" spans="1:10" s="803" customFormat="1" x14ac:dyDescent="0.25">
      <c r="A958" s="1"/>
      <c r="B958" s="425"/>
      <c r="C958" s="201"/>
      <c r="D958" s="201"/>
      <c r="E958" s="201"/>
      <c r="F958" s="201"/>
      <c r="G958" s="435"/>
      <c r="H958" s="201"/>
      <c r="I958" s="201"/>
      <c r="J958" s="202"/>
    </row>
    <row r="959" spans="1:10" s="803" customFormat="1" x14ac:dyDescent="0.25">
      <c r="A959" s="1"/>
      <c r="B959" s="425"/>
      <c r="C959" s="201"/>
      <c r="D959" s="201"/>
      <c r="E959" s="201"/>
      <c r="F959" s="201"/>
      <c r="G959" s="435"/>
      <c r="H959" s="201"/>
      <c r="I959" s="201"/>
      <c r="J959" s="202"/>
    </row>
    <row r="960" spans="1:10" s="803" customFormat="1" x14ac:dyDescent="0.25">
      <c r="A960" s="1"/>
      <c r="B960" s="425"/>
      <c r="C960" s="201"/>
      <c r="D960" s="201"/>
      <c r="E960" s="201"/>
      <c r="F960" s="201"/>
      <c r="G960" s="435"/>
      <c r="H960" s="201"/>
      <c r="I960" s="201"/>
      <c r="J960" s="202"/>
    </row>
    <row r="961" spans="1:10" s="803" customFormat="1" x14ac:dyDescent="0.25">
      <c r="A961" s="1"/>
      <c r="B961" s="425"/>
      <c r="C961" s="201"/>
      <c r="D961" s="201"/>
      <c r="E961" s="201"/>
      <c r="F961" s="201"/>
      <c r="G961" s="435"/>
      <c r="H961" s="201"/>
      <c r="I961" s="201"/>
      <c r="J961" s="202"/>
    </row>
    <row r="962" spans="1:10" s="803" customFormat="1" ht="15.75" thickBot="1" x14ac:dyDescent="0.3">
      <c r="A962" s="1"/>
      <c r="B962" s="430"/>
      <c r="C962" s="431"/>
      <c r="D962" s="431"/>
      <c r="E962" s="431"/>
      <c r="F962" s="431"/>
      <c r="G962" s="431"/>
      <c r="H962" s="431"/>
      <c r="I962" s="431"/>
      <c r="J962" s="305"/>
    </row>
    <row r="963" spans="1:10" s="803" customFormat="1" ht="16.5" thickBot="1" x14ac:dyDescent="0.3">
      <c r="A963" s="1"/>
      <c r="B963" s="433"/>
      <c r="C963" s="534"/>
      <c r="D963" s="535"/>
      <c r="E963" s="536"/>
      <c r="F963" s="536"/>
      <c r="G963" s="537"/>
      <c r="H963" s="535"/>
      <c r="I963" s="60"/>
      <c r="J963" s="200"/>
    </row>
    <row r="964" spans="1:10" s="803" customFormat="1" ht="15.75" x14ac:dyDescent="0.25">
      <c r="A964" s="1"/>
      <c r="B964" s="425"/>
      <c r="C964" s="538"/>
      <c r="D964" s="539"/>
      <c r="E964" s="1009" t="s">
        <v>115</v>
      </c>
      <c r="F964" s="1010"/>
      <c r="G964" s="1011"/>
      <c r="H964" s="31" t="s">
        <v>116</v>
      </c>
      <c r="I964" s="25" t="s">
        <v>105</v>
      </c>
      <c r="J964" s="202"/>
    </row>
    <row r="965" spans="1:10" s="803" customFormat="1" ht="15.75" x14ac:dyDescent="0.25">
      <c r="A965" s="1"/>
      <c r="B965" s="425"/>
      <c r="C965" s="540"/>
      <c r="D965" s="541"/>
      <c r="E965" s="1012"/>
      <c r="F965" s="1013"/>
      <c r="G965" s="1014"/>
      <c r="H965" s="32" t="s">
        <v>117</v>
      </c>
      <c r="I965" s="26"/>
      <c r="J965" s="202"/>
    </row>
    <row r="966" spans="1:10" s="803" customFormat="1" ht="15.75" x14ac:dyDescent="0.25">
      <c r="A966" s="1"/>
      <c r="B966" s="425"/>
      <c r="C966" s="540"/>
      <c r="D966" s="541"/>
      <c r="E966" s="1012"/>
      <c r="F966" s="1013"/>
      <c r="G966" s="1014"/>
      <c r="H966" s="32" t="s">
        <v>118</v>
      </c>
      <c r="I966" s="33">
        <v>44236</v>
      </c>
      <c r="J966" s="202"/>
    </row>
    <row r="967" spans="1:10" s="803" customFormat="1" ht="16.5" thickBot="1" x14ac:dyDescent="0.3">
      <c r="A967" s="1"/>
      <c r="B967" s="425"/>
      <c r="C967" s="542"/>
      <c r="D967" s="543"/>
      <c r="E967" s="1015"/>
      <c r="F967" s="1016"/>
      <c r="G967" s="1017"/>
      <c r="H967" s="544"/>
      <c r="I967" s="28"/>
      <c r="J967" s="202"/>
    </row>
    <row r="968" spans="1:10" s="803" customFormat="1" ht="16.5" thickBot="1" x14ac:dyDescent="0.3">
      <c r="A968" s="1"/>
      <c r="B968" s="425"/>
      <c r="C968" s="540"/>
      <c r="D968" s="545"/>
      <c r="E968" s="546"/>
      <c r="F968" s="546"/>
      <c r="G968" s="547"/>
      <c r="H968" s="545"/>
      <c r="I968" s="26"/>
      <c r="J968" s="202"/>
    </row>
    <row r="969" spans="1:10" s="803" customFormat="1" ht="16.5" thickBot="1" x14ac:dyDescent="0.3">
      <c r="A969" s="1"/>
      <c r="B969" s="425"/>
      <c r="C969" s="38" t="s">
        <v>106</v>
      </c>
      <c r="D969" s="548" t="str">
        <f>+PRESUPUESTO!G33</f>
        <v>Pintura en Poliamida Color  Azul   para estructura Tanque Elevado</v>
      </c>
      <c r="E969" s="549"/>
      <c r="F969" s="549"/>
      <c r="G969" s="550"/>
      <c r="H969" s="548"/>
      <c r="I969" s="131" t="s">
        <v>78</v>
      </c>
      <c r="J969" s="202"/>
    </row>
    <row r="970" spans="1:10" s="803" customFormat="1" ht="15.75" x14ac:dyDescent="0.25">
      <c r="A970" s="1"/>
      <c r="B970" s="425"/>
      <c r="C970" s="540"/>
      <c r="D970" s="545"/>
      <c r="E970" s="546"/>
      <c r="F970" s="546"/>
      <c r="G970" s="547"/>
      <c r="H970" s="545"/>
      <c r="I970" s="26"/>
      <c r="J970" s="202"/>
    </row>
    <row r="971" spans="1:10" s="803" customFormat="1" ht="16.5" thickBot="1" x14ac:dyDescent="0.3">
      <c r="A971" s="1"/>
      <c r="B971" s="425"/>
      <c r="C971" s="40" t="s">
        <v>4</v>
      </c>
      <c r="D971" s="545"/>
      <c r="E971" s="546"/>
      <c r="F971" s="546"/>
      <c r="G971" s="547"/>
      <c r="H971" s="545"/>
      <c r="I971" s="26"/>
      <c r="J971" s="202"/>
    </row>
    <row r="972" spans="1:10" s="803" customFormat="1" ht="15.75" x14ac:dyDescent="0.25">
      <c r="A972" s="1"/>
      <c r="B972" s="425"/>
      <c r="C972" s="151" t="s">
        <v>5</v>
      </c>
      <c r="D972" s="152"/>
      <c r="E972" s="153" t="s">
        <v>6</v>
      </c>
      <c r="F972" s="153" t="s">
        <v>7</v>
      </c>
      <c r="G972" s="153" t="s">
        <v>8</v>
      </c>
      <c r="H972" s="154" t="s">
        <v>9</v>
      </c>
      <c r="I972" s="155"/>
      <c r="J972" s="202"/>
    </row>
    <row r="973" spans="1:10" s="803" customFormat="1" ht="15.75" x14ac:dyDescent="0.25">
      <c r="A973" s="1"/>
      <c r="B973" s="425"/>
      <c r="C973" s="805" t="s">
        <v>10</v>
      </c>
      <c r="D973" s="671"/>
      <c r="E973" s="672" t="s">
        <v>11</v>
      </c>
      <c r="F973" s="673">
        <v>0.01</v>
      </c>
      <c r="G973" s="674">
        <v>50000</v>
      </c>
      <c r="H973" s="675">
        <f>G973*F973</f>
        <v>500</v>
      </c>
      <c r="I973" s="236"/>
      <c r="J973" s="202"/>
    </row>
    <row r="974" spans="1:10" s="803" customFormat="1" ht="15.75" x14ac:dyDescent="0.25">
      <c r="A974" s="1"/>
      <c r="B974" s="425"/>
      <c r="C974" s="1059"/>
      <c r="D974" s="1060"/>
      <c r="E974" s="672"/>
      <c r="F974" s="673"/>
      <c r="G974" s="674"/>
      <c r="H974" s="675"/>
      <c r="I974" s="236"/>
      <c r="J974" s="202"/>
    </row>
    <row r="975" spans="1:10" s="803" customFormat="1" ht="15.75" x14ac:dyDescent="0.25">
      <c r="A975" s="1"/>
      <c r="B975" s="425"/>
      <c r="C975" s="1061"/>
      <c r="D975" s="1062"/>
      <c r="E975" s="676"/>
      <c r="F975" s="673"/>
      <c r="G975" s="674"/>
      <c r="H975" s="675"/>
      <c r="I975" s="236"/>
      <c r="J975" s="202"/>
    </row>
    <row r="976" spans="1:10" s="803" customFormat="1" ht="16.5" thickBot="1" x14ac:dyDescent="0.3">
      <c r="A976" s="1"/>
      <c r="B976" s="425"/>
      <c r="C976" s="542"/>
      <c r="D976" s="677"/>
      <c r="E976" s="678"/>
      <c r="F976" s="679"/>
      <c r="G976" s="680"/>
      <c r="H976" s="675"/>
      <c r="I976" s="242"/>
      <c r="J976" s="202"/>
    </row>
    <row r="977" spans="1:10" s="803" customFormat="1" ht="16.5" thickBot="1" x14ac:dyDescent="0.3">
      <c r="A977" s="1"/>
      <c r="B977" s="425"/>
      <c r="C977" s="540"/>
      <c r="D977" s="545"/>
      <c r="E977" s="546"/>
      <c r="F977" s="546"/>
      <c r="G977" s="547"/>
      <c r="H977" s="4" t="s">
        <v>16</v>
      </c>
      <c r="I977" s="5">
        <f>H973+H974+H975+H976</f>
        <v>500</v>
      </c>
      <c r="J977" s="202"/>
    </row>
    <row r="978" spans="1:10" s="803" customFormat="1" ht="15.75" x14ac:dyDescent="0.25">
      <c r="A978" s="1"/>
      <c r="B978" s="425"/>
      <c r="C978" s="540"/>
      <c r="D978" s="545"/>
      <c r="E978" s="546"/>
      <c r="F978" s="546"/>
      <c r="G978" s="547"/>
      <c r="H978" s="545"/>
      <c r="I978" s="26"/>
      <c r="J978" s="202"/>
    </row>
    <row r="979" spans="1:10" s="803" customFormat="1" ht="16.5" thickBot="1" x14ac:dyDescent="0.3">
      <c r="A979" s="1"/>
      <c r="B979" s="425"/>
      <c r="C979" s="40" t="s">
        <v>17</v>
      </c>
      <c r="D979" s="545"/>
      <c r="E979" s="546"/>
      <c r="F979" s="546"/>
      <c r="G979" s="547"/>
      <c r="H979" s="545"/>
      <c r="I979" s="26"/>
      <c r="J979" s="202"/>
    </row>
    <row r="980" spans="1:10" s="803" customFormat="1" ht="15.75" x14ac:dyDescent="0.25">
      <c r="A980" s="1"/>
      <c r="B980" s="425"/>
      <c r="C980" s="151" t="s">
        <v>5</v>
      </c>
      <c r="D980" s="152"/>
      <c r="E980" s="153" t="s">
        <v>6</v>
      </c>
      <c r="F980" s="153" t="s">
        <v>7</v>
      </c>
      <c r="G980" s="156" t="s">
        <v>9</v>
      </c>
      <c r="H980" s="154" t="s">
        <v>18</v>
      </c>
      <c r="I980" s="155"/>
      <c r="J980" s="202"/>
    </row>
    <row r="981" spans="1:10" s="803" customFormat="1" ht="15.75" x14ac:dyDescent="0.25">
      <c r="A981" s="1"/>
      <c r="B981" s="425"/>
      <c r="C981" s="1063" t="s">
        <v>183</v>
      </c>
      <c r="D981" s="1064"/>
      <c r="E981" s="676" t="s">
        <v>11</v>
      </c>
      <c r="F981" s="681">
        <v>0.05</v>
      </c>
      <c r="G981" s="682">
        <v>49000</v>
      </c>
      <c r="H981" s="683">
        <f>+G981*F981</f>
        <v>2450</v>
      </c>
      <c r="I981" s="236"/>
      <c r="J981" s="202"/>
    </row>
    <row r="982" spans="1:10" s="803" customFormat="1" ht="15.75" x14ac:dyDescent="0.25">
      <c r="A982" s="1"/>
      <c r="B982" s="425"/>
      <c r="C982" s="1059" t="s">
        <v>184</v>
      </c>
      <c r="D982" s="1060"/>
      <c r="E982" s="676" t="s">
        <v>181</v>
      </c>
      <c r="F982" s="681">
        <v>0.1</v>
      </c>
      <c r="G982" s="682">
        <v>5200</v>
      </c>
      <c r="H982" s="683">
        <f>+G982*F982</f>
        <v>520</v>
      </c>
      <c r="I982" s="236"/>
      <c r="J982" s="202"/>
    </row>
    <row r="983" spans="1:10" s="803" customFormat="1" ht="15.75" x14ac:dyDescent="0.25">
      <c r="A983" s="1"/>
      <c r="B983" s="425"/>
      <c r="C983" s="1079" t="s">
        <v>185</v>
      </c>
      <c r="D983" s="1080"/>
      <c r="E983" s="676" t="s">
        <v>11</v>
      </c>
      <c r="F983" s="681">
        <v>0.04</v>
      </c>
      <c r="G983" s="78">
        <v>20000</v>
      </c>
      <c r="H983" s="683">
        <f>+G983*F983</f>
        <v>800</v>
      </c>
      <c r="I983" s="236"/>
      <c r="J983" s="202"/>
    </row>
    <row r="984" spans="1:10" s="803" customFormat="1" ht="15.75" x14ac:dyDescent="0.25">
      <c r="A984" s="1"/>
      <c r="B984" s="425"/>
      <c r="C984" s="1065" t="s">
        <v>186</v>
      </c>
      <c r="D984" s="1066"/>
      <c r="E984" s="676" t="s">
        <v>11</v>
      </c>
      <c r="F984" s="681">
        <v>0.05</v>
      </c>
      <c r="G984" s="78"/>
      <c r="H984" s="683">
        <f>+G984*F984</f>
        <v>0</v>
      </c>
      <c r="I984" s="236"/>
      <c r="J984" s="202"/>
    </row>
    <row r="985" spans="1:10" s="803" customFormat="1" ht="15.75" x14ac:dyDescent="0.25">
      <c r="A985" s="1"/>
      <c r="B985" s="425"/>
      <c r="C985" s="1065" t="s">
        <v>141</v>
      </c>
      <c r="D985" s="1066"/>
      <c r="E985" s="676" t="s">
        <v>13</v>
      </c>
      <c r="F985" s="681">
        <v>0.3</v>
      </c>
      <c r="G985" s="78">
        <v>3526.666666666667</v>
      </c>
      <c r="H985" s="683">
        <f>G985*F985</f>
        <v>1058</v>
      </c>
      <c r="I985" s="236"/>
      <c r="J985" s="202"/>
    </row>
    <row r="986" spans="1:10" s="803" customFormat="1" ht="15.75" x14ac:dyDescent="0.25">
      <c r="A986" s="1"/>
      <c r="B986" s="425"/>
      <c r="C986" s="1067"/>
      <c r="D986" s="1068"/>
      <c r="E986" s="676"/>
      <c r="F986" s="681"/>
      <c r="G986" s="78"/>
      <c r="H986" s="683">
        <f>G986*F986</f>
        <v>0</v>
      </c>
      <c r="I986" s="236"/>
      <c r="J986" s="202"/>
    </row>
    <row r="987" spans="1:10" s="803" customFormat="1" ht="16.5" thickBot="1" x14ac:dyDescent="0.3">
      <c r="A987" s="1"/>
      <c r="B987" s="425"/>
      <c r="C987" s="1065"/>
      <c r="D987" s="1066"/>
      <c r="E987" s="676"/>
      <c r="F987" s="681"/>
      <c r="G987" s="78"/>
      <c r="H987" s="683">
        <f>G987*F987</f>
        <v>0</v>
      </c>
      <c r="I987" s="236"/>
      <c r="J987" s="202"/>
    </row>
    <row r="988" spans="1:10" s="803" customFormat="1" ht="16.5" thickBot="1" x14ac:dyDescent="0.3">
      <c r="A988" s="1"/>
      <c r="B988" s="425"/>
      <c r="C988" s="540"/>
      <c r="D988" s="545"/>
      <c r="E988" s="546"/>
      <c r="F988" s="546"/>
      <c r="G988" s="547"/>
      <c r="H988" s="41" t="s">
        <v>16</v>
      </c>
      <c r="I988" s="5">
        <f>H981+H982+H983+H984+H985+H986+H987</f>
        <v>4828</v>
      </c>
      <c r="J988" s="202"/>
    </row>
    <row r="989" spans="1:10" s="803" customFormat="1" ht="15.75" x14ac:dyDescent="0.25">
      <c r="A989" s="1"/>
      <c r="B989" s="425"/>
      <c r="C989" s="540"/>
      <c r="D989" s="545"/>
      <c r="E989" s="546"/>
      <c r="F989" s="546"/>
      <c r="G989" s="547"/>
      <c r="H989" s="545"/>
      <c r="I989" s="26"/>
      <c r="J989" s="202"/>
    </row>
    <row r="990" spans="1:10" s="803" customFormat="1" ht="15.75" x14ac:dyDescent="0.25">
      <c r="A990" s="1"/>
      <c r="B990" s="425"/>
      <c r="C990" s="540"/>
      <c r="D990" s="545"/>
      <c r="E990" s="546"/>
      <c r="F990" s="546"/>
      <c r="G990" s="547"/>
      <c r="H990" s="545"/>
      <c r="I990" s="26"/>
      <c r="J990" s="202"/>
    </row>
    <row r="991" spans="1:10" s="803" customFormat="1" ht="16.5" thickBot="1" x14ac:dyDescent="0.3">
      <c r="A991" s="1"/>
      <c r="B991" s="425"/>
      <c r="C991" s="40" t="s">
        <v>133</v>
      </c>
      <c r="D991" s="545"/>
      <c r="E991" s="546"/>
      <c r="F991" s="546"/>
      <c r="G991" s="547"/>
      <c r="H991" s="545"/>
      <c r="I991" s="26"/>
      <c r="J991" s="202"/>
    </row>
    <row r="992" spans="1:10" s="803" customFormat="1" x14ac:dyDescent="0.25">
      <c r="A992" s="1"/>
      <c r="B992" s="425"/>
      <c r="C992" s="151" t="s">
        <v>5</v>
      </c>
      <c r="D992" s="152"/>
      <c r="E992" s="153" t="s">
        <v>136</v>
      </c>
      <c r="F992" s="153" t="s">
        <v>137</v>
      </c>
      <c r="G992" s="156" t="s">
        <v>138</v>
      </c>
      <c r="H992" s="154" t="s">
        <v>139</v>
      </c>
      <c r="I992" s="154" t="s">
        <v>9</v>
      </c>
      <c r="J992" s="202"/>
    </row>
    <row r="993" spans="1:10" s="803" customFormat="1" ht="15.75" x14ac:dyDescent="0.25">
      <c r="A993" s="1"/>
      <c r="B993" s="425"/>
      <c r="C993" s="1063"/>
      <c r="D993" s="1064"/>
      <c r="E993" s="676"/>
      <c r="F993" s="681"/>
      <c r="G993" s="684">
        <f>+F993*E993</f>
        <v>0</v>
      </c>
      <c r="H993" s="683"/>
      <c r="I993" s="281">
        <f>+H993*G993</f>
        <v>0</v>
      </c>
      <c r="J993" s="202"/>
    </row>
    <row r="994" spans="1:10" s="803" customFormat="1" ht="15.75" x14ac:dyDescent="0.25">
      <c r="A994" s="1"/>
      <c r="B994" s="425"/>
      <c r="C994" s="1059"/>
      <c r="D994" s="1060"/>
      <c r="E994" s="676"/>
      <c r="F994" s="681"/>
      <c r="G994" s="682"/>
      <c r="H994" s="683">
        <f>G994*F994</f>
        <v>0</v>
      </c>
      <c r="I994" s="236"/>
      <c r="J994" s="202"/>
    </row>
    <row r="995" spans="1:10" s="803" customFormat="1" ht="16.5" thickBot="1" x14ac:dyDescent="0.3">
      <c r="A995" s="1"/>
      <c r="B995" s="425"/>
      <c r="C995" s="1079"/>
      <c r="D995" s="1080"/>
      <c r="E995" s="676"/>
      <c r="F995" s="681"/>
      <c r="G995" s="78"/>
      <c r="H995" s="683">
        <f>G995*F995</f>
        <v>0</v>
      </c>
      <c r="I995" s="236"/>
      <c r="J995" s="202"/>
    </row>
    <row r="996" spans="1:10" s="803" customFormat="1" ht="16.5" thickBot="1" x14ac:dyDescent="0.3">
      <c r="A996" s="1"/>
      <c r="B996" s="425"/>
      <c r="C996" s="540"/>
      <c r="D996" s="545"/>
      <c r="E996" s="546"/>
      <c r="F996" s="546"/>
      <c r="G996" s="547"/>
      <c r="H996" s="41" t="s">
        <v>16</v>
      </c>
      <c r="I996" s="5">
        <f>+SUM(I993:I995)</f>
        <v>0</v>
      </c>
      <c r="J996" s="202"/>
    </row>
    <row r="997" spans="1:10" s="803" customFormat="1" ht="15.75" x14ac:dyDescent="0.25">
      <c r="A997" s="1"/>
      <c r="B997" s="425"/>
      <c r="C997" s="540"/>
      <c r="D997" s="545"/>
      <c r="E997" s="546"/>
      <c r="F997" s="546"/>
      <c r="G997" s="547"/>
      <c r="H997" s="545"/>
      <c r="I997" s="26"/>
      <c r="J997" s="202"/>
    </row>
    <row r="998" spans="1:10" s="803" customFormat="1" ht="16.5" thickBot="1" x14ac:dyDescent="0.3">
      <c r="A998" s="1"/>
      <c r="B998" s="425"/>
      <c r="C998" s="40" t="s">
        <v>134</v>
      </c>
      <c r="D998" s="545"/>
      <c r="E998" s="546"/>
      <c r="F998" s="546"/>
      <c r="G998" s="547"/>
      <c r="H998" s="545"/>
      <c r="I998" s="26"/>
      <c r="J998" s="202"/>
    </row>
    <row r="999" spans="1:10" s="803" customFormat="1" ht="15.75" x14ac:dyDescent="0.25">
      <c r="A999" s="1"/>
      <c r="B999" s="425"/>
      <c r="C999" s="569" t="s">
        <v>34</v>
      </c>
      <c r="D999" s="570" t="s">
        <v>35</v>
      </c>
      <c r="E999" s="571" t="s">
        <v>36</v>
      </c>
      <c r="F999" s="571" t="s">
        <v>37</v>
      </c>
      <c r="G999" s="572" t="s">
        <v>38</v>
      </c>
      <c r="H999" s="161" t="s">
        <v>39</v>
      </c>
      <c r="I999" s="155"/>
      <c r="J999" s="202"/>
    </row>
    <row r="1000" spans="1:10" s="803" customFormat="1" ht="15.75" x14ac:dyDescent="0.25">
      <c r="A1000" s="1"/>
      <c r="B1000" s="425"/>
      <c r="C1000" s="804"/>
      <c r="D1000" s="686"/>
      <c r="E1000" s="83"/>
      <c r="F1000" s="687"/>
      <c r="G1000" s="86"/>
      <c r="H1000" s="688"/>
      <c r="I1000" s="236"/>
      <c r="J1000" s="202"/>
    </row>
    <row r="1001" spans="1:10" s="803" customFormat="1" ht="15.75" x14ac:dyDescent="0.25">
      <c r="A1001" s="1"/>
      <c r="B1001" s="425"/>
      <c r="C1001" s="804" t="s">
        <v>41</v>
      </c>
      <c r="D1001" s="686">
        <v>33333</v>
      </c>
      <c r="E1001" s="83">
        <v>0.85</v>
      </c>
      <c r="F1001" s="687">
        <f>D1001+(D1001*E1001)</f>
        <v>61666.05</v>
      </c>
      <c r="G1001" s="86">
        <v>10</v>
      </c>
      <c r="H1001" s="688">
        <f>+F1001/G1001</f>
        <v>6166.6050000000005</v>
      </c>
      <c r="I1001" s="236"/>
      <c r="J1001" s="202"/>
    </row>
    <row r="1002" spans="1:10" s="803" customFormat="1" ht="16.5" thickBot="1" x14ac:dyDescent="0.3">
      <c r="A1002" s="1"/>
      <c r="B1002" s="425"/>
      <c r="C1002" s="689" t="s">
        <v>40</v>
      </c>
      <c r="D1002" s="690">
        <v>50000</v>
      </c>
      <c r="E1002" s="208">
        <v>0.85</v>
      </c>
      <c r="F1002" s="687">
        <f>D1002+(D1002*E1002)</f>
        <v>92500</v>
      </c>
      <c r="G1002" s="209">
        <v>10</v>
      </c>
      <c r="H1002" s="692">
        <f>+F1002/G1002</f>
        <v>9250</v>
      </c>
      <c r="I1002" s="242"/>
      <c r="J1002" s="202"/>
    </row>
    <row r="1003" spans="1:10" s="803" customFormat="1" ht="16.5" thickBot="1" x14ac:dyDescent="0.3">
      <c r="A1003" s="1"/>
      <c r="B1003" s="425"/>
      <c r="C1003" s="540"/>
      <c r="D1003" s="545"/>
      <c r="E1003" s="546"/>
      <c r="F1003" s="546"/>
      <c r="G1003" s="547"/>
      <c r="H1003" s="41" t="s">
        <v>16</v>
      </c>
      <c r="I1003" s="207">
        <f>H1000+H1001+H1002</f>
        <v>15416.605</v>
      </c>
      <c r="J1003" s="202"/>
    </row>
    <row r="1004" spans="1:10" s="803" customFormat="1" ht="16.5" thickBot="1" x14ac:dyDescent="0.3">
      <c r="A1004" s="1"/>
      <c r="B1004" s="425"/>
      <c r="C1004" s="540"/>
      <c r="D1004" s="545"/>
      <c r="E1004" s="546"/>
      <c r="F1004" s="546"/>
      <c r="G1004" s="547"/>
      <c r="H1004" s="545"/>
      <c r="I1004" s="42"/>
      <c r="J1004" s="202"/>
    </row>
    <row r="1005" spans="1:10" s="803" customFormat="1" ht="16.5" thickBot="1" x14ac:dyDescent="0.3">
      <c r="A1005" s="1"/>
      <c r="B1005" s="425"/>
      <c r="C1005" s="540"/>
      <c r="D1005" s="545"/>
      <c r="E1005" s="546"/>
      <c r="F1005" s="546"/>
      <c r="G1005" s="43" t="s">
        <v>42</v>
      </c>
      <c r="H1005" s="44"/>
      <c r="I1005" s="6">
        <f>I1003+I988+I977+I996</f>
        <v>20744.605</v>
      </c>
      <c r="J1005" s="202"/>
    </row>
    <row r="1006" spans="1:10" s="803" customFormat="1" ht="15.75" x14ac:dyDescent="0.25">
      <c r="A1006" s="1"/>
      <c r="B1006" s="425"/>
      <c r="C1006" s="540"/>
      <c r="D1006" s="545"/>
      <c r="E1006" s="546"/>
      <c r="F1006" s="546"/>
      <c r="G1006" s="547"/>
      <c r="H1006" s="545"/>
      <c r="I1006" s="26"/>
      <c r="J1006" s="202"/>
    </row>
    <row r="1007" spans="1:10" s="803" customFormat="1" ht="16.5" thickBot="1" x14ac:dyDescent="0.3">
      <c r="A1007" s="1"/>
      <c r="B1007" s="425"/>
      <c r="C1007" s="40" t="s">
        <v>135</v>
      </c>
      <c r="D1007" s="545"/>
      <c r="E1007" s="546"/>
      <c r="F1007" s="546"/>
      <c r="G1007" s="547"/>
      <c r="H1007" s="545"/>
      <c r="I1007" s="26"/>
      <c r="J1007" s="202"/>
    </row>
    <row r="1008" spans="1:10" s="803" customFormat="1" ht="16.5" thickBot="1" x14ac:dyDescent="0.3">
      <c r="A1008" s="1"/>
      <c r="B1008" s="425"/>
      <c r="C1008" s="582" t="s">
        <v>44</v>
      </c>
      <c r="D1008" s="583"/>
      <c r="E1008" s="584"/>
      <c r="F1008" s="585"/>
      <c r="G1008" s="166" t="s">
        <v>45</v>
      </c>
      <c r="H1008" s="586"/>
      <c r="I1008" s="155"/>
      <c r="J1008" s="202"/>
    </row>
    <row r="1009" spans="1:10" s="803" customFormat="1" ht="16.5" thickBot="1" x14ac:dyDescent="0.3">
      <c r="A1009" s="1"/>
      <c r="B1009" s="425"/>
      <c r="C1009" s="1081" t="s">
        <v>46</v>
      </c>
      <c r="D1009" s="1082"/>
      <c r="E1009" s="261"/>
      <c r="F1009" s="261"/>
      <c r="G1009" s="205">
        <v>0.22</v>
      </c>
      <c r="H1009" s="693"/>
      <c r="I1009" s="26">
        <f>I1005*G1009</f>
        <v>4563.8131000000003</v>
      </c>
      <c r="J1009" s="202"/>
    </row>
    <row r="1010" spans="1:10" s="803" customFormat="1" ht="15.75" x14ac:dyDescent="0.25">
      <c r="A1010" s="1"/>
      <c r="B1010" s="425"/>
      <c r="C1010" s="1081" t="s">
        <v>132</v>
      </c>
      <c r="D1010" s="1082"/>
      <c r="E1010" s="261"/>
      <c r="F1010" s="261"/>
      <c r="G1010" s="205">
        <v>0.03</v>
      </c>
      <c r="H1010" s="693"/>
      <c r="I1010" s="26">
        <f>I1005*G1010</f>
        <v>622.33814999999993</v>
      </c>
      <c r="J1010" s="202"/>
    </row>
    <row r="1011" spans="1:10" s="803" customFormat="1" ht="16.5" thickBot="1" x14ac:dyDescent="0.3">
      <c r="A1011" s="1"/>
      <c r="B1011" s="425"/>
      <c r="C1011" s="921" t="s">
        <v>47</v>
      </c>
      <c r="D1011" s="922"/>
      <c r="E1011" s="263"/>
      <c r="F1011" s="264"/>
      <c r="G1011" s="206">
        <v>0.05</v>
      </c>
      <c r="H1011" s="694"/>
      <c r="I1011" s="26">
        <f>I1005*G1011</f>
        <v>1037.2302500000001</v>
      </c>
      <c r="J1011" s="202"/>
    </row>
    <row r="1012" spans="1:10" s="803" customFormat="1" ht="16.5" thickBot="1" x14ac:dyDescent="0.3">
      <c r="A1012" s="1"/>
      <c r="B1012" s="425"/>
      <c r="C1012" s="540"/>
      <c r="D1012" s="545"/>
      <c r="E1012" s="546"/>
      <c r="F1012" s="546"/>
      <c r="G1012" s="547"/>
      <c r="H1012" s="14" t="s">
        <v>16</v>
      </c>
      <c r="I1012" s="5">
        <f>I1009+I1011</f>
        <v>5601.0433499999999</v>
      </c>
      <c r="J1012" s="202"/>
    </row>
    <row r="1013" spans="1:10" s="803" customFormat="1" ht="16.5" thickBot="1" x14ac:dyDescent="0.3">
      <c r="A1013" s="1"/>
      <c r="B1013" s="425"/>
      <c r="C1013" s="540"/>
      <c r="D1013" s="545"/>
      <c r="E1013" s="546"/>
      <c r="F1013" s="546"/>
      <c r="G1013" s="547"/>
      <c r="H1013" s="545"/>
      <c r="I1013" s="26"/>
      <c r="J1013" s="202"/>
    </row>
    <row r="1014" spans="1:10" s="803" customFormat="1" ht="16.5" thickBot="1" x14ac:dyDescent="0.3">
      <c r="A1014" s="1"/>
      <c r="B1014" s="425"/>
      <c r="C1014" s="540"/>
      <c r="D1014" s="434" t="s">
        <v>111</v>
      </c>
      <c r="E1014" s="546"/>
      <c r="F1014" s="546"/>
      <c r="G1014" s="45" t="s">
        <v>48</v>
      </c>
      <c r="H1014" s="44"/>
      <c r="I1014" s="6">
        <f>I1005+I1012</f>
        <v>26345.648349999999</v>
      </c>
      <c r="J1014" s="202"/>
    </row>
    <row r="1015" spans="1:10" s="803" customFormat="1" x14ac:dyDescent="0.25">
      <c r="A1015" s="1"/>
      <c r="B1015" s="425"/>
      <c r="C1015" s="425"/>
      <c r="D1015" s="201"/>
      <c r="E1015" s="201"/>
      <c r="F1015" s="201"/>
      <c r="G1015" s="201"/>
      <c r="H1015" s="201"/>
      <c r="I1015" s="202"/>
      <c r="J1015" s="202"/>
    </row>
    <row r="1016" spans="1:10" s="803" customFormat="1" x14ac:dyDescent="0.25">
      <c r="A1016" s="1"/>
      <c r="B1016" s="425"/>
      <c r="C1016" s="425"/>
      <c r="D1016" s="201"/>
      <c r="E1016" s="201"/>
      <c r="F1016" s="201"/>
      <c r="G1016" s="435" t="s">
        <v>107</v>
      </c>
      <c r="H1016" s="201"/>
      <c r="I1016" s="202"/>
      <c r="J1016" s="202"/>
    </row>
    <row r="1017" spans="1:10" s="803" customFormat="1" x14ac:dyDescent="0.25">
      <c r="A1017" s="1"/>
      <c r="B1017" s="425"/>
      <c r="C1017" s="425"/>
      <c r="D1017" s="201"/>
      <c r="E1017" s="201"/>
      <c r="F1017" s="201"/>
      <c r="G1017" s="435" t="s">
        <v>108</v>
      </c>
      <c r="H1017" s="201"/>
      <c r="I1017" s="202"/>
      <c r="J1017" s="202"/>
    </row>
    <row r="1018" spans="1:10" s="803" customFormat="1" x14ac:dyDescent="0.25">
      <c r="A1018" s="1"/>
      <c r="B1018" s="425"/>
      <c r="C1018" s="425"/>
      <c r="D1018" s="201"/>
      <c r="E1018" s="201"/>
      <c r="F1018" s="201"/>
      <c r="G1018" s="435" t="s">
        <v>109</v>
      </c>
      <c r="H1018" s="201"/>
      <c r="I1018" s="202"/>
      <c r="J1018" s="202"/>
    </row>
    <row r="1019" spans="1:10" s="803" customFormat="1" x14ac:dyDescent="0.25">
      <c r="A1019" s="1"/>
      <c r="B1019" s="425"/>
      <c r="C1019" s="425"/>
      <c r="D1019" s="201"/>
      <c r="E1019" s="201"/>
      <c r="F1019" s="201"/>
      <c r="G1019" s="435" t="s">
        <v>110</v>
      </c>
      <c r="H1019" s="201"/>
      <c r="I1019" s="202"/>
      <c r="J1019" s="202"/>
    </row>
    <row r="1020" spans="1:10" s="803" customFormat="1" x14ac:dyDescent="0.25">
      <c r="A1020" s="1"/>
      <c r="B1020" s="425"/>
      <c r="C1020" s="425"/>
      <c r="D1020" s="201"/>
      <c r="E1020" s="201"/>
      <c r="F1020" s="201"/>
      <c r="G1020" s="201"/>
      <c r="H1020" s="201"/>
      <c r="I1020" s="202"/>
      <c r="J1020" s="202"/>
    </row>
    <row r="1021" spans="1:10" s="803" customFormat="1" x14ac:dyDescent="0.25">
      <c r="A1021" s="1"/>
      <c r="B1021" s="425"/>
      <c r="C1021" s="425"/>
      <c r="D1021" s="436" t="s">
        <v>112</v>
      </c>
      <c r="E1021" s="201"/>
      <c r="F1021" s="201"/>
      <c r="G1021" s="201"/>
      <c r="H1021" s="201"/>
      <c r="I1021" s="202"/>
      <c r="J1021" s="202"/>
    </row>
    <row r="1022" spans="1:10" s="803" customFormat="1" x14ac:dyDescent="0.25">
      <c r="A1022" s="1"/>
      <c r="B1022" s="425"/>
      <c r="C1022" s="425"/>
      <c r="D1022" s="437" t="s">
        <v>113</v>
      </c>
      <c r="E1022" s="201"/>
      <c r="F1022" s="201"/>
      <c r="G1022" s="201"/>
      <c r="H1022" s="201"/>
      <c r="I1022" s="202"/>
      <c r="J1022" s="202"/>
    </row>
    <row r="1023" spans="1:10" s="803" customFormat="1" x14ac:dyDescent="0.25">
      <c r="A1023" s="1"/>
      <c r="B1023" s="425"/>
      <c r="C1023" s="425"/>
      <c r="D1023" s="438">
        <v>1</v>
      </c>
      <c r="E1023" s="201"/>
      <c r="F1023" s="201"/>
      <c r="G1023" s="201"/>
      <c r="H1023" s="201"/>
      <c r="I1023" s="202"/>
      <c r="J1023" s="202"/>
    </row>
    <row r="1024" spans="1:10" s="803" customFormat="1" x14ac:dyDescent="0.25">
      <c r="A1024" s="1"/>
      <c r="B1024" s="425"/>
      <c r="C1024" s="425"/>
      <c r="D1024" s="438">
        <v>2</v>
      </c>
      <c r="E1024" s="201"/>
      <c r="F1024" s="201"/>
      <c r="G1024" s="201"/>
      <c r="H1024" s="201"/>
      <c r="I1024" s="202"/>
      <c r="J1024" s="202"/>
    </row>
    <row r="1025" spans="1:10" s="803" customFormat="1" x14ac:dyDescent="0.25">
      <c r="A1025" s="1"/>
      <c r="B1025" s="425"/>
      <c r="C1025" s="425"/>
      <c r="D1025" s="438">
        <v>3</v>
      </c>
      <c r="E1025" s="201"/>
      <c r="F1025" s="201"/>
      <c r="G1025" s="201"/>
      <c r="H1025" s="201"/>
      <c r="I1025" s="202"/>
      <c r="J1025" s="202"/>
    </row>
    <row r="1026" spans="1:10" s="803" customFormat="1" x14ac:dyDescent="0.25">
      <c r="A1026" s="1"/>
      <c r="B1026" s="425"/>
      <c r="C1026" s="425"/>
      <c r="D1026" s="438"/>
      <c r="E1026" s="201"/>
      <c r="F1026" s="201"/>
      <c r="G1026" s="435" t="s">
        <v>107</v>
      </c>
      <c r="H1026" s="201"/>
      <c r="I1026" s="202"/>
      <c r="J1026" s="202"/>
    </row>
    <row r="1027" spans="1:10" s="803" customFormat="1" x14ac:dyDescent="0.25">
      <c r="A1027" s="1"/>
      <c r="B1027" s="425"/>
      <c r="C1027" s="425"/>
      <c r="D1027" s="201"/>
      <c r="E1027" s="201"/>
      <c r="F1027" s="201"/>
      <c r="G1027" s="435" t="s">
        <v>108</v>
      </c>
      <c r="H1027" s="201"/>
      <c r="I1027" s="202"/>
      <c r="J1027" s="202"/>
    </row>
    <row r="1028" spans="1:10" s="803" customFormat="1" x14ac:dyDescent="0.25">
      <c r="A1028" s="1"/>
      <c r="B1028" s="425"/>
      <c r="C1028" s="425"/>
      <c r="D1028" s="201"/>
      <c r="E1028" s="201"/>
      <c r="F1028" s="201"/>
      <c r="G1028" s="435" t="s">
        <v>114</v>
      </c>
      <c r="H1028" s="201"/>
      <c r="I1028" s="202"/>
      <c r="J1028" s="202"/>
    </row>
    <row r="1029" spans="1:10" s="803" customFormat="1" x14ac:dyDescent="0.25">
      <c r="A1029" s="1"/>
      <c r="B1029" s="425"/>
      <c r="C1029" s="425"/>
      <c r="D1029" s="201"/>
      <c r="E1029" s="201"/>
      <c r="F1029" s="201"/>
      <c r="G1029" s="435" t="s">
        <v>110</v>
      </c>
      <c r="H1029" s="201"/>
      <c r="I1029" s="202"/>
      <c r="J1029" s="202"/>
    </row>
    <row r="1030" spans="1:10" s="803" customFormat="1" ht="15.75" thickBot="1" x14ac:dyDescent="0.3">
      <c r="A1030" s="1"/>
      <c r="B1030" s="425"/>
      <c r="C1030" s="430"/>
      <c r="D1030" s="431"/>
      <c r="E1030" s="431"/>
      <c r="F1030" s="431"/>
      <c r="G1030" s="432"/>
      <c r="H1030" s="431"/>
      <c r="I1030" s="305"/>
      <c r="J1030" s="202"/>
    </row>
    <row r="1031" spans="1:10" s="803" customFormat="1" x14ac:dyDescent="0.25">
      <c r="A1031" s="1"/>
      <c r="B1031" s="425"/>
      <c r="C1031" s="201"/>
      <c r="D1031" s="201"/>
      <c r="E1031" s="201"/>
      <c r="F1031" s="201"/>
      <c r="G1031" s="435"/>
      <c r="H1031" s="201"/>
      <c r="I1031" s="201"/>
      <c r="J1031" s="202"/>
    </row>
    <row r="1032" spans="1:10" s="803" customFormat="1" x14ac:dyDescent="0.25">
      <c r="A1032" s="1"/>
      <c r="B1032" s="425"/>
      <c r="C1032" s="201"/>
      <c r="D1032" s="201"/>
      <c r="E1032" s="201"/>
      <c r="F1032" s="201"/>
      <c r="G1032" s="435"/>
      <c r="H1032" s="201"/>
      <c r="I1032" s="201"/>
      <c r="J1032" s="202"/>
    </row>
    <row r="1033" spans="1:10" s="803" customFormat="1" x14ac:dyDescent="0.25">
      <c r="A1033" s="1"/>
      <c r="B1033" s="425"/>
      <c r="C1033" s="201"/>
      <c r="D1033" s="201"/>
      <c r="E1033" s="201"/>
      <c r="F1033" s="201"/>
      <c r="G1033" s="435"/>
      <c r="H1033" s="201"/>
      <c r="I1033" s="201"/>
      <c r="J1033" s="202"/>
    </row>
    <row r="1034" spans="1:10" s="803" customFormat="1" x14ac:dyDescent="0.25">
      <c r="A1034" s="1"/>
      <c r="B1034" s="425"/>
      <c r="C1034" s="201"/>
      <c r="D1034" s="201"/>
      <c r="E1034" s="201"/>
      <c r="F1034" s="201"/>
      <c r="G1034" s="435"/>
      <c r="H1034" s="201"/>
      <c r="I1034" s="201"/>
      <c r="J1034" s="202"/>
    </row>
    <row r="1035" spans="1:10" s="803" customFormat="1" x14ac:dyDescent="0.25">
      <c r="A1035" s="1"/>
      <c r="B1035" s="425"/>
      <c r="C1035" s="201"/>
      <c r="D1035" s="201"/>
      <c r="E1035" s="201"/>
      <c r="F1035" s="201"/>
      <c r="G1035" s="435"/>
      <c r="H1035" s="201"/>
      <c r="I1035" s="201"/>
      <c r="J1035" s="202"/>
    </row>
    <row r="1036" spans="1:10" s="803" customFormat="1" x14ac:dyDescent="0.25">
      <c r="A1036" s="1"/>
      <c r="B1036" s="425"/>
      <c r="C1036" s="201"/>
      <c r="D1036" s="201"/>
      <c r="E1036" s="201"/>
      <c r="F1036" s="201"/>
      <c r="G1036" s="435"/>
      <c r="H1036" s="201"/>
      <c r="I1036" s="201"/>
      <c r="J1036" s="202"/>
    </row>
    <row r="1037" spans="1:10" s="803" customFormat="1" x14ac:dyDescent="0.25">
      <c r="A1037" s="1"/>
      <c r="B1037" s="425"/>
      <c r="C1037" s="201"/>
      <c r="D1037" s="201"/>
      <c r="E1037" s="201"/>
      <c r="F1037" s="201"/>
      <c r="G1037" s="435"/>
      <c r="H1037" s="201"/>
      <c r="I1037" s="201"/>
      <c r="J1037" s="202"/>
    </row>
    <row r="1038" spans="1:10" s="803" customFormat="1" x14ac:dyDescent="0.25">
      <c r="A1038" s="1"/>
      <c r="B1038" s="425"/>
      <c r="C1038" s="201"/>
      <c r="D1038" s="201"/>
      <c r="E1038" s="201"/>
      <c r="F1038" s="201"/>
      <c r="G1038" s="435"/>
      <c r="H1038" s="201"/>
      <c r="I1038" s="201"/>
      <c r="J1038" s="202"/>
    </row>
    <row r="1039" spans="1:10" s="803" customFormat="1" x14ac:dyDescent="0.25">
      <c r="A1039" s="1"/>
      <c r="B1039" s="425"/>
      <c r="C1039" s="201"/>
      <c r="D1039" s="201"/>
      <c r="E1039" s="201"/>
      <c r="F1039" s="201"/>
      <c r="G1039" s="435"/>
      <c r="H1039" s="201"/>
      <c r="I1039" s="201"/>
      <c r="J1039" s="202"/>
    </row>
    <row r="1040" spans="1:10" s="803" customFormat="1" ht="15.75" thickBot="1" x14ac:dyDescent="0.3">
      <c r="A1040" s="1"/>
      <c r="B1040" s="430"/>
      <c r="C1040" s="431"/>
      <c r="D1040" s="431"/>
      <c r="E1040" s="431"/>
      <c r="F1040" s="431"/>
      <c r="G1040" s="431"/>
      <c r="H1040" s="431"/>
      <c r="I1040" s="431"/>
      <c r="J1040" s="305"/>
    </row>
    <row r="1041" spans="2:10" ht="15.75" thickBot="1" x14ac:dyDescent="0.3"/>
    <row r="1042" spans="2:10" ht="15.75" thickBot="1" x14ac:dyDescent="0.3">
      <c r="B1042" s="433"/>
      <c r="C1042" s="590"/>
      <c r="D1042" s="590"/>
      <c r="E1042" s="590"/>
      <c r="F1042" s="590"/>
      <c r="G1042" s="590"/>
      <c r="H1042" s="590"/>
      <c r="I1042" s="590"/>
      <c r="J1042" s="200"/>
    </row>
    <row r="1043" spans="2:10" ht="15.75" x14ac:dyDescent="0.25">
      <c r="B1043" s="425"/>
      <c r="C1043" s="538"/>
      <c r="D1043" s="539"/>
      <c r="E1043" s="1009" t="s">
        <v>115</v>
      </c>
      <c r="F1043" s="1010"/>
      <c r="G1043" s="1011"/>
      <c r="H1043" s="31" t="s">
        <v>116</v>
      </c>
      <c r="I1043" s="25" t="s">
        <v>105</v>
      </c>
      <c r="J1043" s="202"/>
    </row>
    <row r="1044" spans="2:10" ht="15.75" x14ac:dyDescent="0.25">
      <c r="B1044" s="425"/>
      <c r="C1044" s="540"/>
      <c r="D1044" s="541"/>
      <c r="E1044" s="1012"/>
      <c r="F1044" s="1013"/>
      <c r="G1044" s="1014"/>
      <c r="H1044" s="32" t="s">
        <v>117</v>
      </c>
      <c r="I1044" s="26"/>
      <c r="J1044" s="202"/>
    </row>
    <row r="1045" spans="2:10" ht="15.75" x14ac:dyDescent="0.25">
      <c r="B1045" s="425"/>
      <c r="C1045" s="540"/>
      <c r="D1045" s="541"/>
      <c r="E1045" s="1012"/>
      <c r="F1045" s="1013"/>
      <c r="G1045" s="1014"/>
      <c r="H1045" s="32" t="s">
        <v>118</v>
      </c>
      <c r="I1045" s="33">
        <v>44236</v>
      </c>
      <c r="J1045" s="202"/>
    </row>
    <row r="1046" spans="2:10" ht="16.5" thickBot="1" x14ac:dyDescent="0.3">
      <c r="B1046" s="425"/>
      <c r="C1046" s="542"/>
      <c r="D1046" s="543"/>
      <c r="E1046" s="1015"/>
      <c r="F1046" s="1016"/>
      <c r="G1046" s="1017"/>
      <c r="H1046" s="544"/>
      <c r="I1046" s="28"/>
      <c r="J1046" s="202"/>
    </row>
    <row r="1047" spans="2:10" ht="16.5" thickBot="1" x14ac:dyDescent="0.3">
      <c r="B1047" s="425"/>
      <c r="C1047" s="540"/>
      <c r="D1047" s="545"/>
      <c r="E1047" s="546"/>
      <c r="F1047" s="546"/>
      <c r="G1047" s="547"/>
      <c r="H1047" s="545"/>
      <c r="I1047" s="26"/>
      <c r="J1047" s="202"/>
    </row>
    <row r="1048" spans="2:10" ht="16.5" thickBot="1" x14ac:dyDescent="0.3">
      <c r="B1048" s="425"/>
      <c r="C1048" s="38" t="s">
        <v>106</v>
      </c>
      <c r="D1048" s="548" t="str">
        <f>+PRESUPUESTO!G37</f>
        <v>Resane de Fachada (con Construmastic de pintuco) Junta Exterior</v>
      </c>
      <c r="E1048" s="549"/>
      <c r="F1048" s="549"/>
      <c r="G1048" s="550"/>
      <c r="H1048" s="548"/>
      <c r="I1048" s="37" t="s">
        <v>3</v>
      </c>
      <c r="J1048" s="202"/>
    </row>
    <row r="1049" spans="2:10" ht="15.75" x14ac:dyDescent="0.25">
      <c r="B1049" s="425"/>
      <c r="C1049" s="540"/>
      <c r="D1049" s="545"/>
      <c r="E1049" s="546"/>
      <c r="F1049" s="546"/>
      <c r="G1049" s="546"/>
      <c r="H1049" s="546"/>
      <c r="I1049" s="136"/>
      <c r="J1049" s="202"/>
    </row>
    <row r="1050" spans="2:10" ht="16.5" thickBot="1" x14ac:dyDescent="0.3">
      <c r="B1050" s="425"/>
      <c r="C1050" s="40" t="s">
        <v>4</v>
      </c>
      <c r="D1050" s="545"/>
      <c r="E1050" s="546"/>
      <c r="F1050" s="546"/>
      <c r="G1050" s="546"/>
      <c r="H1050" s="546"/>
      <c r="I1050" s="136"/>
      <c r="J1050" s="202"/>
    </row>
    <row r="1051" spans="2:10" ht="15.75" x14ac:dyDescent="0.25">
      <c r="B1051" s="425"/>
      <c r="C1051" s="151" t="s">
        <v>5</v>
      </c>
      <c r="D1051" s="152"/>
      <c r="E1051" s="153" t="s">
        <v>6</v>
      </c>
      <c r="F1051" s="153" t="s">
        <v>7</v>
      </c>
      <c r="G1051" s="153" t="s">
        <v>8</v>
      </c>
      <c r="H1051" s="156" t="s">
        <v>9</v>
      </c>
      <c r="I1051" s="12"/>
      <c r="J1051" s="202"/>
    </row>
    <row r="1052" spans="2:10" ht="15.75" x14ac:dyDescent="0.25">
      <c r="B1052" s="425"/>
      <c r="C1052" s="695" t="s">
        <v>10</v>
      </c>
      <c r="D1052" s="696"/>
      <c r="E1052" s="697" t="s">
        <v>11</v>
      </c>
      <c r="F1052" s="697">
        <v>0.5</v>
      </c>
      <c r="G1052" s="698">
        <v>1000</v>
      </c>
      <c r="H1052" s="103">
        <f>G1052*F1052</f>
        <v>500</v>
      </c>
      <c r="I1052" s="275"/>
      <c r="J1052" s="202"/>
    </row>
    <row r="1053" spans="2:10" ht="15.75" x14ac:dyDescent="0.25">
      <c r="B1053" s="425"/>
      <c r="C1053" s="1059" t="s">
        <v>278</v>
      </c>
      <c r="D1053" s="1060"/>
      <c r="E1053" s="672" t="s">
        <v>13</v>
      </c>
      <c r="F1053" s="672">
        <v>5000</v>
      </c>
      <c r="G1053" s="699">
        <v>7.0000000000000007E-2</v>
      </c>
      <c r="H1053" s="103">
        <f t="shared" ref="H1053:H1054" si="8">G1053*F1053</f>
        <v>350.00000000000006</v>
      </c>
      <c r="I1053" s="275"/>
      <c r="J1053" s="202"/>
    </row>
    <row r="1054" spans="2:10" ht="16.5" thickBot="1" x14ac:dyDescent="0.3">
      <c r="B1054" s="425"/>
      <c r="C1054" s="1073" t="s">
        <v>49</v>
      </c>
      <c r="D1054" s="1074"/>
      <c r="E1054" s="678" t="s">
        <v>13</v>
      </c>
      <c r="F1054" s="700">
        <v>5000</v>
      </c>
      <c r="G1054" s="701">
        <v>0.05</v>
      </c>
      <c r="H1054" s="103">
        <f t="shared" si="8"/>
        <v>250</v>
      </c>
      <c r="I1054" s="276"/>
      <c r="J1054" s="202"/>
    </row>
    <row r="1055" spans="2:10" ht="16.5" thickBot="1" x14ac:dyDescent="0.3">
      <c r="B1055" s="425"/>
      <c r="C1055" s="542" t="s">
        <v>50</v>
      </c>
      <c r="D1055" s="677"/>
      <c r="E1055" s="678"/>
      <c r="F1055" s="679"/>
      <c r="G1055" s="679"/>
      <c r="H1055" s="699">
        <v>0</v>
      </c>
      <c r="I1055" s="277"/>
      <c r="J1055" s="202"/>
    </row>
    <row r="1056" spans="2:10" ht="16.5" thickBot="1" x14ac:dyDescent="0.3">
      <c r="B1056" s="425"/>
      <c r="C1056" s="540"/>
      <c r="D1056" s="545"/>
      <c r="E1056" s="546"/>
      <c r="F1056" s="546"/>
      <c r="G1056" s="546"/>
      <c r="H1056" s="7" t="s">
        <v>16</v>
      </c>
      <c r="I1056" s="8">
        <f>H1052+H1053</f>
        <v>850</v>
      </c>
      <c r="J1056" s="202"/>
    </row>
    <row r="1057" spans="2:10" ht="15.75" x14ac:dyDescent="0.25">
      <c r="B1057" s="425"/>
      <c r="C1057" s="540"/>
      <c r="D1057" s="545"/>
      <c r="E1057" s="546"/>
      <c r="F1057" s="546"/>
      <c r="G1057" s="546"/>
      <c r="H1057" s="546"/>
      <c r="I1057" s="137"/>
      <c r="J1057" s="202"/>
    </row>
    <row r="1058" spans="2:10" ht="16.5" thickBot="1" x14ac:dyDescent="0.3">
      <c r="B1058" s="425"/>
      <c r="C1058" s="40" t="s">
        <v>17</v>
      </c>
      <c r="D1058" s="545"/>
      <c r="E1058" s="546"/>
      <c r="F1058" s="546"/>
      <c r="G1058" s="546"/>
      <c r="H1058" s="546"/>
      <c r="I1058" s="137"/>
      <c r="J1058" s="202"/>
    </row>
    <row r="1059" spans="2:10" ht="15.75" x14ac:dyDescent="0.25">
      <c r="B1059" s="425"/>
      <c r="C1059" s="151" t="s">
        <v>5</v>
      </c>
      <c r="D1059" s="152"/>
      <c r="E1059" s="153" t="s">
        <v>6</v>
      </c>
      <c r="F1059" s="153" t="s">
        <v>7</v>
      </c>
      <c r="G1059" s="156" t="s">
        <v>9</v>
      </c>
      <c r="H1059" s="168" t="s">
        <v>18</v>
      </c>
      <c r="I1059" s="169"/>
      <c r="J1059" s="202"/>
    </row>
    <row r="1060" spans="2:10" ht="15.75" x14ac:dyDescent="0.25">
      <c r="B1060" s="425"/>
      <c r="C1060" s="1071" t="s">
        <v>77</v>
      </c>
      <c r="D1060" s="1072"/>
      <c r="E1060" s="676" t="s">
        <v>27</v>
      </c>
      <c r="F1060" s="681">
        <v>1</v>
      </c>
      <c r="G1060" s="681">
        <f>185400/28</f>
        <v>6621.4285714285716</v>
      </c>
      <c r="H1060" s="702">
        <f>G1060*F1060</f>
        <v>6621.4285714285716</v>
      </c>
      <c r="I1060" s="276"/>
      <c r="J1060" s="668">
        <f>185400/28</f>
        <v>6621.4285714285716</v>
      </c>
    </row>
    <row r="1061" spans="2:10" ht="15.75" x14ac:dyDescent="0.25">
      <c r="B1061" s="425"/>
      <c r="C1061" s="1069" t="s">
        <v>52</v>
      </c>
      <c r="D1061" s="1070"/>
      <c r="E1061" s="676" t="s">
        <v>53</v>
      </c>
      <c r="F1061" s="681">
        <v>0.1</v>
      </c>
      <c r="G1061" s="113">
        <v>3800</v>
      </c>
      <c r="H1061" s="702">
        <f>+G1061*F1061</f>
        <v>380</v>
      </c>
      <c r="I1061" s="276"/>
      <c r="J1061" s="202"/>
    </row>
    <row r="1062" spans="2:10" ht="15.75" x14ac:dyDescent="0.25">
      <c r="B1062" s="425"/>
      <c r="C1062" s="1069"/>
      <c r="D1062" s="1070"/>
      <c r="E1062" s="676"/>
      <c r="F1062" s="681"/>
      <c r="G1062" s="681"/>
      <c r="H1062" s="702"/>
      <c r="I1062" s="276"/>
      <c r="J1062" s="202"/>
    </row>
    <row r="1063" spans="2:10" ht="15.75" x14ac:dyDescent="0.25">
      <c r="B1063" s="425"/>
      <c r="C1063" s="1071"/>
      <c r="D1063" s="1072"/>
      <c r="E1063" s="676"/>
      <c r="F1063" s="681"/>
      <c r="G1063" s="681"/>
      <c r="H1063" s="702"/>
      <c r="I1063" s="276"/>
      <c r="J1063" s="202"/>
    </row>
    <row r="1064" spans="2:10" ht="16.5" thickBot="1" x14ac:dyDescent="0.3">
      <c r="B1064" s="425"/>
      <c r="C1064" s="1073"/>
      <c r="D1064" s="1074"/>
      <c r="E1064" s="678"/>
      <c r="F1064" s="703"/>
      <c r="G1064" s="679"/>
      <c r="H1064" s="704">
        <f>G1064*F1064</f>
        <v>0</v>
      </c>
      <c r="I1064" s="277"/>
      <c r="J1064" s="202"/>
    </row>
    <row r="1065" spans="2:10" ht="16.5" thickBot="1" x14ac:dyDescent="0.3">
      <c r="B1065" s="425"/>
      <c r="C1065" s="540"/>
      <c r="D1065" s="545"/>
      <c r="E1065" s="546"/>
      <c r="F1065" s="546"/>
      <c r="G1065" s="546"/>
      <c r="H1065" s="43" t="s">
        <v>16</v>
      </c>
      <c r="I1065" s="8">
        <f>+H1060+H1061+H1062+H1063+H1064</f>
        <v>7001.4285714285716</v>
      </c>
      <c r="J1065" s="202"/>
    </row>
    <row r="1066" spans="2:10" ht="15.75" x14ac:dyDescent="0.25">
      <c r="B1066" s="425"/>
      <c r="C1066" s="540"/>
      <c r="D1066" s="545"/>
      <c r="E1066" s="546"/>
      <c r="F1066" s="546"/>
      <c r="G1066" s="546"/>
      <c r="H1066" s="546"/>
      <c r="I1066" s="137"/>
      <c r="J1066" s="202"/>
    </row>
    <row r="1067" spans="2:10" ht="16.5" thickBot="1" x14ac:dyDescent="0.3">
      <c r="B1067" s="425"/>
      <c r="C1067" s="40" t="s">
        <v>33</v>
      </c>
      <c r="D1067" s="545"/>
      <c r="E1067" s="546"/>
      <c r="F1067" s="546"/>
      <c r="G1067" s="546"/>
      <c r="H1067" s="546"/>
      <c r="I1067" s="137"/>
      <c r="J1067" s="202"/>
    </row>
    <row r="1068" spans="2:10" ht="15.75" x14ac:dyDescent="0.25">
      <c r="B1068" s="425"/>
      <c r="C1068" s="569" t="s">
        <v>34</v>
      </c>
      <c r="D1068" s="570" t="s">
        <v>35</v>
      </c>
      <c r="E1068" s="571" t="s">
        <v>36</v>
      </c>
      <c r="F1068" s="571" t="s">
        <v>37</v>
      </c>
      <c r="G1068" s="572" t="s">
        <v>38</v>
      </c>
      <c r="H1068" s="153" t="s">
        <v>39</v>
      </c>
      <c r="I1068" s="169"/>
      <c r="J1068" s="202"/>
    </row>
    <row r="1069" spans="2:10" ht="15.75" x14ac:dyDescent="0.25">
      <c r="B1069" s="425"/>
      <c r="C1069" s="705" t="s">
        <v>40</v>
      </c>
      <c r="D1069" s="671">
        <v>50000</v>
      </c>
      <c r="E1069" s="83">
        <v>0.85</v>
      </c>
      <c r="F1069" s="699">
        <f>D1069+(E1069*D1069)</f>
        <v>92500</v>
      </c>
      <c r="G1069" s="699">
        <v>30</v>
      </c>
      <c r="H1069" s="699">
        <f>+F1069/G1069</f>
        <v>3083.3333333333335</v>
      </c>
      <c r="I1069" s="276"/>
      <c r="J1069" s="202"/>
    </row>
    <row r="1070" spans="2:10" ht="15.75" x14ac:dyDescent="0.25">
      <c r="B1070" s="425"/>
      <c r="C1070" s="685" t="s">
        <v>41</v>
      </c>
      <c r="D1070" s="671">
        <v>33333</v>
      </c>
      <c r="E1070" s="83">
        <v>0.85</v>
      </c>
      <c r="F1070" s="699">
        <f>D1070+(E1070*D1070)</f>
        <v>61666.05</v>
      </c>
      <c r="G1070" s="115">
        <v>35</v>
      </c>
      <c r="H1070" s="699">
        <f>+F1070/G1070</f>
        <v>1761.8871428571429</v>
      </c>
      <c r="I1070" s="276"/>
      <c r="J1070" s="202"/>
    </row>
    <row r="1071" spans="2:10" ht="16.5" thickBot="1" x14ac:dyDescent="0.3">
      <c r="B1071" s="425"/>
      <c r="C1071" s="689"/>
      <c r="D1071" s="706"/>
      <c r="E1071" s="691"/>
      <c r="F1071" s="691"/>
      <c r="G1071" s="691"/>
      <c r="H1071" s="691"/>
      <c r="I1071" s="277"/>
      <c r="J1071" s="202"/>
    </row>
    <row r="1072" spans="2:10" ht="16.5" thickBot="1" x14ac:dyDescent="0.3">
      <c r="B1072" s="425"/>
      <c r="C1072" s="540"/>
      <c r="D1072" s="545"/>
      <c r="E1072" s="546"/>
      <c r="F1072" s="546"/>
      <c r="G1072" s="546"/>
      <c r="H1072" s="43" t="s">
        <v>16</v>
      </c>
      <c r="I1072" s="8">
        <f>H1069+H1070</f>
        <v>4845.2204761904759</v>
      </c>
      <c r="J1072" s="202"/>
    </row>
    <row r="1073" spans="2:10" ht="16.5" thickBot="1" x14ac:dyDescent="0.3">
      <c r="B1073" s="425"/>
      <c r="C1073" s="540"/>
      <c r="D1073" s="545"/>
      <c r="E1073" s="546"/>
      <c r="F1073" s="546"/>
      <c r="G1073" s="546"/>
      <c r="H1073" s="546"/>
      <c r="I1073" s="138"/>
      <c r="J1073" s="202"/>
    </row>
    <row r="1074" spans="2:10" ht="16.5" thickBot="1" x14ac:dyDescent="0.3">
      <c r="B1074" s="425"/>
      <c r="C1074" s="540"/>
      <c r="D1074" s="545"/>
      <c r="E1074" s="546"/>
      <c r="F1074" s="546"/>
      <c r="G1074" s="133" t="s">
        <v>42</v>
      </c>
      <c r="H1074" s="134"/>
      <c r="I1074" s="8">
        <f>+I1056+I1065+I1072</f>
        <v>12696.649047619048</v>
      </c>
      <c r="J1074" s="202"/>
    </row>
    <row r="1075" spans="2:10" ht="15.75" x14ac:dyDescent="0.25">
      <c r="B1075" s="425"/>
      <c r="C1075" s="540"/>
      <c r="D1075" s="545"/>
      <c r="E1075" s="546"/>
      <c r="F1075" s="546"/>
      <c r="G1075" s="546"/>
      <c r="H1075" s="546"/>
      <c r="I1075" s="137"/>
      <c r="J1075" s="202"/>
    </row>
    <row r="1076" spans="2:10" ht="16.5" thickBot="1" x14ac:dyDescent="0.3">
      <c r="B1076" s="425"/>
      <c r="C1076" s="40" t="s">
        <v>43</v>
      </c>
      <c r="D1076" s="545"/>
      <c r="E1076" s="546"/>
      <c r="F1076" s="546"/>
      <c r="G1076" s="546"/>
      <c r="H1076" s="546"/>
      <c r="I1076" s="136"/>
      <c r="J1076" s="202"/>
    </row>
    <row r="1077" spans="2:10" ht="15.75" x14ac:dyDescent="0.25">
      <c r="B1077" s="425"/>
      <c r="C1077" s="582" t="s">
        <v>44</v>
      </c>
      <c r="D1077" s="583"/>
      <c r="E1077" s="584"/>
      <c r="F1077" s="585"/>
      <c r="G1077" s="166" t="s">
        <v>45</v>
      </c>
      <c r="H1077" s="600" t="s">
        <v>54</v>
      </c>
      <c r="I1077" s="12"/>
      <c r="J1077" s="202"/>
    </row>
    <row r="1078" spans="2:10" ht="15.75" x14ac:dyDescent="0.25">
      <c r="B1078" s="425"/>
      <c r="C1078" s="1061" t="s">
        <v>46</v>
      </c>
      <c r="D1078" s="1075"/>
      <c r="E1078" s="1075"/>
      <c r="F1078" s="1062"/>
      <c r="G1078" s="672">
        <v>0</v>
      </c>
      <c r="H1078" s="699">
        <f>G1078*I1074</f>
        <v>0</v>
      </c>
      <c r="I1078" s="275"/>
      <c r="J1078" s="202"/>
    </row>
    <row r="1079" spans="2:10" ht="16.5" thickBot="1" x14ac:dyDescent="0.3">
      <c r="B1079" s="425"/>
      <c r="C1079" s="1076" t="s">
        <v>47</v>
      </c>
      <c r="D1079" s="1077"/>
      <c r="E1079" s="1077"/>
      <c r="F1079" s="1078"/>
      <c r="G1079" s="707">
        <v>0</v>
      </c>
      <c r="H1079" s="691">
        <f>G1079*I1074</f>
        <v>0</v>
      </c>
      <c r="I1079" s="279"/>
      <c r="J1079" s="202"/>
    </row>
    <row r="1080" spans="2:10" ht="16.5" thickBot="1" x14ac:dyDescent="0.3">
      <c r="B1080" s="425"/>
      <c r="C1080" s="540"/>
      <c r="D1080" s="545"/>
      <c r="E1080" s="546"/>
      <c r="F1080" s="546"/>
      <c r="G1080" s="546"/>
      <c r="H1080" s="135" t="s">
        <v>16</v>
      </c>
      <c r="I1080" s="10">
        <f>H1079+H1078</f>
        <v>0</v>
      </c>
      <c r="J1080" s="202"/>
    </row>
    <row r="1081" spans="2:10" ht="16.5" thickBot="1" x14ac:dyDescent="0.3">
      <c r="B1081" s="425"/>
      <c r="C1081" s="540"/>
      <c r="D1081" s="545"/>
      <c r="E1081" s="546"/>
      <c r="F1081" s="546"/>
      <c r="G1081" s="546"/>
      <c r="H1081" s="546"/>
      <c r="I1081" s="136"/>
      <c r="J1081" s="202"/>
    </row>
    <row r="1082" spans="2:10" ht="16.5" thickBot="1" x14ac:dyDescent="0.3">
      <c r="B1082" s="425"/>
      <c r="C1082" s="540"/>
      <c r="D1082" s="434" t="s">
        <v>111</v>
      </c>
      <c r="E1082" s="546"/>
      <c r="F1082" s="546"/>
      <c r="G1082" s="134" t="s">
        <v>48</v>
      </c>
      <c r="H1082" s="134"/>
      <c r="I1082" s="10">
        <f>+I1074+I1080</f>
        <v>12696.649047619048</v>
      </c>
      <c r="J1082" s="202"/>
    </row>
    <row r="1083" spans="2:10" x14ac:dyDescent="0.25">
      <c r="B1083" s="425"/>
      <c r="C1083" s="425"/>
      <c r="D1083" s="201"/>
      <c r="E1083" s="201"/>
      <c r="F1083" s="201"/>
      <c r="G1083" s="201"/>
      <c r="H1083" s="201"/>
      <c r="I1083" s="202"/>
      <c r="J1083" s="202"/>
    </row>
    <row r="1084" spans="2:10" x14ac:dyDescent="0.25">
      <c r="B1084" s="425"/>
      <c r="C1084" s="425"/>
      <c r="D1084" s="201"/>
      <c r="E1084" s="201"/>
      <c r="F1084" s="201"/>
      <c r="G1084" s="435" t="s">
        <v>107</v>
      </c>
      <c r="H1084" s="201"/>
      <c r="I1084" s="202"/>
      <c r="J1084" s="202"/>
    </row>
    <row r="1085" spans="2:10" x14ac:dyDescent="0.25">
      <c r="B1085" s="425"/>
      <c r="C1085" s="425"/>
      <c r="D1085" s="201"/>
      <c r="E1085" s="201"/>
      <c r="F1085" s="201"/>
      <c r="G1085" s="435" t="s">
        <v>108</v>
      </c>
      <c r="H1085" s="201"/>
      <c r="I1085" s="202"/>
      <c r="J1085" s="202"/>
    </row>
    <row r="1086" spans="2:10" x14ac:dyDescent="0.25">
      <c r="B1086" s="425"/>
      <c r="C1086" s="425"/>
      <c r="D1086" s="201"/>
      <c r="E1086" s="201"/>
      <c r="F1086" s="201"/>
      <c r="G1086" s="435" t="s">
        <v>109</v>
      </c>
      <c r="H1086" s="201"/>
      <c r="I1086" s="202"/>
      <c r="J1086" s="202"/>
    </row>
    <row r="1087" spans="2:10" x14ac:dyDescent="0.25">
      <c r="B1087" s="425"/>
      <c r="C1087" s="425"/>
      <c r="D1087" s="201"/>
      <c r="E1087" s="201"/>
      <c r="F1087" s="201"/>
      <c r="G1087" s="435" t="s">
        <v>110</v>
      </c>
      <c r="H1087" s="201"/>
      <c r="I1087" s="202"/>
      <c r="J1087" s="202"/>
    </row>
    <row r="1088" spans="2:10" x14ac:dyDescent="0.25">
      <c r="B1088" s="425"/>
      <c r="C1088" s="425"/>
      <c r="D1088" s="201"/>
      <c r="E1088" s="201"/>
      <c r="F1088" s="201"/>
      <c r="G1088" s="201"/>
      <c r="H1088" s="201"/>
      <c r="I1088" s="202"/>
      <c r="J1088" s="202"/>
    </row>
    <row r="1089" spans="1:10" x14ac:dyDescent="0.25">
      <c r="B1089" s="425"/>
      <c r="C1089" s="425"/>
      <c r="D1089" s="436" t="s">
        <v>112</v>
      </c>
      <c r="E1089" s="201"/>
      <c r="F1089" s="201"/>
      <c r="G1089" s="201"/>
      <c r="H1089" s="201"/>
      <c r="I1089" s="202"/>
      <c r="J1089" s="202"/>
    </row>
    <row r="1090" spans="1:10" x14ac:dyDescent="0.25">
      <c r="B1090" s="425"/>
      <c r="C1090" s="425"/>
      <c r="D1090" s="437" t="s">
        <v>113</v>
      </c>
      <c r="E1090" s="201"/>
      <c r="F1090" s="201"/>
      <c r="G1090" s="201"/>
      <c r="H1090" s="201"/>
      <c r="I1090" s="202"/>
      <c r="J1090" s="202"/>
    </row>
    <row r="1091" spans="1:10" x14ac:dyDescent="0.25">
      <c r="B1091" s="425"/>
      <c r="C1091" s="425"/>
      <c r="D1091" s="438">
        <v>1</v>
      </c>
      <c r="E1091" s="201"/>
      <c r="F1091" s="201"/>
      <c r="G1091" s="201"/>
      <c r="H1091" s="201"/>
      <c r="I1091" s="202"/>
      <c r="J1091" s="202"/>
    </row>
    <row r="1092" spans="1:10" x14ac:dyDescent="0.25">
      <c r="B1092" s="425"/>
      <c r="C1092" s="425"/>
      <c r="D1092" s="438">
        <v>2</v>
      </c>
      <c r="E1092" s="201"/>
      <c r="F1092" s="201"/>
      <c r="G1092" s="201"/>
      <c r="H1092" s="201"/>
      <c r="I1092" s="202"/>
      <c r="J1092" s="202"/>
    </row>
    <row r="1093" spans="1:10" x14ac:dyDescent="0.25">
      <c r="B1093" s="425"/>
      <c r="C1093" s="425"/>
      <c r="D1093" s="438">
        <v>3</v>
      </c>
      <c r="E1093" s="201"/>
      <c r="F1093" s="201"/>
      <c r="G1093" s="201"/>
      <c r="H1093" s="201"/>
      <c r="I1093" s="202"/>
      <c r="J1093" s="202"/>
    </row>
    <row r="1094" spans="1:10" x14ac:dyDescent="0.25">
      <c r="B1094" s="425"/>
      <c r="C1094" s="425"/>
      <c r="D1094" s="438"/>
      <c r="E1094" s="201"/>
      <c r="F1094" s="201"/>
      <c r="G1094" s="435" t="s">
        <v>107</v>
      </c>
      <c r="H1094" s="201"/>
      <c r="I1094" s="202"/>
      <c r="J1094" s="202"/>
    </row>
    <row r="1095" spans="1:10" x14ac:dyDescent="0.25">
      <c r="B1095" s="425"/>
      <c r="C1095" s="425"/>
      <c r="D1095" s="201"/>
      <c r="E1095" s="201"/>
      <c r="F1095" s="201"/>
      <c r="G1095" s="435" t="s">
        <v>108</v>
      </c>
      <c r="H1095" s="201"/>
      <c r="I1095" s="202"/>
      <c r="J1095" s="202"/>
    </row>
    <row r="1096" spans="1:10" x14ac:dyDescent="0.25">
      <c r="B1096" s="425"/>
      <c r="C1096" s="425"/>
      <c r="D1096" s="201"/>
      <c r="E1096" s="201"/>
      <c r="F1096" s="201"/>
      <c r="G1096" s="435" t="s">
        <v>114</v>
      </c>
      <c r="H1096" s="201"/>
      <c r="I1096" s="202"/>
      <c r="J1096" s="202"/>
    </row>
    <row r="1097" spans="1:10" x14ac:dyDescent="0.25">
      <c r="B1097" s="425"/>
      <c r="C1097" s="425"/>
      <c r="D1097" s="201"/>
      <c r="E1097" s="201"/>
      <c r="F1097" s="201"/>
      <c r="G1097" s="435" t="s">
        <v>110</v>
      </c>
      <c r="H1097" s="201"/>
      <c r="I1097" s="202"/>
      <c r="J1097" s="202"/>
    </row>
    <row r="1098" spans="1:10" ht="15.75" thickBot="1" x14ac:dyDescent="0.3">
      <c r="B1098" s="425"/>
      <c r="C1098" s="430"/>
      <c r="D1098" s="431"/>
      <c r="E1098" s="431"/>
      <c r="F1098" s="431"/>
      <c r="G1098" s="432"/>
      <c r="H1098" s="431"/>
      <c r="I1098" s="305"/>
      <c r="J1098" s="202"/>
    </row>
    <row r="1099" spans="1:10" x14ac:dyDescent="0.25">
      <c r="B1099" s="425"/>
      <c r="C1099" s="201"/>
      <c r="D1099" s="201"/>
      <c r="E1099" s="201"/>
      <c r="F1099" s="201"/>
      <c r="G1099" s="435"/>
      <c r="H1099" s="201"/>
      <c r="I1099" s="201"/>
      <c r="J1099" s="202"/>
    </row>
    <row r="1100" spans="1:10" x14ac:dyDescent="0.25">
      <c r="B1100" s="425"/>
      <c r="C1100" s="201"/>
      <c r="D1100" s="201"/>
      <c r="E1100" s="201"/>
      <c r="F1100" s="201"/>
      <c r="G1100" s="435"/>
      <c r="H1100" s="201"/>
      <c r="I1100" s="201"/>
      <c r="J1100" s="202"/>
    </row>
    <row r="1101" spans="1:10" x14ac:dyDescent="0.25">
      <c r="B1101" s="425"/>
      <c r="C1101" s="201"/>
      <c r="D1101" s="201"/>
      <c r="E1101" s="201"/>
      <c r="F1101" s="201"/>
      <c r="G1101" s="435"/>
      <c r="H1101" s="201"/>
      <c r="I1101" s="201"/>
      <c r="J1101" s="202"/>
    </row>
    <row r="1102" spans="1:10" x14ac:dyDescent="0.25">
      <c r="B1102" s="425"/>
      <c r="C1102" s="201"/>
      <c r="D1102" s="201"/>
      <c r="E1102" s="201"/>
      <c r="F1102" s="201"/>
      <c r="G1102" s="435"/>
      <c r="H1102" s="201"/>
      <c r="I1102" s="201"/>
      <c r="J1102" s="202"/>
    </row>
    <row r="1103" spans="1:10" x14ac:dyDescent="0.25">
      <c r="B1103" s="425"/>
      <c r="C1103" s="201"/>
      <c r="D1103" s="201"/>
      <c r="E1103" s="201"/>
      <c r="F1103" s="201"/>
      <c r="G1103" s="435"/>
      <c r="H1103" s="201"/>
      <c r="I1103" s="201"/>
      <c r="J1103" s="202"/>
    </row>
    <row r="1104" spans="1:10" s="300" customFormat="1" x14ac:dyDescent="0.25">
      <c r="A1104" s="1"/>
      <c r="B1104" s="425"/>
      <c r="C1104" s="201"/>
      <c r="D1104" s="201"/>
      <c r="E1104" s="201"/>
      <c r="F1104" s="201"/>
      <c r="G1104" s="435"/>
      <c r="H1104" s="201"/>
      <c r="I1104" s="201"/>
      <c r="J1104" s="202"/>
    </row>
    <row r="1105" spans="1:10" s="300" customFormat="1" x14ac:dyDescent="0.25">
      <c r="A1105" s="1"/>
      <c r="B1105" s="425"/>
      <c r="C1105" s="201"/>
      <c r="D1105" s="201"/>
      <c r="E1105" s="201"/>
      <c r="F1105" s="201"/>
      <c r="G1105" s="435"/>
      <c r="H1105" s="201"/>
      <c r="I1105" s="201"/>
      <c r="J1105" s="202"/>
    </row>
    <row r="1106" spans="1:10" x14ac:dyDescent="0.25">
      <c r="B1106" s="425"/>
      <c r="C1106" s="201"/>
      <c r="D1106" s="201"/>
      <c r="E1106" s="201"/>
      <c r="F1106" s="201"/>
      <c r="G1106" s="435"/>
      <c r="H1106" s="201"/>
      <c r="I1106" s="201"/>
      <c r="J1106" s="202"/>
    </row>
    <row r="1107" spans="1:10" x14ac:dyDescent="0.25">
      <c r="B1107" s="425"/>
      <c r="C1107" s="201"/>
      <c r="D1107" s="201"/>
      <c r="E1107" s="201"/>
      <c r="F1107" s="201"/>
      <c r="G1107" s="201"/>
      <c r="H1107" s="201"/>
      <c r="I1107" s="201"/>
      <c r="J1107" s="202"/>
    </row>
    <row r="1108" spans="1:10" ht="15.75" thickBot="1" x14ac:dyDescent="0.3">
      <c r="B1108" s="430"/>
      <c r="C1108" s="431"/>
      <c r="D1108" s="431"/>
      <c r="E1108" s="431"/>
      <c r="F1108" s="431"/>
      <c r="G1108" s="431"/>
      <c r="H1108" s="431"/>
      <c r="I1108" s="431"/>
      <c r="J1108" s="305"/>
    </row>
    <row r="1109" spans="1:10" x14ac:dyDescent="0.25">
      <c r="B1109" s="201"/>
      <c r="C1109" s="201"/>
      <c r="D1109" s="201"/>
      <c r="E1109" s="201"/>
      <c r="F1109" s="201"/>
      <c r="G1109" s="201"/>
      <c r="H1109" s="201"/>
      <c r="I1109" s="201"/>
      <c r="J1109" s="201"/>
    </row>
    <row r="1110" spans="1:10" x14ac:dyDescent="0.25">
      <c r="B1110" s="201"/>
      <c r="C1110" s="201"/>
      <c r="D1110" s="201"/>
      <c r="E1110" s="201"/>
      <c r="F1110" s="201"/>
      <c r="G1110" s="201"/>
      <c r="H1110" s="201"/>
      <c r="I1110" s="201"/>
      <c r="J1110" s="201"/>
    </row>
    <row r="1111" spans="1:10" x14ac:dyDescent="0.25">
      <c r="B1111" s="201"/>
      <c r="C1111" s="201"/>
      <c r="D1111" s="201"/>
      <c r="E1111" s="201"/>
      <c r="F1111" s="201"/>
      <c r="G1111" s="201"/>
      <c r="H1111" s="201"/>
      <c r="I1111" s="201"/>
      <c r="J1111" s="201"/>
    </row>
    <row r="1112" spans="1:10" x14ac:dyDescent="0.25">
      <c r="B1112" s="201"/>
      <c r="C1112" s="201"/>
      <c r="D1112" s="201"/>
      <c r="E1112" s="201"/>
      <c r="F1112" s="201"/>
      <c r="G1112" s="201"/>
      <c r="H1112" s="201"/>
      <c r="I1112" s="201"/>
      <c r="J1112" s="201"/>
    </row>
  </sheetData>
  <mergeCells count="173">
    <mergeCell ref="C993:D993"/>
    <mergeCell ref="C994:D994"/>
    <mergeCell ref="C995:D995"/>
    <mergeCell ref="C1009:D1009"/>
    <mergeCell ref="C1010:D1010"/>
    <mergeCell ref="C1011:D1011"/>
    <mergeCell ref="C974:D974"/>
    <mergeCell ref="C975:D975"/>
    <mergeCell ref="C981:D981"/>
    <mergeCell ref="C982:D982"/>
    <mergeCell ref="C983:D983"/>
    <mergeCell ref="C984:D984"/>
    <mergeCell ref="C985:D985"/>
    <mergeCell ref="C986:D986"/>
    <mergeCell ref="C987:D987"/>
    <mergeCell ref="E886:G889"/>
    <mergeCell ref="C896:D896"/>
    <mergeCell ref="C897:D897"/>
    <mergeCell ref="C903:D903"/>
    <mergeCell ref="C904:D904"/>
    <mergeCell ref="C905:D905"/>
    <mergeCell ref="C906:D906"/>
    <mergeCell ref="C907:D907"/>
    <mergeCell ref="C818:D818"/>
    <mergeCell ref="C824:D824"/>
    <mergeCell ref="C825:D825"/>
    <mergeCell ref="C826:D826"/>
    <mergeCell ref="C827:D827"/>
    <mergeCell ref="C828:D828"/>
    <mergeCell ref="C829:D829"/>
    <mergeCell ref="C830:D830"/>
    <mergeCell ref="C836:D836"/>
    <mergeCell ref="E470:G473"/>
    <mergeCell ref="C480:D480"/>
    <mergeCell ref="C481:D481"/>
    <mergeCell ref="C485:D485"/>
    <mergeCell ref="C496:F496"/>
    <mergeCell ref="C377:F377"/>
    <mergeCell ref="C421:D421"/>
    <mergeCell ref="E411:G414"/>
    <mergeCell ref="C497:F497"/>
    <mergeCell ref="C1061:D1061"/>
    <mergeCell ref="C1062:D1062"/>
    <mergeCell ref="C1063:D1063"/>
    <mergeCell ref="C1064:D1064"/>
    <mergeCell ref="C1078:F1078"/>
    <mergeCell ref="C1079:F1079"/>
    <mergeCell ref="C837:D837"/>
    <mergeCell ref="C838:D838"/>
    <mergeCell ref="C852:D852"/>
    <mergeCell ref="C853:D853"/>
    <mergeCell ref="C854:D854"/>
    <mergeCell ref="E1043:G1046"/>
    <mergeCell ref="C1053:D1053"/>
    <mergeCell ref="C1054:D1054"/>
    <mergeCell ref="C1060:D1060"/>
    <mergeCell ref="C908:D908"/>
    <mergeCell ref="C909:D909"/>
    <mergeCell ref="C915:D915"/>
    <mergeCell ref="C916:D916"/>
    <mergeCell ref="C917:D917"/>
    <mergeCell ref="C931:D931"/>
    <mergeCell ref="C932:D932"/>
    <mergeCell ref="C933:D933"/>
    <mergeCell ref="E964:G967"/>
    <mergeCell ref="C774:D774"/>
    <mergeCell ref="E807:G810"/>
    <mergeCell ref="C817:D817"/>
    <mergeCell ref="E727:G730"/>
    <mergeCell ref="C737:D737"/>
    <mergeCell ref="C738:D738"/>
    <mergeCell ref="C744:D744"/>
    <mergeCell ref="C745:D745"/>
    <mergeCell ref="C746:D746"/>
    <mergeCell ref="C747:D747"/>
    <mergeCell ref="C748:D748"/>
    <mergeCell ref="C749:D749"/>
    <mergeCell ref="C750:D750"/>
    <mergeCell ref="C756:D756"/>
    <mergeCell ref="C757:D757"/>
    <mergeCell ref="C758:D758"/>
    <mergeCell ref="C772:D772"/>
    <mergeCell ref="C773:D773"/>
    <mergeCell ref="C676:D676"/>
    <mergeCell ref="C677:D677"/>
    <mergeCell ref="C678:D678"/>
    <mergeCell ref="C679:D679"/>
    <mergeCell ref="C680:D680"/>
    <mergeCell ref="C686:D686"/>
    <mergeCell ref="C681:D681"/>
    <mergeCell ref="C682:D682"/>
    <mergeCell ref="C683:D683"/>
    <mergeCell ref="C684:D684"/>
    <mergeCell ref="C685:D685"/>
    <mergeCell ref="C668:D668"/>
    <mergeCell ref="C669:D669"/>
    <mergeCell ref="C675:D675"/>
    <mergeCell ref="C624:F624"/>
    <mergeCell ref="C625:F625"/>
    <mergeCell ref="C539:D539"/>
    <mergeCell ref="C422:D422"/>
    <mergeCell ref="C426:D426"/>
    <mergeCell ref="C437:F437"/>
    <mergeCell ref="C438:F438"/>
    <mergeCell ref="E529:G532"/>
    <mergeCell ref="C599:D599"/>
    <mergeCell ref="C600:D600"/>
    <mergeCell ref="E589:G592"/>
    <mergeCell ref="E658:G661"/>
    <mergeCell ref="C540:D540"/>
    <mergeCell ref="C606:D606"/>
    <mergeCell ref="C607:D607"/>
    <mergeCell ref="C608:D608"/>
    <mergeCell ref="C609:D609"/>
    <mergeCell ref="C610:D610"/>
    <mergeCell ref="C544:D544"/>
    <mergeCell ref="C555:F555"/>
    <mergeCell ref="C556:F556"/>
    <mergeCell ref="E209:G212"/>
    <mergeCell ref="C363:D363"/>
    <mergeCell ref="C378:F378"/>
    <mergeCell ref="C352:D352"/>
    <mergeCell ref="C359:D359"/>
    <mergeCell ref="C353:D353"/>
    <mergeCell ref="C360:D360"/>
    <mergeCell ref="C361:D361"/>
    <mergeCell ref="C362:D362"/>
    <mergeCell ref="E342:G345"/>
    <mergeCell ref="C231:D231"/>
    <mergeCell ref="C242:D242"/>
    <mergeCell ref="C243:D243"/>
    <mergeCell ref="C221:D221"/>
    <mergeCell ref="C222:D222"/>
    <mergeCell ref="C287:D287"/>
    <mergeCell ref="C308:D308"/>
    <mergeCell ref="E275:G278"/>
    <mergeCell ref="C288:D288"/>
    <mergeCell ref="C297:D297"/>
    <mergeCell ref="C309:D309"/>
    <mergeCell ref="C176:F176"/>
    <mergeCell ref="C99:D99"/>
    <mergeCell ref="C113:F113"/>
    <mergeCell ref="C114:F114"/>
    <mergeCell ref="C158:D158"/>
    <mergeCell ref="C159:D159"/>
    <mergeCell ref="C163:D163"/>
    <mergeCell ref="C175:F175"/>
    <mergeCell ref="C29:D29"/>
    <mergeCell ref="C98:D98"/>
    <mergeCell ref="C44:D44"/>
    <mergeCell ref="C45:D45"/>
    <mergeCell ref="C88:D88"/>
    <mergeCell ref="C89:D89"/>
    <mergeCell ref="C95:D95"/>
    <mergeCell ref="C96:D96"/>
    <mergeCell ref="C97:D97"/>
    <mergeCell ref="C164:D164"/>
    <mergeCell ref="E2:G5"/>
    <mergeCell ref="E78:G81"/>
    <mergeCell ref="E147:G150"/>
    <mergeCell ref="C13:D13"/>
    <mergeCell ref="C12:D12"/>
    <mergeCell ref="C30:D30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</mergeCells>
  <pageMargins left="0.7" right="0.7" top="0.75" bottom="0.75" header="0.3" footer="0.3"/>
  <pageSetup scale="58" orientation="portrait" horizontalDpi="300" verticalDpi="300" r:id="rId1"/>
  <rowBreaks count="4" manualBreakCount="4">
    <brk id="76" max="16383" man="1"/>
    <brk id="133" min="1" max="9" man="1"/>
    <brk id="259" min="1" max="9" man="1"/>
    <brk id="409" min="1" max="9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81"/>
  <sheetViews>
    <sheetView topLeftCell="A139" zoomScale="80" zoomScaleNormal="80" zoomScaleSheetLayoutView="100" workbookViewId="0">
      <selection activeCell="D146" sqref="D146"/>
    </sheetView>
  </sheetViews>
  <sheetFormatPr baseColWidth="10" defaultColWidth="11.42578125" defaultRowHeight="15" x14ac:dyDescent="0.25"/>
  <cols>
    <col min="1" max="1" width="14.85546875" style="282" customWidth="1"/>
    <col min="2" max="2" width="4.140625" style="282" customWidth="1"/>
    <col min="3" max="3" width="11.42578125" style="282"/>
    <col min="4" max="4" width="21.140625" style="282" customWidth="1"/>
    <col min="5" max="5" width="11.42578125" style="282"/>
    <col min="6" max="6" width="14" style="282" customWidth="1"/>
    <col min="7" max="7" width="15.140625" style="282" customWidth="1"/>
    <col min="8" max="8" width="20" style="282" customWidth="1"/>
    <col min="9" max="9" width="17" style="282" customWidth="1"/>
    <col min="10" max="10" width="2.42578125" style="282" customWidth="1"/>
    <col min="11" max="11" width="11.42578125" style="282"/>
    <col min="12" max="12" width="14" style="282" bestFit="1" customWidth="1"/>
    <col min="13" max="16384" width="11.42578125" style="282"/>
  </cols>
  <sheetData>
    <row r="1" spans="2:10" ht="16.5" thickBot="1" x14ac:dyDescent="0.3">
      <c r="B1" s="57"/>
      <c r="C1" s="58"/>
      <c r="D1" s="59"/>
      <c r="E1" s="23"/>
      <c r="F1" s="23"/>
      <c r="G1" s="29"/>
      <c r="H1" s="59"/>
      <c r="I1" s="60"/>
      <c r="J1" s="61"/>
    </row>
    <row r="2" spans="2:10" ht="15.75" x14ac:dyDescent="0.25">
      <c r="B2" s="46"/>
      <c r="C2" s="17"/>
      <c r="D2" s="18"/>
      <c r="E2" s="902" t="s">
        <v>115</v>
      </c>
      <c r="F2" s="903"/>
      <c r="G2" s="904"/>
      <c r="H2" s="31" t="s">
        <v>116</v>
      </c>
      <c r="I2" s="25" t="s">
        <v>105</v>
      </c>
      <c r="J2" s="48"/>
    </row>
    <row r="3" spans="2:10" ht="15.75" x14ac:dyDescent="0.25">
      <c r="B3" s="46"/>
      <c r="C3" s="19"/>
      <c r="D3" s="20"/>
      <c r="E3" s="905"/>
      <c r="F3" s="1083"/>
      <c r="G3" s="907"/>
      <c r="H3" s="32" t="s">
        <v>117</v>
      </c>
      <c r="I3" s="26"/>
      <c r="J3" s="48"/>
    </row>
    <row r="4" spans="2:10" ht="15.75" x14ac:dyDescent="0.25">
      <c r="B4" s="46"/>
      <c r="C4" s="19"/>
      <c r="D4" s="20"/>
      <c r="E4" s="905"/>
      <c r="F4" s="1083"/>
      <c r="G4" s="907"/>
      <c r="H4" s="32" t="s">
        <v>118</v>
      </c>
      <c r="I4" s="33">
        <v>44236</v>
      </c>
      <c r="J4" s="48"/>
    </row>
    <row r="5" spans="2:10" ht="16.5" thickBot="1" x14ac:dyDescent="0.3">
      <c r="B5" s="46"/>
      <c r="C5" s="21"/>
      <c r="D5" s="22"/>
      <c r="E5" s="908"/>
      <c r="F5" s="909"/>
      <c r="G5" s="910"/>
      <c r="H5" s="27"/>
      <c r="I5" s="28"/>
      <c r="J5" s="48"/>
    </row>
    <row r="6" spans="2:10" ht="16.5" thickBot="1" x14ac:dyDescent="0.3">
      <c r="B6" s="46"/>
      <c r="C6" s="19"/>
      <c r="D6" s="13"/>
      <c r="E6" s="24"/>
      <c r="F6" s="24"/>
      <c r="G6" s="30"/>
      <c r="H6" s="13"/>
      <c r="I6" s="26"/>
      <c r="J6" s="48"/>
    </row>
    <row r="7" spans="2:10" ht="16.5" thickBot="1" x14ac:dyDescent="0.3">
      <c r="B7" s="46"/>
      <c r="C7" s="38" t="s">
        <v>106</v>
      </c>
      <c r="D7" s="34" t="s">
        <v>202</v>
      </c>
      <c r="E7" s="35"/>
      <c r="F7" s="35"/>
      <c r="G7" s="36"/>
      <c r="H7" s="34"/>
      <c r="I7" s="37" t="s">
        <v>120</v>
      </c>
      <c r="J7" s="48"/>
    </row>
    <row r="8" spans="2:10" ht="15.75" x14ac:dyDescent="0.25">
      <c r="B8" s="46"/>
      <c r="C8" s="19"/>
      <c r="D8" s="13"/>
      <c r="E8" s="24"/>
      <c r="F8" s="24"/>
      <c r="G8" s="30"/>
      <c r="H8" s="13"/>
      <c r="I8" s="26"/>
      <c r="J8" s="48"/>
    </row>
    <row r="9" spans="2:10" ht="16.5" thickBot="1" x14ac:dyDescent="0.3">
      <c r="B9" s="46"/>
      <c r="C9" s="40" t="s">
        <v>4</v>
      </c>
      <c r="D9" s="13"/>
      <c r="E9" s="24"/>
      <c r="F9" s="24"/>
      <c r="G9" s="30"/>
      <c r="H9" s="13"/>
      <c r="I9" s="26"/>
      <c r="J9" s="48"/>
    </row>
    <row r="10" spans="2:10" ht="15.75" x14ac:dyDescent="0.25">
      <c r="B10" s="46"/>
      <c r="C10" s="151" t="s">
        <v>5</v>
      </c>
      <c r="D10" s="152"/>
      <c r="E10" s="153" t="s">
        <v>6</v>
      </c>
      <c r="F10" s="153" t="s">
        <v>7</v>
      </c>
      <c r="G10" s="153" t="s">
        <v>8</v>
      </c>
      <c r="H10" s="154" t="s">
        <v>9</v>
      </c>
      <c r="I10" s="155"/>
      <c r="J10" s="48"/>
    </row>
    <row r="11" spans="2:10" ht="15.75" x14ac:dyDescent="0.25">
      <c r="B11" s="46"/>
      <c r="C11" s="301" t="s">
        <v>10</v>
      </c>
      <c r="D11" s="62"/>
      <c r="E11" s="63" t="s">
        <v>11</v>
      </c>
      <c r="F11" s="64">
        <v>0.02</v>
      </c>
      <c r="G11" s="65">
        <f>I31</f>
        <v>14645.833333333334</v>
      </c>
      <c r="H11" s="66">
        <f>F11*G11</f>
        <v>292.91666666666669</v>
      </c>
      <c r="I11" s="67"/>
      <c r="J11" s="48"/>
    </row>
    <row r="12" spans="2:10" ht="15.75" x14ac:dyDescent="0.25">
      <c r="B12" s="46"/>
      <c r="C12" s="1084" t="s">
        <v>204</v>
      </c>
      <c r="D12" s="1085"/>
      <c r="E12" s="63" t="s">
        <v>205</v>
      </c>
      <c r="F12" s="64">
        <v>9.5000000000000001E-2</v>
      </c>
      <c r="G12" s="65">
        <v>11000</v>
      </c>
      <c r="H12" s="66">
        <f>G12*F12</f>
        <v>1045</v>
      </c>
      <c r="I12" s="67"/>
      <c r="J12" s="48"/>
    </row>
    <row r="13" spans="2:10" ht="15.75" x14ac:dyDescent="0.25">
      <c r="B13" s="46"/>
      <c r="C13" s="1086"/>
      <c r="D13" s="1087"/>
      <c r="E13" s="68"/>
      <c r="F13" s="64"/>
      <c r="G13" s="65"/>
      <c r="H13" s="66"/>
      <c r="I13" s="67"/>
      <c r="J13" s="48"/>
    </row>
    <row r="14" spans="2:10" ht="16.5" thickBot="1" x14ac:dyDescent="0.3">
      <c r="B14" s="46"/>
      <c r="C14" s="69"/>
      <c r="D14" s="70"/>
      <c r="E14" s="71"/>
      <c r="F14" s="72"/>
      <c r="G14" s="73"/>
      <c r="H14" s="66"/>
      <c r="I14" s="74"/>
      <c r="J14" s="48"/>
    </row>
    <row r="15" spans="2:10" ht="16.5" thickBot="1" x14ac:dyDescent="0.3">
      <c r="B15" s="46"/>
      <c r="C15" s="19"/>
      <c r="D15" s="13"/>
      <c r="E15" s="24"/>
      <c r="F15" s="24"/>
      <c r="G15" s="30"/>
      <c r="H15" s="4" t="s">
        <v>16</v>
      </c>
      <c r="I15" s="5">
        <f>SUM(H11:H14)</f>
        <v>1337.9166666666667</v>
      </c>
      <c r="J15" s="48"/>
    </row>
    <row r="16" spans="2:10" ht="15.75" x14ac:dyDescent="0.25">
      <c r="B16" s="46"/>
      <c r="C16" s="19"/>
      <c r="D16" s="13"/>
      <c r="E16" s="24"/>
      <c r="F16" s="24"/>
      <c r="G16" s="30"/>
      <c r="H16" s="13"/>
      <c r="I16" s="26"/>
      <c r="J16" s="48"/>
    </row>
    <row r="17" spans="2:10" ht="16.5" thickBot="1" x14ac:dyDescent="0.3">
      <c r="B17" s="46"/>
      <c r="C17" s="40" t="s">
        <v>17</v>
      </c>
      <c r="D17" s="13"/>
      <c r="E17" s="24"/>
      <c r="F17" s="24"/>
      <c r="G17" s="30"/>
      <c r="H17" s="13"/>
      <c r="I17" s="26"/>
      <c r="J17" s="48"/>
    </row>
    <row r="18" spans="2:10" ht="15.75" x14ac:dyDescent="0.25">
      <c r="B18" s="46"/>
      <c r="C18" s="151" t="s">
        <v>5</v>
      </c>
      <c r="D18" s="152"/>
      <c r="E18" s="153" t="s">
        <v>6</v>
      </c>
      <c r="F18" s="153" t="s">
        <v>7</v>
      </c>
      <c r="G18" s="156" t="s">
        <v>9</v>
      </c>
      <c r="H18" s="154" t="s">
        <v>18</v>
      </c>
      <c r="I18" s="155"/>
      <c r="J18" s="48"/>
    </row>
    <row r="19" spans="2:10" ht="15.75" x14ac:dyDescent="0.25">
      <c r="B19" s="46"/>
      <c r="C19" s="1088" t="s">
        <v>203</v>
      </c>
      <c r="D19" s="1089"/>
      <c r="E19" s="68" t="s">
        <v>1</v>
      </c>
      <c r="F19" s="75">
        <v>0.04</v>
      </c>
      <c r="G19" s="76">
        <v>237270</v>
      </c>
      <c r="H19" s="77">
        <f>G19*F19</f>
        <v>9490.8000000000011</v>
      </c>
      <c r="I19" s="67"/>
      <c r="J19" s="48"/>
    </row>
    <row r="20" spans="2:10" ht="15.75" x14ac:dyDescent="0.25">
      <c r="B20" s="46"/>
      <c r="C20" s="1084"/>
      <c r="D20" s="1085"/>
      <c r="E20" s="68"/>
      <c r="F20" s="75"/>
      <c r="G20" s="76"/>
      <c r="H20" s="77"/>
      <c r="I20" s="67"/>
      <c r="J20" s="48"/>
    </row>
    <row r="21" spans="2:10" ht="15.75" x14ac:dyDescent="0.25">
      <c r="B21" s="46"/>
      <c r="C21" s="1090"/>
      <c r="D21" s="1091"/>
      <c r="E21" s="68"/>
      <c r="F21" s="75"/>
      <c r="G21" s="78"/>
      <c r="H21" s="77"/>
      <c r="I21" s="67"/>
      <c r="J21" s="48"/>
    </row>
    <row r="22" spans="2:10" ht="15.75" x14ac:dyDescent="0.25">
      <c r="B22" s="46"/>
      <c r="C22" s="1088"/>
      <c r="D22" s="1089"/>
      <c r="E22" s="68"/>
      <c r="F22" s="75"/>
      <c r="G22" s="76"/>
      <c r="H22" s="77"/>
      <c r="I22" s="67"/>
      <c r="J22" s="48"/>
    </row>
    <row r="23" spans="2:10" ht="16.5" thickBot="1" x14ac:dyDescent="0.3">
      <c r="B23" s="46"/>
      <c r="C23" s="1094"/>
      <c r="D23" s="1095"/>
      <c r="E23" s="71"/>
      <c r="F23" s="79"/>
      <c r="G23" s="80"/>
      <c r="H23" s="81"/>
      <c r="I23" s="74"/>
      <c r="J23" s="48"/>
    </row>
    <row r="24" spans="2:10" ht="16.5" thickBot="1" x14ac:dyDescent="0.3">
      <c r="B24" s="46"/>
      <c r="C24" s="19"/>
      <c r="D24" s="13"/>
      <c r="E24" s="24"/>
      <c r="F24" s="24"/>
      <c r="G24" s="30"/>
      <c r="H24" s="41" t="s">
        <v>16</v>
      </c>
      <c r="I24" s="5">
        <f>SUM(H19:H22)</f>
        <v>9490.8000000000011</v>
      </c>
      <c r="J24" s="48"/>
    </row>
    <row r="25" spans="2:10" ht="15.75" x14ac:dyDescent="0.25">
      <c r="B25" s="46"/>
      <c r="C25" s="19"/>
      <c r="D25" s="13"/>
      <c r="E25" s="24"/>
      <c r="F25" s="24"/>
      <c r="G25" s="30"/>
      <c r="H25" s="13"/>
      <c r="I25" s="26"/>
      <c r="J25" s="48"/>
    </row>
    <row r="26" spans="2:10" ht="16.5" thickBot="1" x14ac:dyDescent="0.3">
      <c r="B26" s="46"/>
      <c r="C26" s="40" t="s">
        <v>33</v>
      </c>
      <c r="D26" s="13"/>
      <c r="E26" s="24"/>
      <c r="F26" s="24"/>
      <c r="G26" s="30"/>
      <c r="H26" s="13"/>
      <c r="I26" s="26"/>
      <c r="J26" s="48"/>
    </row>
    <row r="27" spans="2:10" ht="15.75" x14ac:dyDescent="0.25">
      <c r="B27" s="46"/>
      <c r="C27" s="157" t="s">
        <v>34</v>
      </c>
      <c r="D27" s="158" t="s">
        <v>35</v>
      </c>
      <c r="E27" s="159" t="s">
        <v>36</v>
      </c>
      <c r="F27" s="159" t="s">
        <v>37</v>
      </c>
      <c r="G27" s="160" t="s">
        <v>38</v>
      </c>
      <c r="H27" s="161" t="s">
        <v>39</v>
      </c>
      <c r="I27" s="155"/>
      <c r="J27" s="48"/>
    </row>
    <row r="28" spans="2:10" ht="15.75" x14ac:dyDescent="0.25">
      <c r="B28" s="46"/>
      <c r="C28" s="302" t="s">
        <v>40</v>
      </c>
      <c r="D28" s="82">
        <v>50000</v>
      </c>
      <c r="E28" s="83">
        <v>0.85</v>
      </c>
      <c r="F28" s="84">
        <f>D28+(E28*D28)</f>
        <v>92500</v>
      </c>
      <c r="G28" s="63">
        <v>9.5000000000000001E-2</v>
      </c>
      <c r="H28" s="85">
        <f>+F28*G28</f>
        <v>8787.5</v>
      </c>
      <c r="I28" s="67"/>
      <c r="J28" s="48"/>
    </row>
    <row r="29" spans="2:10" ht="15.75" x14ac:dyDescent="0.25">
      <c r="B29" s="46"/>
      <c r="C29" s="303" t="s">
        <v>41</v>
      </c>
      <c r="D29" s="82">
        <v>33333.333333333336</v>
      </c>
      <c r="E29" s="83">
        <v>0.85</v>
      </c>
      <c r="F29" s="84">
        <f>D29+(E29*D29)</f>
        <v>61666.666666666672</v>
      </c>
      <c r="G29" s="63">
        <v>9.5000000000000001E-2</v>
      </c>
      <c r="H29" s="85">
        <f>+F29*G29</f>
        <v>5858.3333333333339</v>
      </c>
      <c r="I29" s="67"/>
      <c r="J29" s="48"/>
    </row>
    <row r="30" spans="2:10" ht="16.5" thickBot="1" x14ac:dyDescent="0.3">
      <c r="B30" s="46"/>
      <c r="C30" s="87"/>
      <c r="D30" s="88"/>
      <c r="E30" s="89"/>
      <c r="F30" s="89"/>
      <c r="G30" s="90"/>
      <c r="H30" s="88"/>
      <c r="I30" s="74"/>
      <c r="J30" s="48"/>
    </row>
    <row r="31" spans="2:10" ht="16.5" thickBot="1" x14ac:dyDescent="0.3">
      <c r="B31" s="46"/>
      <c r="C31" s="19"/>
      <c r="D31" s="13"/>
      <c r="E31" s="24"/>
      <c r="F31" s="24"/>
      <c r="G31" s="30"/>
      <c r="H31" s="41" t="s">
        <v>16</v>
      </c>
      <c r="I31" s="5">
        <f>H28+H29</f>
        <v>14645.833333333334</v>
      </c>
      <c r="J31" s="48"/>
    </row>
    <row r="32" spans="2:10" ht="16.5" thickBot="1" x14ac:dyDescent="0.3">
      <c r="B32" s="46"/>
      <c r="C32" s="19"/>
      <c r="D32" s="13"/>
      <c r="E32" s="24"/>
      <c r="F32" s="24"/>
      <c r="G32" s="30"/>
      <c r="H32" s="13"/>
      <c r="I32" s="42"/>
      <c r="J32" s="48"/>
    </row>
    <row r="33" spans="2:10" ht="16.5" thickBot="1" x14ac:dyDescent="0.3">
      <c r="B33" s="46"/>
      <c r="C33" s="19"/>
      <c r="D33" s="13"/>
      <c r="E33" s="24"/>
      <c r="F33" s="24"/>
      <c r="G33" s="43" t="s">
        <v>42</v>
      </c>
      <c r="H33" s="44"/>
      <c r="I33" s="6">
        <f>I31+I24+I15</f>
        <v>25474.550000000003</v>
      </c>
      <c r="J33" s="48"/>
    </row>
    <row r="34" spans="2:10" ht="15.75" x14ac:dyDescent="0.25">
      <c r="B34" s="46"/>
      <c r="C34" s="19"/>
      <c r="D34" s="13"/>
      <c r="E34" s="24"/>
      <c r="F34" s="24"/>
      <c r="G34" s="30"/>
      <c r="H34" s="13"/>
      <c r="I34" s="26"/>
      <c r="J34" s="48"/>
    </row>
    <row r="35" spans="2:10" ht="16.5" thickBot="1" x14ac:dyDescent="0.3">
      <c r="B35" s="46"/>
      <c r="C35" s="40" t="s">
        <v>43</v>
      </c>
      <c r="D35" s="13"/>
      <c r="E35" s="24"/>
      <c r="F35" s="24"/>
      <c r="G35" s="30"/>
      <c r="H35" s="13"/>
      <c r="I35" s="26"/>
      <c r="J35" s="48"/>
    </row>
    <row r="36" spans="2:10" ht="16.5" thickBot="1" x14ac:dyDescent="0.3">
      <c r="B36" s="46"/>
      <c r="C36" s="162" t="s">
        <v>44</v>
      </c>
      <c r="D36" s="163"/>
      <c r="E36" s="164"/>
      <c r="F36" s="165"/>
      <c r="G36" s="166" t="s">
        <v>45</v>
      </c>
      <c r="H36" s="167"/>
      <c r="I36" s="155"/>
      <c r="J36" s="48"/>
    </row>
    <row r="37" spans="2:10" ht="15.75" x14ac:dyDescent="0.25">
      <c r="B37" s="46"/>
      <c r="C37" s="1096" t="s">
        <v>46</v>
      </c>
      <c r="D37" s="1097"/>
      <c r="E37" s="91"/>
      <c r="F37" s="91"/>
      <c r="G37" s="92"/>
      <c r="H37" s="93"/>
      <c r="I37" s="94">
        <f>I33*G37</f>
        <v>0</v>
      </c>
      <c r="J37" s="48"/>
    </row>
    <row r="38" spans="2:10" ht="16.5" thickBot="1" x14ac:dyDescent="0.3">
      <c r="B38" s="46"/>
      <c r="C38" s="1098" t="s">
        <v>47</v>
      </c>
      <c r="D38" s="1099"/>
      <c r="E38" s="95"/>
      <c r="F38" s="96"/>
      <c r="G38" s="71"/>
      <c r="H38" s="97"/>
      <c r="I38" s="94">
        <f>I33*G38</f>
        <v>0</v>
      </c>
      <c r="J38" s="48"/>
    </row>
    <row r="39" spans="2:10" ht="16.5" thickBot="1" x14ac:dyDescent="0.3">
      <c r="B39" s="46"/>
      <c r="C39" s="19"/>
      <c r="D39" s="13"/>
      <c r="E39" s="24"/>
      <c r="F39" s="24"/>
      <c r="G39" s="30"/>
      <c r="H39" s="14" t="s">
        <v>16</v>
      </c>
      <c r="I39" s="5">
        <f>I37+I38</f>
        <v>0</v>
      </c>
      <c r="J39" s="48"/>
    </row>
    <row r="40" spans="2:10" ht="16.5" thickBot="1" x14ac:dyDescent="0.3">
      <c r="B40" s="46"/>
      <c r="C40" s="19"/>
      <c r="D40" s="13"/>
      <c r="E40" s="24"/>
      <c r="F40" s="24"/>
      <c r="G40" s="30"/>
      <c r="H40" s="13"/>
      <c r="I40" s="26"/>
      <c r="J40" s="48"/>
    </row>
    <row r="41" spans="2:10" ht="17.25" thickBot="1" x14ac:dyDescent="0.35">
      <c r="B41" s="46"/>
      <c r="C41" s="19"/>
      <c r="D41" s="50" t="s">
        <v>111</v>
      </c>
      <c r="E41" s="24"/>
      <c r="F41" s="24"/>
      <c r="G41" s="45" t="s">
        <v>48</v>
      </c>
      <c r="H41" s="44"/>
      <c r="I41" s="6">
        <f>I33+I39</f>
        <v>25474.550000000003</v>
      </c>
      <c r="J41" s="48"/>
    </row>
    <row r="42" spans="2:10" x14ac:dyDescent="0.25">
      <c r="B42" s="46"/>
      <c r="C42" s="46"/>
      <c r="D42" s="47"/>
      <c r="E42" s="47"/>
      <c r="F42" s="47"/>
      <c r="G42" s="47"/>
      <c r="H42" s="47"/>
      <c r="I42" s="48"/>
      <c r="J42" s="48"/>
    </row>
    <row r="43" spans="2:10" ht="16.5" x14ac:dyDescent="0.3">
      <c r="B43" s="46"/>
      <c r="C43" s="46"/>
      <c r="D43" s="47"/>
      <c r="E43" s="47"/>
      <c r="F43" s="47"/>
      <c r="G43" s="49" t="s">
        <v>107</v>
      </c>
      <c r="H43" s="47"/>
      <c r="I43" s="48"/>
      <c r="J43" s="48"/>
    </row>
    <row r="44" spans="2:10" ht="16.5" x14ac:dyDescent="0.3">
      <c r="B44" s="46"/>
      <c r="C44" s="46"/>
      <c r="D44" s="47"/>
      <c r="E44" s="47"/>
      <c r="F44" s="47"/>
      <c r="G44" s="49" t="s">
        <v>108</v>
      </c>
      <c r="H44" s="47"/>
      <c r="I44" s="48"/>
      <c r="J44" s="48"/>
    </row>
    <row r="45" spans="2:10" ht="16.5" x14ac:dyDescent="0.3">
      <c r="B45" s="46"/>
      <c r="C45" s="46"/>
      <c r="D45" s="47"/>
      <c r="E45" s="47"/>
      <c r="F45" s="47"/>
      <c r="G45" s="49" t="s">
        <v>109</v>
      </c>
      <c r="H45" s="47"/>
      <c r="I45" s="48"/>
      <c r="J45" s="48"/>
    </row>
    <row r="46" spans="2:10" ht="16.5" x14ac:dyDescent="0.3">
      <c r="B46" s="46"/>
      <c r="C46" s="46"/>
      <c r="D46" s="47"/>
      <c r="E46" s="47"/>
      <c r="F46" s="47"/>
      <c r="G46" s="49" t="s">
        <v>110</v>
      </c>
      <c r="H46" s="47"/>
      <c r="I46" s="48"/>
      <c r="J46" s="48"/>
    </row>
    <row r="47" spans="2:10" x14ac:dyDescent="0.25">
      <c r="B47" s="46"/>
      <c r="C47" s="46"/>
      <c r="D47" s="47"/>
      <c r="E47" s="47"/>
      <c r="F47" s="47"/>
      <c r="G47" s="47"/>
      <c r="H47" s="47"/>
      <c r="I47" s="48"/>
      <c r="J47" s="48"/>
    </row>
    <row r="48" spans="2:10" ht="16.5" x14ac:dyDescent="0.3">
      <c r="B48" s="46"/>
      <c r="C48" s="46"/>
      <c r="D48" s="51" t="s">
        <v>112</v>
      </c>
      <c r="E48" s="47"/>
      <c r="F48" s="47"/>
      <c r="G48" s="47"/>
      <c r="H48" s="47"/>
      <c r="I48" s="48"/>
      <c r="J48" s="48"/>
    </row>
    <row r="49" spans="2:10" ht="16.5" x14ac:dyDescent="0.3">
      <c r="B49" s="46"/>
      <c r="C49" s="46"/>
      <c r="D49" s="52" t="s">
        <v>113</v>
      </c>
      <c r="E49" s="47"/>
      <c r="F49" s="47"/>
      <c r="G49" s="47"/>
      <c r="H49" s="47"/>
      <c r="I49" s="48"/>
      <c r="J49" s="48"/>
    </row>
    <row r="50" spans="2:10" ht="16.5" x14ac:dyDescent="0.3">
      <c r="B50" s="46"/>
      <c r="C50" s="46"/>
      <c r="D50" s="53">
        <v>1</v>
      </c>
      <c r="E50" s="47"/>
      <c r="F50" s="47"/>
      <c r="G50" s="47"/>
      <c r="H50" s="47"/>
      <c r="I50" s="48"/>
      <c r="J50" s="48"/>
    </row>
    <row r="51" spans="2:10" ht="16.5" x14ac:dyDescent="0.3">
      <c r="B51" s="46"/>
      <c r="C51" s="46"/>
      <c r="D51" s="53">
        <v>2</v>
      </c>
      <c r="E51" s="47"/>
      <c r="F51" s="47"/>
      <c r="G51" s="47"/>
      <c r="H51" s="47"/>
      <c r="I51" s="48"/>
      <c r="J51" s="48"/>
    </row>
    <row r="52" spans="2:10" ht="16.5" x14ac:dyDescent="0.3">
      <c r="B52" s="46"/>
      <c r="C52" s="46"/>
      <c r="D52" s="53">
        <v>3</v>
      </c>
      <c r="E52" s="47"/>
      <c r="F52" s="47"/>
      <c r="G52" s="47"/>
      <c r="H52" s="47"/>
      <c r="I52" s="48"/>
      <c r="J52" s="48"/>
    </row>
    <row r="53" spans="2:10" ht="16.5" x14ac:dyDescent="0.3">
      <c r="B53" s="46"/>
      <c r="C53" s="46"/>
      <c r="D53" s="53"/>
      <c r="E53" s="47"/>
      <c r="F53" s="47"/>
      <c r="G53" s="49" t="s">
        <v>107</v>
      </c>
      <c r="H53" s="47"/>
      <c r="I53" s="48"/>
      <c r="J53" s="48"/>
    </row>
    <row r="54" spans="2:10" ht="16.5" x14ac:dyDescent="0.3">
      <c r="B54" s="46"/>
      <c r="C54" s="46"/>
      <c r="D54" s="47"/>
      <c r="E54" s="47"/>
      <c r="F54" s="47"/>
      <c r="G54" s="49" t="s">
        <v>108</v>
      </c>
      <c r="H54" s="47"/>
      <c r="I54" s="48"/>
      <c r="J54" s="48"/>
    </row>
    <row r="55" spans="2:10" ht="16.5" x14ac:dyDescent="0.3">
      <c r="B55" s="46"/>
      <c r="C55" s="46"/>
      <c r="D55" s="47"/>
      <c r="E55" s="47"/>
      <c r="F55" s="47"/>
      <c r="G55" s="49" t="s">
        <v>114</v>
      </c>
      <c r="H55" s="47"/>
      <c r="I55" s="48"/>
      <c r="J55" s="48"/>
    </row>
    <row r="56" spans="2:10" ht="16.5" x14ac:dyDescent="0.3">
      <c r="B56" s="46"/>
      <c r="C56" s="46"/>
      <c r="D56" s="47"/>
      <c r="E56" s="47"/>
      <c r="F56" s="47"/>
      <c r="G56" s="49" t="s">
        <v>110</v>
      </c>
      <c r="H56" s="47"/>
      <c r="I56" s="48"/>
      <c r="J56" s="48"/>
    </row>
    <row r="57" spans="2:10" ht="17.25" thickBot="1" x14ac:dyDescent="0.35">
      <c r="B57" s="46"/>
      <c r="C57" s="54"/>
      <c r="D57" s="55"/>
      <c r="E57" s="55"/>
      <c r="F57" s="55"/>
      <c r="G57" s="16"/>
      <c r="H57" s="55"/>
      <c r="I57" s="56"/>
      <c r="J57" s="48"/>
    </row>
    <row r="58" spans="2:10" ht="16.5" x14ac:dyDescent="0.3">
      <c r="B58" s="46"/>
      <c r="C58" s="47"/>
      <c r="D58" s="47"/>
      <c r="E58" s="47"/>
      <c r="F58" s="47"/>
      <c r="G58" s="49"/>
      <c r="H58" s="47"/>
      <c r="I58" s="47"/>
      <c r="J58" s="48"/>
    </row>
    <row r="59" spans="2:10" ht="16.5" x14ac:dyDescent="0.3">
      <c r="B59" s="46"/>
      <c r="C59" s="47"/>
      <c r="D59" s="47"/>
      <c r="E59" s="47"/>
      <c r="F59" s="47"/>
      <c r="G59" s="49"/>
      <c r="H59" s="47"/>
      <c r="I59" s="47"/>
      <c r="J59" s="48"/>
    </row>
    <row r="60" spans="2:10" ht="16.5" x14ac:dyDescent="0.3">
      <c r="B60" s="46"/>
      <c r="C60" s="47"/>
      <c r="D60" s="47"/>
      <c r="E60" s="47"/>
      <c r="F60" s="47"/>
      <c r="G60" s="49"/>
      <c r="H60" s="47"/>
      <c r="I60" s="47"/>
      <c r="J60" s="48"/>
    </row>
    <row r="61" spans="2:10" ht="16.5" x14ac:dyDescent="0.3">
      <c r="B61" s="46"/>
      <c r="C61" s="47"/>
      <c r="D61" s="47"/>
      <c r="E61" s="47"/>
      <c r="F61" s="47"/>
      <c r="G61" s="49"/>
      <c r="H61" s="47"/>
      <c r="I61" s="47"/>
      <c r="J61" s="48"/>
    </row>
    <row r="62" spans="2:10" ht="16.5" x14ac:dyDescent="0.3">
      <c r="B62" s="46"/>
      <c r="C62" s="47"/>
      <c r="D62" s="47"/>
      <c r="E62" s="47"/>
      <c r="F62" s="47"/>
      <c r="G62" s="49"/>
      <c r="H62" s="47"/>
      <c r="I62" s="47"/>
      <c r="J62" s="48"/>
    </row>
    <row r="63" spans="2:10" ht="16.5" x14ac:dyDescent="0.3">
      <c r="B63" s="46"/>
      <c r="C63" s="47"/>
      <c r="D63" s="47"/>
      <c r="E63" s="47"/>
      <c r="F63" s="47"/>
      <c r="G63" s="49"/>
      <c r="H63" s="47"/>
      <c r="I63" s="47"/>
      <c r="J63" s="48"/>
    </row>
    <row r="64" spans="2:10" x14ac:dyDescent="0.25">
      <c r="B64" s="46"/>
      <c r="C64" s="47"/>
      <c r="D64" s="47"/>
      <c r="E64" s="47"/>
      <c r="F64" s="47"/>
      <c r="G64" s="47"/>
      <c r="H64" s="47"/>
      <c r="I64" s="47"/>
      <c r="J64" s="48"/>
    </row>
    <row r="65" spans="2:10" x14ac:dyDescent="0.25">
      <c r="B65" s="46"/>
      <c r="C65" s="47"/>
      <c r="D65" s="47"/>
      <c r="E65" s="47"/>
      <c r="F65" s="47"/>
      <c r="G65" s="47"/>
      <c r="H65" s="47"/>
      <c r="I65" s="47"/>
      <c r="J65" s="48"/>
    </row>
    <row r="66" spans="2:10" s="300" customFormat="1" x14ac:dyDescent="0.25">
      <c r="B66" s="46"/>
      <c r="C66" s="47"/>
      <c r="D66" s="47"/>
      <c r="E66" s="47"/>
      <c r="F66" s="47"/>
      <c r="G66" s="47"/>
      <c r="H66" s="47"/>
      <c r="I66" s="47"/>
      <c r="J66" s="48"/>
    </row>
    <row r="67" spans="2:10" s="300" customFormat="1" ht="15.75" thickBot="1" x14ac:dyDescent="0.3">
      <c r="B67" s="54"/>
      <c r="C67" s="55"/>
      <c r="D67" s="55"/>
      <c r="E67" s="55"/>
      <c r="F67" s="55"/>
      <c r="G67" s="55"/>
      <c r="H67" s="55"/>
      <c r="I67" s="55"/>
      <c r="J67" s="56"/>
    </row>
    <row r="68" spans="2:10" s="300" customFormat="1" x14ac:dyDescent="0.25">
      <c r="B68" s="47"/>
      <c r="C68" s="47"/>
      <c r="D68" s="47"/>
      <c r="E68" s="47"/>
      <c r="F68" s="47"/>
      <c r="G68" s="47"/>
      <c r="H68" s="47"/>
      <c r="I68" s="47"/>
      <c r="J68" s="47"/>
    </row>
    <row r="69" spans="2:10" s="300" customFormat="1" ht="15.75" thickBot="1" x14ac:dyDescent="0.3">
      <c r="B69" s="47"/>
      <c r="C69" s="47"/>
      <c r="D69" s="47"/>
      <c r="E69" s="47"/>
      <c r="F69" s="47"/>
      <c r="G69" s="47"/>
      <c r="H69" s="47"/>
      <c r="I69" s="47"/>
      <c r="J69" s="47"/>
    </row>
    <row r="70" spans="2:10" ht="15.75" thickBot="1" x14ac:dyDescent="0.3">
      <c r="B70" s="57"/>
      <c r="C70" s="132"/>
      <c r="D70" s="132"/>
      <c r="E70" s="132"/>
      <c r="F70" s="132"/>
      <c r="G70" s="132"/>
      <c r="H70" s="132"/>
      <c r="I70" s="132"/>
      <c r="J70" s="61"/>
    </row>
    <row r="71" spans="2:10" ht="15.75" x14ac:dyDescent="0.25">
      <c r="B71" s="46"/>
      <c r="C71" s="17"/>
      <c r="D71" s="18"/>
      <c r="E71" s="902" t="s">
        <v>115</v>
      </c>
      <c r="F71" s="903"/>
      <c r="G71" s="904"/>
      <c r="H71" s="31" t="s">
        <v>116</v>
      </c>
      <c r="I71" s="25" t="s">
        <v>105</v>
      </c>
      <c r="J71" s="48"/>
    </row>
    <row r="72" spans="2:10" ht="15.75" x14ac:dyDescent="0.25">
      <c r="B72" s="46"/>
      <c r="C72" s="19"/>
      <c r="D72" s="20"/>
      <c r="E72" s="905"/>
      <c r="F72" s="1083"/>
      <c r="G72" s="907"/>
      <c r="H72" s="32" t="s">
        <v>117</v>
      </c>
      <c r="I72" s="26"/>
      <c r="J72" s="48"/>
    </row>
    <row r="73" spans="2:10" ht="15.75" x14ac:dyDescent="0.25">
      <c r="B73" s="46"/>
      <c r="C73" s="19"/>
      <c r="D73" s="20"/>
      <c r="E73" s="905"/>
      <c r="F73" s="1083"/>
      <c r="G73" s="907"/>
      <c r="H73" s="32" t="s">
        <v>118</v>
      </c>
      <c r="I73" s="33">
        <v>44236</v>
      </c>
      <c r="J73" s="48"/>
    </row>
    <row r="74" spans="2:10" ht="16.5" thickBot="1" x14ac:dyDescent="0.3">
      <c r="B74" s="46"/>
      <c r="C74" s="21"/>
      <c r="D74" s="22"/>
      <c r="E74" s="908"/>
      <c r="F74" s="909"/>
      <c r="G74" s="910"/>
      <c r="H74" s="27"/>
      <c r="I74" s="28"/>
      <c r="J74" s="48"/>
    </row>
    <row r="75" spans="2:10" ht="16.5" thickBot="1" x14ac:dyDescent="0.3">
      <c r="B75" s="46"/>
      <c r="C75" s="19"/>
      <c r="D75" s="13"/>
      <c r="E75" s="24"/>
      <c r="F75" s="24"/>
      <c r="G75" s="30"/>
      <c r="H75" s="13"/>
      <c r="I75" s="26"/>
      <c r="J75" s="48"/>
    </row>
    <row r="76" spans="2:10" ht="16.5" thickBot="1" x14ac:dyDescent="0.3">
      <c r="B76" s="46"/>
      <c r="C76" s="38" t="s">
        <v>106</v>
      </c>
      <c r="D76" s="34" t="s">
        <v>172</v>
      </c>
      <c r="E76" s="35"/>
      <c r="F76" s="35"/>
      <c r="G76" s="36"/>
      <c r="H76" s="34"/>
      <c r="I76" s="37" t="s">
        <v>120</v>
      </c>
      <c r="J76" s="48"/>
    </row>
    <row r="77" spans="2:10" ht="15.75" x14ac:dyDescent="0.25">
      <c r="B77" s="46"/>
      <c r="C77" s="149"/>
      <c r="D77" s="147"/>
      <c r="E77" s="148"/>
      <c r="F77" s="148"/>
      <c r="G77" s="148"/>
      <c r="H77" s="148"/>
      <c r="I77" s="136"/>
      <c r="J77" s="48"/>
    </row>
    <row r="78" spans="2:10" ht="16.5" thickBot="1" x14ac:dyDescent="0.3">
      <c r="B78" s="46"/>
      <c r="C78" s="40" t="s">
        <v>4</v>
      </c>
      <c r="D78" s="13"/>
      <c r="E78" s="24"/>
      <c r="F78" s="24"/>
      <c r="G78" s="24"/>
      <c r="H78" s="24"/>
      <c r="I78" s="136"/>
      <c r="J78" s="48"/>
    </row>
    <row r="79" spans="2:10" ht="15.75" x14ac:dyDescent="0.25">
      <c r="B79" s="46"/>
      <c r="C79" s="151" t="s">
        <v>5</v>
      </c>
      <c r="D79" s="152"/>
      <c r="E79" s="153" t="s">
        <v>6</v>
      </c>
      <c r="F79" s="153" t="s">
        <v>7</v>
      </c>
      <c r="G79" s="153" t="s">
        <v>8</v>
      </c>
      <c r="H79" s="156" t="s">
        <v>9</v>
      </c>
      <c r="I79" s="12"/>
      <c r="J79" s="48"/>
    </row>
    <row r="80" spans="2:10" ht="15.75" x14ac:dyDescent="0.25">
      <c r="B80" s="46"/>
      <c r="C80" s="99" t="s">
        <v>10</v>
      </c>
      <c r="D80" s="100"/>
      <c r="E80" s="101" t="s">
        <v>11</v>
      </c>
      <c r="F80" s="101">
        <v>0.05</v>
      </c>
      <c r="G80" s="102">
        <f>I100</f>
        <v>16958.333333333336</v>
      </c>
      <c r="H80" s="103">
        <f>G80*F80</f>
        <v>847.91666666666686</v>
      </c>
      <c r="I80" s="104"/>
      <c r="J80" s="48"/>
    </row>
    <row r="81" spans="2:12" ht="15.75" x14ac:dyDescent="0.25">
      <c r="B81" s="46"/>
      <c r="C81" s="1084"/>
      <c r="D81" s="1085"/>
      <c r="E81" s="63"/>
      <c r="F81" s="63"/>
      <c r="G81" s="105"/>
      <c r="H81" s="106"/>
      <c r="I81" s="104"/>
      <c r="J81" s="48"/>
    </row>
    <row r="82" spans="2:12" ht="16.5" thickBot="1" x14ac:dyDescent="0.3">
      <c r="B82" s="46"/>
      <c r="C82" s="1100"/>
      <c r="D82" s="1101"/>
      <c r="E82" s="71"/>
      <c r="F82" s="107"/>
      <c r="G82" s="108"/>
      <c r="H82" s="109"/>
      <c r="I82" s="110"/>
      <c r="J82" s="48"/>
    </row>
    <row r="83" spans="2:12" ht="16.5" thickBot="1" x14ac:dyDescent="0.3">
      <c r="B83" s="46"/>
      <c r="C83" s="69" t="s">
        <v>50</v>
      </c>
      <c r="D83" s="70"/>
      <c r="E83" s="71"/>
      <c r="F83" s="72"/>
      <c r="G83" s="72"/>
      <c r="H83" s="105"/>
      <c r="I83" s="111"/>
      <c r="J83" s="48"/>
    </row>
    <row r="84" spans="2:12" ht="16.5" thickBot="1" x14ac:dyDescent="0.3">
      <c r="B84" s="46"/>
      <c r="C84" s="19"/>
      <c r="D84" s="13"/>
      <c r="E84" s="24"/>
      <c r="F84" s="24"/>
      <c r="G84" s="24"/>
      <c r="H84" s="7" t="s">
        <v>16</v>
      </c>
      <c r="I84" s="8">
        <f>SUM(H80:H82)</f>
        <v>847.91666666666686</v>
      </c>
      <c r="J84" s="48"/>
    </row>
    <row r="85" spans="2:12" ht="15.75" x14ac:dyDescent="0.25">
      <c r="B85" s="46"/>
      <c r="C85" s="19"/>
      <c r="D85" s="13"/>
      <c r="E85" s="24"/>
      <c r="F85" s="24"/>
      <c r="G85" s="24"/>
      <c r="H85" s="24"/>
      <c r="I85" s="137"/>
      <c r="J85" s="48"/>
    </row>
    <row r="86" spans="2:12" ht="16.5" thickBot="1" x14ac:dyDescent="0.3">
      <c r="B86" s="46"/>
      <c r="C86" s="40" t="s">
        <v>17</v>
      </c>
      <c r="D86" s="13"/>
      <c r="E86" s="24"/>
      <c r="F86" s="24"/>
      <c r="G86" s="24"/>
      <c r="H86" s="24"/>
      <c r="I86" s="137"/>
      <c r="J86" s="48"/>
    </row>
    <row r="87" spans="2:12" ht="15.75" x14ac:dyDescent="0.25">
      <c r="B87" s="46"/>
      <c r="C87" s="151" t="s">
        <v>5</v>
      </c>
      <c r="D87" s="152"/>
      <c r="E87" s="153" t="s">
        <v>6</v>
      </c>
      <c r="F87" s="153" t="s">
        <v>7</v>
      </c>
      <c r="G87" s="156" t="s">
        <v>9</v>
      </c>
      <c r="H87" s="168" t="s">
        <v>18</v>
      </c>
      <c r="I87" s="169"/>
      <c r="J87" s="48"/>
    </row>
    <row r="88" spans="2:12" ht="15.75" x14ac:dyDescent="0.25">
      <c r="B88" s="46"/>
      <c r="C88" s="1092" t="s">
        <v>206</v>
      </c>
      <c r="D88" s="1093"/>
      <c r="E88" s="68" t="s">
        <v>196</v>
      </c>
      <c r="F88" s="75">
        <v>1.03</v>
      </c>
      <c r="G88" s="75">
        <v>29400</v>
      </c>
      <c r="H88" s="112">
        <f>G88*F88</f>
        <v>30282</v>
      </c>
      <c r="I88" s="110"/>
      <c r="J88" s="48"/>
    </row>
    <row r="89" spans="2:12" ht="15.75" x14ac:dyDescent="0.25">
      <c r="B89" s="46"/>
      <c r="C89" s="1102" t="s">
        <v>207</v>
      </c>
      <c r="D89" s="1103"/>
      <c r="E89" s="68" t="s">
        <v>127</v>
      </c>
      <c r="F89" s="75">
        <v>1.3</v>
      </c>
      <c r="G89" s="113">
        <f>22571/50</f>
        <v>451.42</v>
      </c>
      <c r="H89" s="112">
        <f>+G89*F89</f>
        <v>586.846</v>
      </c>
      <c r="I89" s="110"/>
      <c r="J89" s="48"/>
      <c r="L89" s="204"/>
    </row>
    <row r="90" spans="2:12" ht="15.75" x14ac:dyDescent="0.25">
      <c r="B90" s="46"/>
      <c r="C90" s="1102" t="s">
        <v>208</v>
      </c>
      <c r="D90" s="1103"/>
      <c r="E90" s="68" t="s">
        <v>125</v>
      </c>
      <c r="F90" s="75">
        <v>3.15E-2</v>
      </c>
      <c r="G90" s="75">
        <v>352592</v>
      </c>
      <c r="H90" s="112">
        <f>+G90*F90</f>
        <v>11106.647999999999</v>
      </c>
      <c r="I90" s="110"/>
      <c r="J90" s="48"/>
    </row>
    <row r="91" spans="2:12" ht="15.75" x14ac:dyDescent="0.25">
      <c r="B91" s="46"/>
      <c r="C91" s="1092"/>
      <c r="D91" s="1093"/>
      <c r="E91" s="68"/>
      <c r="F91" s="75"/>
      <c r="G91" s="75"/>
      <c r="H91" s="112"/>
      <c r="I91" s="110"/>
      <c r="J91" s="48"/>
    </row>
    <row r="92" spans="2:12" ht="16.5" thickBot="1" x14ac:dyDescent="0.3">
      <c r="B92" s="46"/>
      <c r="C92" s="1100"/>
      <c r="D92" s="1101"/>
      <c r="E92" s="71"/>
      <c r="F92" s="79"/>
      <c r="G92" s="72"/>
      <c r="H92" s="114"/>
      <c r="I92" s="111"/>
      <c r="J92" s="48"/>
    </row>
    <row r="93" spans="2:12" ht="16.5" thickBot="1" x14ac:dyDescent="0.3">
      <c r="B93" s="46"/>
      <c r="C93" s="19"/>
      <c r="D93" s="13"/>
      <c r="E93" s="24"/>
      <c r="F93" s="24"/>
      <c r="G93" s="24"/>
      <c r="H93" s="43" t="s">
        <v>16</v>
      </c>
      <c r="I93" s="8">
        <f>SUM(H88:H91)</f>
        <v>41975.493999999999</v>
      </c>
      <c r="J93" s="48"/>
    </row>
    <row r="94" spans="2:12" ht="15.75" x14ac:dyDescent="0.25">
      <c r="B94" s="46"/>
      <c r="C94" s="19"/>
      <c r="D94" s="13"/>
      <c r="E94" s="24"/>
      <c r="F94" s="24"/>
      <c r="G94" s="24"/>
      <c r="H94" s="24"/>
      <c r="I94" s="137"/>
      <c r="J94" s="48"/>
    </row>
    <row r="95" spans="2:12" ht="16.5" thickBot="1" x14ac:dyDescent="0.3">
      <c r="B95" s="46"/>
      <c r="C95" s="40" t="s">
        <v>33</v>
      </c>
      <c r="D95" s="13"/>
      <c r="E95" s="24"/>
      <c r="F95" s="24"/>
      <c r="G95" s="24"/>
      <c r="H95" s="24"/>
      <c r="I95" s="137"/>
      <c r="J95" s="48"/>
    </row>
    <row r="96" spans="2:12" ht="15.75" x14ac:dyDescent="0.25">
      <c r="B96" s="46"/>
      <c r="C96" s="157" t="s">
        <v>34</v>
      </c>
      <c r="D96" s="158" t="s">
        <v>35</v>
      </c>
      <c r="E96" s="159" t="s">
        <v>36</v>
      </c>
      <c r="F96" s="159" t="s">
        <v>37</v>
      </c>
      <c r="G96" s="160" t="s">
        <v>38</v>
      </c>
      <c r="H96" s="153" t="s">
        <v>39</v>
      </c>
      <c r="I96" s="169"/>
      <c r="J96" s="48"/>
    </row>
    <row r="97" spans="2:10" ht="15.75" x14ac:dyDescent="0.25">
      <c r="B97" s="46"/>
      <c r="C97" s="302" t="s">
        <v>40</v>
      </c>
      <c r="D97" s="82">
        <v>50000</v>
      </c>
      <c r="E97" s="83">
        <v>0.85</v>
      </c>
      <c r="F97" s="84">
        <f>D97+(E97*D97)</f>
        <v>92500</v>
      </c>
      <c r="G97" s="63">
        <v>0.11</v>
      </c>
      <c r="H97" s="85">
        <f>+F97*G97</f>
        <v>10175</v>
      </c>
      <c r="I97" s="110"/>
      <c r="J97" s="48"/>
    </row>
    <row r="98" spans="2:10" ht="15.75" x14ac:dyDescent="0.25">
      <c r="B98" s="46"/>
      <c r="C98" s="303" t="s">
        <v>41</v>
      </c>
      <c r="D98" s="82">
        <v>33333.333333333336</v>
      </c>
      <c r="E98" s="83">
        <v>0.85</v>
      </c>
      <c r="F98" s="84">
        <f>D98+(E98*D98)</f>
        <v>61666.666666666672</v>
      </c>
      <c r="G98" s="63">
        <v>0.11</v>
      </c>
      <c r="H98" s="85">
        <f>+F98*G98</f>
        <v>6783.3333333333339</v>
      </c>
      <c r="I98" s="110"/>
      <c r="J98" s="48"/>
    </row>
    <row r="99" spans="2:10" ht="16.5" thickBot="1" x14ac:dyDescent="0.3">
      <c r="B99" s="46"/>
      <c r="C99" s="87"/>
      <c r="D99" s="88"/>
      <c r="E99" s="89"/>
      <c r="F99" s="89"/>
      <c r="G99" s="89"/>
      <c r="H99" s="89"/>
      <c r="I99" s="111"/>
      <c r="J99" s="48"/>
    </row>
    <row r="100" spans="2:10" ht="16.5" thickBot="1" x14ac:dyDescent="0.3">
      <c r="B100" s="46"/>
      <c r="C100" s="19"/>
      <c r="D100" s="13"/>
      <c r="E100" s="24"/>
      <c r="F100" s="24"/>
      <c r="G100" s="24"/>
      <c r="H100" s="43" t="s">
        <v>16</v>
      </c>
      <c r="I100" s="8">
        <f>H97+H98</f>
        <v>16958.333333333336</v>
      </c>
      <c r="J100" s="48"/>
    </row>
    <row r="101" spans="2:10" ht="16.5" thickBot="1" x14ac:dyDescent="0.3">
      <c r="B101" s="46"/>
      <c r="C101" s="19"/>
      <c r="D101" s="13"/>
      <c r="E101" s="24"/>
      <c r="F101" s="24"/>
      <c r="G101" s="24"/>
      <c r="H101" s="24"/>
      <c r="I101" s="138"/>
      <c r="J101" s="48"/>
    </row>
    <row r="102" spans="2:10" ht="16.5" thickBot="1" x14ac:dyDescent="0.3">
      <c r="B102" s="46"/>
      <c r="C102" s="19"/>
      <c r="D102" s="13"/>
      <c r="E102" s="24"/>
      <c r="F102" s="24"/>
      <c r="G102" s="133" t="s">
        <v>42</v>
      </c>
      <c r="H102" s="134"/>
      <c r="I102" s="8">
        <f>+I84+I93+I100</f>
        <v>59781.743999999999</v>
      </c>
      <c r="J102" s="48"/>
    </row>
    <row r="103" spans="2:10" ht="15.75" x14ac:dyDescent="0.25">
      <c r="B103" s="46"/>
      <c r="C103" s="19"/>
      <c r="D103" s="13"/>
      <c r="E103" s="24"/>
      <c r="F103" s="24"/>
      <c r="G103" s="24"/>
      <c r="H103" s="24"/>
      <c r="I103" s="137"/>
      <c r="J103" s="48"/>
    </row>
    <row r="104" spans="2:10" ht="16.5" thickBot="1" x14ac:dyDescent="0.3">
      <c r="B104" s="46"/>
      <c r="C104" s="40" t="s">
        <v>43</v>
      </c>
      <c r="D104" s="13"/>
      <c r="E104" s="24"/>
      <c r="F104" s="24"/>
      <c r="G104" s="24"/>
      <c r="H104" s="24"/>
      <c r="I104" s="136"/>
      <c r="J104" s="48"/>
    </row>
    <row r="105" spans="2:10" ht="15.75" x14ac:dyDescent="0.25">
      <c r="B105" s="46"/>
      <c r="C105" s="162" t="s">
        <v>44</v>
      </c>
      <c r="D105" s="163"/>
      <c r="E105" s="164"/>
      <c r="F105" s="165"/>
      <c r="G105" s="166" t="s">
        <v>45</v>
      </c>
      <c r="H105" s="170" t="s">
        <v>54</v>
      </c>
      <c r="I105" s="12"/>
      <c r="J105" s="48"/>
    </row>
    <row r="106" spans="2:10" ht="15.75" x14ac:dyDescent="0.25">
      <c r="B106" s="46"/>
      <c r="C106" s="1086" t="s">
        <v>46</v>
      </c>
      <c r="D106" s="1110"/>
      <c r="E106" s="1110"/>
      <c r="F106" s="1087"/>
      <c r="G106" s="63">
        <v>0</v>
      </c>
      <c r="H106" s="105">
        <f>G106*I102</f>
        <v>0</v>
      </c>
      <c r="I106" s="104"/>
      <c r="J106" s="48"/>
    </row>
    <row r="107" spans="2:10" ht="16.5" thickBot="1" x14ac:dyDescent="0.3">
      <c r="B107" s="46"/>
      <c r="C107" s="1107" t="s">
        <v>47</v>
      </c>
      <c r="D107" s="1108"/>
      <c r="E107" s="1108"/>
      <c r="F107" s="1109"/>
      <c r="G107" s="90">
        <v>0</v>
      </c>
      <c r="H107" s="89">
        <f>G107*I102</f>
        <v>0</v>
      </c>
      <c r="I107" s="116"/>
      <c r="J107" s="48"/>
    </row>
    <row r="108" spans="2:10" ht="16.5" thickBot="1" x14ac:dyDescent="0.3">
      <c r="B108" s="46"/>
      <c r="C108" s="19"/>
      <c r="D108" s="13"/>
      <c r="E108" s="24"/>
      <c r="F108" s="24"/>
      <c r="G108" s="24"/>
      <c r="H108" s="135" t="s">
        <v>16</v>
      </c>
      <c r="I108" s="10">
        <f>H107+H106</f>
        <v>0</v>
      </c>
      <c r="J108" s="48"/>
    </row>
    <row r="109" spans="2:10" ht="16.5" thickBot="1" x14ac:dyDescent="0.3">
      <c r="B109" s="46"/>
      <c r="C109" s="19"/>
      <c r="D109" s="13"/>
      <c r="E109" s="24"/>
      <c r="F109" s="24"/>
      <c r="G109" s="24"/>
      <c r="H109" s="24"/>
      <c r="I109" s="136"/>
      <c r="J109" s="48"/>
    </row>
    <row r="110" spans="2:10" ht="16.5" thickBot="1" x14ac:dyDescent="0.3">
      <c r="B110" s="46"/>
      <c r="C110" s="19"/>
      <c r="D110" s="13"/>
      <c r="E110" s="24"/>
      <c r="F110" s="24"/>
      <c r="G110" s="134" t="s">
        <v>48</v>
      </c>
      <c r="H110" s="134"/>
      <c r="I110" s="10">
        <f>+I102+I108</f>
        <v>59781.743999999999</v>
      </c>
      <c r="J110" s="48"/>
    </row>
    <row r="111" spans="2:10" ht="15.75" x14ac:dyDescent="0.25">
      <c r="B111" s="46"/>
      <c r="C111" s="19"/>
      <c r="D111" s="13"/>
      <c r="E111" s="24"/>
      <c r="F111" s="24"/>
      <c r="G111" s="134"/>
      <c r="H111" s="134"/>
      <c r="I111" s="150"/>
      <c r="J111" s="48"/>
    </row>
    <row r="112" spans="2:10" ht="16.5" x14ac:dyDescent="0.3">
      <c r="B112" s="46"/>
      <c r="C112" s="46"/>
      <c r="D112" s="50" t="s">
        <v>111</v>
      </c>
      <c r="E112" s="47"/>
      <c r="F112" s="47"/>
      <c r="G112" s="49" t="s">
        <v>107</v>
      </c>
      <c r="H112" s="47"/>
      <c r="I112" s="48"/>
      <c r="J112" s="48"/>
    </row>
    <row r="113" spans="2:10" ht="16.5" x14ac:dyDescent="0.3">
      <c r="B113" s="46"/>
      <c r="C113" s="46"/>
      <c r="D113" s="47"/>
      <c r="E113" s="47"/>
      <c r="F113" s="47"/>
      <c r="G113" s="49" t="s">
        <v>108</v>
      </c>
      <c r="H113" s="47"/>
      <c r="I113" s="48"/>
      <c r="J113" s="48"/>
    </row>
    <row r="114" spans="2:10" ht="16.5" x14ac:dyDescent="0.3">
      <c r="B114" s="46"/>
      <c r="C114" s="46"/>
      <c r="D114" s="47"/>
      <c r="E114" s="47"/>
      <c r="F114" s="47"/>
      <c r="G114" s="49" t="s">
        <v>109</v>
      </c>
      <c r="H114" s="47"/>
      <c r="I114" s="48"/>
      <c r="J114" s="48"/>
    </row>
    <row r="115" spans="2:10" ht="16.5" x14ac:dyDescent="0.3">
      <c r="B115" s="46"/>
      <c r="C115" s="46"/>
      <c r="D115" s="47"/>
      <c r="E115" s="47"/>
      <c r="F115" s="47"/>
      <c r="G115" s="49" t="s">
        <v>110</v>
      </c>
      <c r="H115" s="47"/>
      <c r="I115" s="48"/>
      <c r="J115" s="48"/>
    </row>
    <row r="116" spans="2:10" x14ac:dyDescent="0.25">
      <c r="B116" s="46"/>
      <c r="C116" s="46"/>
      <c r="D116" s="47"/>
      <c r="E116" s="47"/>
      <c r="F116" s="47"/>
      <c r="G116" s="47"/>
      <c r="H116" s="47"/>
      <c r="I116" s="48"/>
      <c r="J116" s="48"/>
    </row>
    <row r="117" spans="2:10" ht="16.5" x14ac:dyDescent="0.3">
      <c r="B117" s="46"/>
      <c r="C117" s="46"/>
      <c r="D117" s="51" t="s">
        <v>112</v>
      </c>
      <c r="E117" s="47"/>
      <c r="F117" s="47"/>
      <c r="G117" s="47"/>
      <c r="H117" s="47"/>
      <c r="I117" s="48"/>
      <c r="J117" s="48"/>
    </row>
    <row r="118" spans="2:10" ht="16.5" x14ac:dyDescent="0.3">
      <c r="B118" s="46"/>
      <c r="C118" s="46"/>
      <c r="D118" s="52" t="s">
        <v>113</v>
      </c>
      <c r="E118" s="47"/>
      <c r="F118" s="47"/>
      <c r="G118" s="47"/>
      <c r="H118" s="47"/>
      <c r="I118" s="48"/>
      <c r="J118" s="48"/>
    </row>
    <row r="119" spans="2:10" ht="16.5" x14ac:dyDescent="0.3">
      <c r="B119" s="46"/>
      <c r="C119" s="46"/>
      <c r="D119" s="53">
        <v>1</v>
      </c>
      <c r="E119" s="47"/>
      <c r="F119" s="47"/>
      <c r="G119" s="47"/>
      <c r="H119" s="47"/>
      <c r="I119" s="48"/>
      <c r="J119" s="48"/>
    </row>
    <row r="120" spans="2:10" ht="16.5" x14ac:dyDescent="0.3">
      <c r="B120" s="46"/>
      <c r="C120" s="46"/>
      <c r="D120" s="53">
        <v>2</v>
      </c>
      <c r="E120" s="47"/>
      <c r="F120" s="47"/>
      <c r="G120" s="47"/>
      <c r="H120" s="47"/>
      <c r="I120" s="48"/>
      <c r="J120" s="48"/>
    </row>
    <row r="121" spans="2:10" ht="16.5" x14ac:dyDescent="0.3">
      <c r="B121" s="46"/>
      <c r="C121" s="46"/>
      <c r="D121" s="53">
        <v>3</v>
      </c>
      <c r="E121" s="47"/>
      <c r="F121" s="47"/>
      <c r="G121" s="47"/>
      <c r="H121" s="47"/>
      <c r="I121" s="48"/>
      <c r="J121" s="48"/>
    </row>
    <row r="122" spans="2:10" ht="16.5" x14ac:dyDescent="0.3">
      <c r="B122" s="46"/>
      <c r="C122" s="46"/>
      <c r="D122" s="53"/>
      <c r="E122" s="47"/>
      <c r="F122" s="47"/>
      <c r="G122" s="49" t="s">
        <v>107</v>
      </c>
      <c r="H122" s="47"/>
      <c r="I122" s="48"/>
      <c r="J122" s="48"/>
    </row>
    <row r="123" spans="2:10" ht="16.5" x14ac:dyDescent="0.3">
      <c r="B123" s="46"/>
      <c r="C123" s="46"/>
      <c r="D123" s="47"/>
      <c r="E123" s="47"/>
      <c r="F123" s="47"/>
      <c r="G123" s="49" t="s">
        <v>108</v>
      </c>
      <c r="H123" s="47"/>
      <c r="I123" s="48"/>
      <c r="J123" s="48"/>
    </row>
    <row r="124" spans="2:10" ht="16.5" x14ac:dyDescent="0.3">
      <c r="B124" s="46"/>
      <c r="C124" s="46"/>
      <c r="D124" s="47"/>
      <c r="E124" s="47"/>
      <c r="F124" s="47"/>
      <c r="G124" s="49" t="s">
        <v>114</v>
      </c>
      <c r="H124" s="47"/>
      <c r="I124" s="48"/>
      <c r="J124" s="48"/>
    </row>
    <row r="125" spans="2:10" ht="16.5" x14ac:dyDescent="0.3">
      <c r="B125" s="46"/>
      <c r="C125" s="46"/>
      <c r="D125" s="47"/>
      <c r="E125" s="47"/>
      <c r="F125" s="47"/>
      <c r="G125" s="49" t="s">
        <v>110</v>
      </c>
      <c r="H125" s="47"/>
      <c r="I125" s="48"/>
      <c r="J125" s="48"/>
    </row>
    <row r="126" spans="2:10" ht="17.25" thickBot="1" x14ac:dyDescent="0.35">
      <c r="B126" s="46"/>
      <c r="C126" s="54"/>
      <c r="D126" s="55"/>
      <c r="E126" s="55"/>
      <c r="F126" s="55"/>
      <c r="G126" s="16"/>
      <c r="H126" s="55"/>
      <c r="I126" s="56"/>
      <c r="J126" s="48"/>
    </row>
    <row r="127" spans="2:10" ht="16.5" x14ac:dyDescent="0.3">
      <c r="B127" s="46"/>
      <c r="C127" s="47"/>
      <c r="D127" s="47"/>
      <c r="E127" s="47"/>
      <c r="F127" s="47"/>
      <c r="G127" s="49"/>
      <c r="H127" s="47"/>
      <c r="I127" s="47"/>
      <c r="J127" s="48"/>
    </row>
    <row r="128" spans="2:10" ht="16.5" x14ac:dyDescent="0.3">
      <c r="B128" s="46"/>
      <c r="C128" s="47"/>
      <c r="D128" s="47"/>
      <c r="E128" s="47"/>
      <c r="F128" s="47"/>
      <c r="G128" s="49"/>
      <c r="H128" s="47"/>
      <c r="I128" s="47"/>
      <c r="J128" s="48"/>
    </row>
    <row r="129" spans="2:10" ht="16.5" x14ac:dyDescent="0.3">
      <c r="B129" s="46"/>
      <c r="C129" s="47"/>
      <c r="D129" s="47"/>
      <c r="E129" s="47"/>
      <c r="F129" s="47"/>
      <c r="G129" s="49"/>
      <c r="H129" s="47"/>
      <c r="I129" s="47"/>
      <c r="J129" s="48"/>
    </row>
    <row r="130" spans="2:10" ht="16.5" x14ac:dyDescent="0.3">
      <c r="B130" s="46"/>
      <c r="C130" s="47"/>
      <c r="D130" s="47"/>
      <c r="E130" s="47"/>
      <c r="F130" s="47"/>
      <c r="G130" s="49"/>
      <c r="H130" s="47"/>
      <c r="I130" s="47"/>
      <c r="J130" s="48"/>
    </row>
    <row r="131" spans="2:10" ht="16.5" x14ac:dyDescent="0.3">
      <c r="B131" s="46"/>
      <c r="C131" s="47"/>
      <c r="D131" s="47"/>
      <c r="E131" s="47"/>
      <c r="F131" s="47"/>
      <c r="G131" s="49"/>
      <c r="H131" s="47"/>
      <c r="I131" s="47"/>
      <c r="J131" s="48"/>
    </row>
    <row r="132" spans="2:10" ht="16.5" x14ac:dyDescent="0.3">
      <c r="B132" s="46"/>
      <c r="C132" s="47"/>
      <c r="D132" s="47"/>
      <c r="E132" s="47"/>
      <c r="F132" s="47"/>
      <c r="G132" s="49"/>
      <c r="H132" s="47"/>
      <c r="I132" s="47"/>
      <c r="J132" s="48"/>
    </row>
    <row r="133" spans="2:10" s="300" customFormat="1" ht="16.5" x14ac:dyDescent="0.3">
      <c r="B133" s="46"/>
      <c r="C133" s="47"/>
      <c r="D133" s="47"/>
      <c r="E133" s="47"/>
      <c r="F133" s="47"/>
      <c r="G133" s="49"/>
      <c r="H133" s="47"/>
      <c r="I133" s="47"/>
      <c r="J133" s="48"/>
    </row>
    <row r="134" spans="2:10" s="300" customFormat="1" ht="16.5" x14ac:dyDescent="0.3">
      <c r="B134" s="46"/>
      <c r="C134" s="47"/>
      <c r="D134" s="47"/>
      <c r="E134" s="47"/>
      <c r="F134" s="47"/>
      <c r="G134" s="49"/>
      <c r="H134" s="47"/>
      <c r="I134" s="47"/>
      <c r="J134" s="48"/>
    </row>
    <row r="135" spans="2:10" x14ac:dyDescent="0.25">
      <c r="B135" s="46"/>
      <c r="C135" s="47"/>
      <c r="D135" s="47"/>
      <c r="E135" s="47"/>
      <c r="F135" s="47"/>
      <c r="G135" s="47"/>
      <c r="H135" s="47"/>
      <c r="I135" s="47"/>
      <c r="J135" s="48"/>
    </row>
    <row r="136" spans="2:10" ht="15.75" thickBot="1" x14ac:dyDescent="0.3">
      <c r="B136" s="54"/>
      <c r="C136" s="55"/>
      <c r="D136" s="55"/>
      <c r="E136" s="55"/>
      <c r="F136" s="55"/>
      <c r="G136" s="55"/>
      <c r="H136" s="55"/>
      <c r="I136" s="55"/>
      <c r="J136" s="56"/>
    </row>
    <row r="137" spans="2:10" s="300" customFormat="1" x14ac:dyDescent="0.25">
      <c r="B137" s="47"/>
      <c r="C137" s="47"/>
      <c r="D137" s="47"/>
      <c r="E137" s="47"/>
      <c r="F137" s="47"/>
      <c r="G137" s="47"/>
      <c r="H137" s="47"/>
      <c r="I137" s="47"/>
      <c r="J137" s="47"/>
    </row>
    <row r="138" spans="2:10" s="300" customFormat="1" ht="15.75" thickBot="1" x14ac:dyDescent="0.3">
      <c r="B138" s="47"/>
      <c r="C138" s="47"/>
      <c r="D138" s="47"/>
      <c r="E138" s="47"/>
      <c r="F138" s="47"/>
      <c r="G138" s="47"/>
      <c r="H138" s="47"/>
      <c r="I138" s="47"/>
      <c r="J138" s="47"/>
    </row>
    <row r="139" spans="2:10" ht="16.5" thickBot="1" x14ac:dyDescent="0.3">
      <c r="B139" s="57"/>
      <c r="C139" s="58"/>
      <c r="D139" s="59"/>
      <c r="E139" s="23"/>
      <c r="F139" s="23"/>
      <c r="G139" s="532"/>
      <c r="H139" s="532"/>
      <c r="I139" s="533"/>
      <c r="J139" s="61"/>
    </row>
    <row r="140" spans="2:10" ht="15.75" x14ac:dyDescent="0.25">
      <c r="B140" s="46"/>
      <c r="C140" s="17"/>
      <c r="D140" s="18"/>
      <c r="E140" s="902" t="s">
        <v>115</v>
      </c>
      <c r="F140" s="903"/>
      <c r="G140" s="904"/>
      <c r="H140" s="31" t="s">
        <v>116</v>
      </c>
      <c r="I140" s="25" t="s">
        <v>105</v>
      </c>
      <c r="J140" s="48"/>
    </row>
    <row r="141" spans="2:10" ht="15.75" x14ac:dyDescent="0.25">
      <c r="B141" s="46"/>
      <c r="C141" s="19"/>
      <c r="D141" s="20"/>
      <c r="E141" s="905"/>
      <c r="F141" s="1083"/>
      <c r="G141" s="907"/>
      <c r="H141" s="32" t="s">
        <v>117</v>
      </c>
      <c r="I141" s="26"/>
      <c r="J141" s="48"/>
    </row>
    <row r="142" spans="2:10" ht="15.75" x14ac:dyDescent="0.25">
      <c r="B142" s="46"/>
      <c r="C142" s="19"/>
      <c r="D142" s="20"/>
      <c r="E142" s="905"/>
      <c r="F142" s="1083"/>
      <c r="G142" s="907"/>
      <c r="H142" s="32" t="s">
        <v>118</v>
      </c>
      <c r="I142" s="33">
        <v>44236</v>
      </c>
      <c r="J142" s="48"/>
    </row>
    <row r="143" spans="2:10" ht="16.5" thickBot="1" x14ac:dyDescent="0.3">
      <c r="B143" s="46"/>
      <c r="C143" s="21"/>
      <c r="D143" s="22"/>
      <c r="E143" s="908"/>
      <c r="F143" s="909"/>
      <c r="G143" s="910"/>
      <c r="H143" s="27"/>
      <c r="I143" s="28"/>
      <c r="J143" s="48"/>
    </row>
    <row r="144" spans="2:10" ht="16.5" thickBot="1" x14ac:dyDescent="0.3">
      <c r="B144" s="46"/>
      <c r="C144" s="19"/>
      <c r="D144" s="13"/>
      <c r="E144" s="24"/>
      <c r="F144" s="24"/>
      <c r="G144" s="30"/>
      <c r="H144" s="13"/>
      <c r="I144" s="26"/>
      <c r="J144" s="48"/>
    </row>
    <row r="145" spans="2:10" ht="16.5" thickBot="1" x14ac:dyDescent="0.3">
      <c r="B145" s="46"/>
      <c r="C145" s="38" t="s">
        <v>106</v>
      </c>
      <c r="D145" s="34" t="str">
        <f>+PRESUPUESTO!G43</f>
        <v xml:space="preserve">Rampa de Acceso en concreto reforzado en Granito Pulido </v>
      </c>
      <c r="E145" s="35"/>
      <c r="F145" s="35"/>
      <c r="G145" s="36"/>
      <c r="H145" s="34"/>
      <c r="I145" s="131" t="s">
        <v>3</v>
      </c>
      <c r="J145" s="48"/>
    </row>
    <row r="146" spans="2:10" ht="15.75" x14ac:dyDescent="0.25">
      <c r="B146" s="46"/>
      <c r="C146" s="145"/>
      <c r="D146" s="39"/>
      <c r="E146" s="39"/>
      <c r="F146" s="39"/>
      <c r="G146" s="39"/>
      <c r="H146" s="39"/>
      <c r="I146" s="146"/>
      <c r="J146" s="48"/>
    </row>
    <row r="147" spans="2:10" ht="15.75" x14ac:dyDescent="0.25">
      <c r="B147" s="46"/>
      <c r="C147" s="19"/>
      <c r="D147" s="13"/>
      <c r="E147" s="24"/>
      <c r="F147" s="24"/>
      <c r="G147" s="24"/>
      <c r="H147" s="24"/>
      <c r="I147" s="136"/>
      <c r="J147" s="48"/>
    </row>
    <row r="148" spans="2:10" ht="16.5" thickBot="1" x14ac:dyDescent="0.3">
      <c r="B148" s="46"/>
      <c r="C148" s="40" t="s">
        <v>4</v>
      </c>
      <c r="D148" s="13"/>
      <c r="E148" s="24"/>
      <c r="F148" s="24"/>
      <c r="G148" s="24"/>
      <c r="H148" s="24"/>
      <c r="I148" s="136"/>
      <c r="J148" s="48"/>
    </row>
    <row r="149" spans="2:10" ht="15.75" x14ac:dyDescent="0.25">
      <c r="B149" s="46"/>
      <c r="C149" s="1113" t="s">
        <v>5</v>
      </c>
      <c r="D149" s="1114"/>
      <c r="E149" s="153" t="s">
        <v>6</v>
      </c>
      <c r="F149" s="153" t="s">
        <v>7</v>
      </c>
      <c r="G149" s="153" t="s">
        <v>8</v>
      </c>
      <c r="H149" s="156" t="s">
        <v>9</v>
      </c>
      <c r="I149" s="12"/>
      <c r="J149" s="48"/>
    </row>
    <row r="150" spans="2:10" ht="15.75" x14ac:dyDescent="0.25">
      <c r="B150" s="46"/>
      <c r="C150" s="99" t="s">
        <v>10</v>
      </c>
      <c r="D150" s="100"/>
      <c r="E150" s="101" t="s">
        <v>11</v>
      </c>
      <c r="F150" s="101">
        <v>0.05</v>
      </c>
      <c r="G150" s="102">
        <f>I172</f>
        <v>92500</v>
      </c>
      <c r="H150" s="103">
        <f>G150*F150</f>
        <v>4625</v>
      </c>
      <c r="I150" s="104"/>
      <c r="J150" s="48"/>
    </row>
    <row r="151" spans="2:10" ht="15.75" x14ac:dyDescent="0.25">
      <c r="B151" s="46"/>
      <c r="C151" s="1084" t="s">
        <v>215</v>
      </c>
      <c r="D151" s="1085"/>
      <c r="E151" s="63" t="s">
        <v>216</v>
      </c>
      <c r="F151" s="63">
        <v>0.48</v>
      </c>
      <c r="G151" s="105">
        <v>6000</v>
      </c>
      <c r="H151" s="103">
        <f>G151*F151</f>
        <v>2880</v>
      </c>
      <c r="I151" s="104"/>
      <c r="J151" s="48"/>
    </row>
    <row r="152" spans="2:10" ht="16.5" thickBot="1" x14ac:dyDescent="0.3">
      <c r="B152" s="46"/>
      <c r="C152" s="1100"/>
      <c r="D152" s="1101"/>
      <c r="E152" s="71"/>
      <c r="F152" s="107"/>
      <c r="G152" s="108"/>
      <c r="H152" s="109"/>
      <c r="I152" s="110"/>
      <c r="J152" s="48"/>
    </row>
    <row r="153" spans="2:10" ht="16.5" thickBot="1" x14ac:dyDescent="0.3">
      <c r="B153" s="46"/>
      <c r="C153" s="19"/>
      <c r="D153" s="13"/>
      <c r="E153" s="24"/>
      <c r="F153" s="24"/>
      <c r="G153" s="24"/>
      <c r="H153" s="43" t="s">
        <v>16</v>
      </c>
      <c r="I153" s="8">
        <f>SUM(H150:H151)</f>
        <v>7505</v>
      </c>
      <c r="J153" s="48"/>
    </row>
    <row r="154" spans="2:10" ht="16.5" thickBot="1" x14ac:dyDescent="0.3">
      <c r="B154" s="46"/>
      <c r="C154" s="40" t="s">
        <v>17</v>
      </c>
      <c r="D154" s="13"/>
      <c r="E154" s="24"/>
      <c r="F154" s="24"/>
      <c r="G154" s="24"/>
      <c r="H154" s="24"/>
      <c r="I154" s="137"/>
      <c r="J154" s="48"/>
    </row>
    <row r="155" spans="2:10" ht="16.5" thickBot="1" x14ac:dyDescent="0.3">
      <c r="B155" s="46"/>
      <c r="C155" s="175" t="s">
        <v>5</v>
      </c>
      <c r="D155" s="176"/>
      <c r="E155" s="173" t="s">
        <v>6</v>
      </c>
      <c r="F155" s="173" t="s">
        <v>7</v>
      </c>
      <c r="G155" s="177" t="s">
        <v>9</v>
      </c>
      <c r="H155" s="174" t="s">
        <v>18</v>
      </c>
      <c r="I155" s="169"/>
      <c r="J155" s="48"/>
    </row>
    <row r="156" spans="2:10" ht="15.75" x14ac:dyDescent="0.25">
      <c r="B156" s="46"/>
      <c r="C156" s="99" t="s">
        <v>209</v>
      </c>
      <c r="D156" s="100"/>
      <c r="E156" s="101" t="s">
        <v>125</v>
      </c>
      <c r="F156" s="101">
        <v>0.24</v>
      </c>
      <c r="G156" s="102">
        <f>302670*1.19</f>
        <v>360177.3</v>
      </c>
      <c r="H156" s="103">
        <f t="shared" ref="H156:H166" si="0">G156*F156</f>
        <v>86442.551999999996</v>
      </c>
      <c r="I156" s="110"/>
      <c r="J156" s="48"/>
    </row>
    <row r="157" spans="2:10" ht="15.75" x14ac:dyDescent="0.25">
      <c r="B157" s="46"/>
      <c r="C157" s="1084" t="s">
        <v>210</v>
      </c>
      <c r="D157" s="1085"/>
      <c r="E157" s="63" t="s">
        <v>125</v>
      </c>
      <c r="F157" s="63">
        <v>0.24</v>
      </c>
      <c r="G157" s="105">
        <v>64260</v>
      </c>
      <c r="H157" s="106">
        <f t="shared" si="0"/>
        <v>15422.4</v>
      </c>
      <c r="I157" s="110"/>
      <c r="J157" s="48"/>
    </row>
    <row r="158" spans="2:10" ht="15.75" x14ac:dyDescent="0.25">
      <c r="B158" s="46"/>
      <c r="C158" s="1084" t="s">
        <v>211</v>
      </c>
      <c r="D158" s="1085"/>
      <c r="E158" s="63" t="s">
        <v>68</v>
      </c>
      <c r="F158" s="63">
        <v>1.4999999999999999E-2</v>
      </c>
      <c r="G158" s="105">
        <v>6835</v>
      </c>
      <c r="H158" s="106">
        <f t="shared" si="0"/>
        <v>102.52499999999999</v>
      </c>
      <c r="I158" s="110"/>
      <c r="J158" s="48"/>
    </row>
    <row r="159" spans="2:10" ht="15.75" x14ac:dyDescent="0.25">
      <c r="B159" s="46"/>
      <c r="C159" s="1084" t="s">
        <v>212</v>
      </c>
      <c r="D159" s="1085"/>
      <c r="E159" s="63" t="s">
        <v>6</v>
      </c>
      <c r="F159" s="63">
        <v>0.35</v>
      </c>
      <c r="G159" s="105">
        <v>6500</v>
      </c>
      <c r="H159" s="106">
        <f t="shared" si="0"/>
        <v>2275</v>
      </c>
      <c r="I159" s="110"/>
      <c r="J159" s="48"/>
    </row>
    <row r="160" spans="2:10" ht="15.75" x14ac:dyDescent="0.25">
      <c r="B160" s="46"/>
      <c r="C160" s="1084" t="s">
        <v>213</v>
      </c>
      <c r="D160" s="1085"/>
      <c r="E160" s="63" t="s">
        <v>214</v>
      </c>
      <c r="F160" s="63">
        <v>0.25</v>
      </c>
      <c r="G160" s="105">
        <v>19800</v>
      </c>
      <c r="H160" s="106">
        <f t="shared" si="0"/>
        <v>4950</v>
      </c>
      <c r="I160" s="110"/>
      <c r="J160" s="48"/>
    </row>
    <row r="161" spans="2:10" ht="15.75" x14ac:dyDescent="0.25">
      <c r="B161" s="46"/>
      <c r="C161" s="1084" t="s">
        <v>217</v>
      </c>
      <c r="D161" s="1085"/>
      <c r="E161" s="63" t="s">
        <v>68</v>
      </c>
      <c r="F161" s="63">
        <v>9</v>
      </c>
      <c r="G161" s="105">
        <v>700</v>
      </c>
      <c r="H161" s="106">
        <f t="shared" si="0"/>
        <v>6300</v>
      </c>
      <c r="I161" s="110"/>
      <c r="J161" s="48"/>
    </row>
    <row r="162" spans="2:10" ht="15.75" x14ac:dyDescent="0.25">
      <c r="B162" s="46"/>
      <c r="C162" s="1084" t="s">
        <v>218</v>
      </c>
      <c r="D162" s="1085"/>
      <c r="E162" s="63" t="s">
        <v>68</v>
      </c>
      <c r="F162" s="63">
        <v>3</v>
      </c>
      <c r="G162" s="105">
        <v>600</v>
      </c>
      <c r="H162" s="106">
        <f t="shared" si="0"/>
        <v>1800</v>
      </c>
      <c r="I162" s="110"/>
      <c r="J162" s="48"/>
    </row>
    <row r="163" spans="2:10" ht="15.75" x14ac:dyDescent="0.25">
      <c r="B163" s="46"/>
      <c r="C163" s="1084" t="s">
        <v>219</v>
      </c>
      <c r="D163" s="1085"/>
      <c r="E163" s="63" t="s">
        <v>214</v>
      </c>
      <c r="F163" s="63">
        <v>0.33</v>
      </c>
      <c r="G163" s="105">
        <v>7500</v>
      </c>
      <c r="H163" s="106">
        <f t="shared" si="0"/>
        <v>2475</v>
      </c>
      <c r="I163" s="110"/>
      <c r="J163" s="48"/>
    </row>
    <row r="164" spans="2:10" ht="15.75" x14ac:dyDescent="0.25">
      <c r="B164" s="46"/>
      <c r="C164" s="1084" t="s">
        <v>220</v>
      </c>
      <c r="D164" s="1085"/>
      <c r="E164" s="63" t="s">
        <v>68</v>
      </c>
      <c r="F164" s="63">
        <v>7</v>
      </c>
      <c r="G164" s="105">
        <f>48900/40</f>
        <v>1222.5</v>
      </c>
      <c r="H164" s="106">
        <f t="shared" si="0"/>
        <v>8557.5</v>
      </c>
      <c r="I164" s="110"/>
      <c r="J164" s="48"/>
    </row>
    <row r="165" spans="2:10" ht="15.75" x14ac:dyDescent="0.25">
      <c r="B165" s="46"/>
      <c r="C165" s="1084" t="s">
        <v>221</v>
      </c>
      <c r="D165" s="1085"/>
      <c r="E165" s="63" t="s">
        <v>125</v>
      </c>
      <c r="F165" s="63">
        <v>0.66</v>
      </c>
      <c r="G165" s="105">
        <v>3500</v>
      </c>
      <c r="H165" s="106">
        <f t="shared" si="0"/>
        <v>2310</v>
      </c>
      <c r="I165" s="110"/>
      <c r="J165" s="48"/>
    </row>
    <row r="166" spans="2:10" ht="16.5" thickBot="1" x14ac:dyDescent="0.3">
      <c r="B166" s="46"/>
      <c r="C166" s="1111"/>
      <c r="D166" s="1112"/>
      <c r="E166" s="117"/>
      <c r="F166" s="118"/>
      <c r="G166" s="118"/>
      <c r="H166" s="119">
        <f t="shared" si="0"/>
        <v>0</v>
      </c>
      <c r="I166" s="110"/>
      <c r="J166" s="48"/>
    </row>
    <row r="167" spans="2:10" ht="16.5" thickBot="1" x14ac:dyDescent="0.3">
      <c r="B167" s="46"/>
      <c r="C167" s="19"/>
      <c r="D167" s="13"/>
      <c r="E167" s="24"/>
      <c r="F167" s="24"/>
      <c r="G167" s="24"/>
      <c r="H167" s="43" t="s">
        <v>16</v>
      </c>
      <c r="I167" s="8">
        <f>SUM(H156:H166)</f>
        <v>130634.97699999998</v>
      </c>
      <c r="J167" s="48"/>
    </row>
    <row r="168" spans="2:10" ht="16.5" thickBot="1" x14ac:dyDescent="0.3">
      <c r="B168" s="46"/>
      <c r="C168" s="40" t="s">
        <v>33</v>
      </c>
      <c r="D168" s="13"/>
      <c r="E168" s="24"/>
      <c r="F168" s="24"/>
      <c r="G168" s="24"/>
      <c r="H168" s="24"/>
      <c r="I168" s="137"/>
      <c r="J168" s="48"/>
    </row>
    <row r="169" spans="2:10" ht="16.5" thickBot="1" x14ac:dyDescent="0.3">
      <c r="B169" s="46"/>
      <c r="C169" s="178" t="s">
        <v>34</v>
      </c>
      <c r="D169" s="179" t="s">
        <v>35</v>
      </c>
      <c r="E169" s="180" t="s">
        <v>36</v>
      </c>
      <c r="F169" s="180" t="s">
        <v>37</v>
      </c>
      <c r="G169" s="181" t="s">
        <v>38</v>
      </c>
      <c r="H169" s="182" t="s">
        <v>39</v>
      </c>
      <c r="I169" s="169"/>
      <c r="J169" s="48"/>
    </row>
    <row r="170" spans="2:10" ht="15.75" x14ac:dyDescent="0.25">
      <c r="B170" s="46"/>
      <c r="C170" s="120" t="s">
        <v>40</v>
      </c>
      <c r="D170" s="82">
        <v>50000</v>
      </c>
      <c r="E170" s="83">
        <v>0.85</v>
      </c>
      <c r="F170" s="84">
        <f>D170+(E170*D170)</f>
        <v>92500</v>
      </c>
      <c r="G170" s="63">
        <v>0.6</v>
      </c>
      <c r="H170" s="85">
        <f>+F170*G170</f>
        <v>55500</v>
      </c>
      <c r="I170" s="110"/>
      <c r="J170" s="48"/>
    </row>
    <row r="171" spans="2:10" ht="16.5" thickBot="1" x14ac:dyDescent="0.3">
      <c r="B171" s="46"/>
      <c r="C171" s="303" t="s">
        <v>41</v>
      </c>
      <c r="D171" s="82">
        <v>33333.333333333336</v>
      </c>
      <c r="E171" s="83">
        <v>0.85</v>
      </c>
      <c r="F171" s="84">
        <f>D171+(E171*D171)</f>
        <v>61666.666666666672</v>
      </c>
      <c r="G171" s="63">
        <v>0.6</v>
      </c>
      <c r="H171" s="85">
        <f>+F171*G171</f>
        <v>37000</v>
      </c>
      <c r="I171" s="110"/>
      <c r="J171" s="48"/>
    </row>
    <row r="172" spans="2:10" ht="16.5" thickBot="1" x14ac:dyDescent="0.3">
      <c r="B172" s="46"/>
      <c r="C172" s="19"/>
      <c r="D172" s="13"/>
      <c r="E172" s="24"/>
      <c r="F172" s="24"/>
      <c r="G172" s="24"/>
      <c r="H172" s="43" t="s">
        <v>16</v>
      </c>
      <c r="I172" s="8">
        <f>H170+H171</f>
        <v>92500</v>
      </c>
      <c r="J172" s="48"/>
    </row>
    <row r="173" spans="2:10" ht="16.5" thickBot="1" x14ac:dyDescent="0.3">
      <c r="B173" s="46"/>
      <c r="C173" s="19"/>
      <c r="D173" s="13"/>
      <c r="E173" s="24"/>
      <c r="F173" s="24"/>
      <c r="G173" s="24"/>
      <c r="H173" s="24"/>
      <c r="I173" s="138"/>
      <c r="J173" s="48"/>
    </row>
    <row r="174" spans="2:10" ht="16.5" thickBot="1" x14ac:dyDescent="0.3">
      <c r="B174" s="46"/>
      <c r="C174" s="19"/>
      <c r="D174" s="13"/>
      <c r="E174" s="24"/>
      <c r="F174" s="24"/>
      <c r="G174" s="133" t="s">
        <v>42</v>
      </c>
      <c r="H174" s="134"/>
      <c r="I174" s="8">
        <f>+I153+I167+I172</f>
        <v>230639.97699999998</v>
      </c>
      <c r="J174" s="48"/>
    </row>
    <row r="175" spans="2:10" ht="16.5" thickBot="1" x14ac:dyDescent="0.3">
      <c r="B175" s="46"/>
      <c r="C175" s="40" t="s">
        <v>43</v>
      </c>
      <c r="D175" s="13"/>
      <c r="E175" s="24"/>
      <c r="F175" s="24"/>
      <c r="G175" s="24"/>
      <c r="H175" s="24"/>
      <c r="I175" s="136"/>
      <c r="J175" s="48"/>
    </row>
    <row r="176" spans="2:10" ht="16.5" thickBot="1" x14ac:dyDescent="0.3">
      <c r="B176" s="46"/>
      <c r="C176" s="183" t="s">
        <v>44</v>
      </c>
      <c r="D176" s="184"/>
      <c r="E176" s="185"/>
      <c r="F176" s="186"/>
      <c r="G176" s="187" t="s">
        <v>45</v>
      </c>
      <c r="H176" s="188" t="s">
        <v>54</v>
      </c>
      <c r="I176" s="12"/>
      <c r="J176" s="48"/>
    </row>
    <row r="177" spans="2:10" ht="15.75" x14ac:dyDescent="0.25">
      <c r="B177" s="46"/>
      <c r="C177" s="1104" t="s">
        <v>46</v>
      </c>
      <c r="D177" s="1105"/>
      <c r="E177" s="1105"/>
      <c r="F177" s="1106"/>
      <c r="G177" s="101">
        <v>0</v>
      </c>
      <c r="H177" s="124">
        <f>I174*G177</f>
        <v>0</v>
      </c>
      <c r="I177" s="104"/>
      <c r="J177" s="48"/>
    </row>
    <row r="178" spans="2:10" ht="16.5" thickBot="1" x14ac:dyDescent="0.3">
      <c r="B178" s="46"/>
      <c r="C178" s="1107" t="s">
        <v>47</v>
      </c>
      <c r="D178" s="1108"/>
      <c r="E178" s="1108"/>
      <c r="F178" s="1109"/>
      <c r="G178" s="90">
        <v>0</v>
      </c>
      <c r="H178" s="125"/>
      <c r="I178" s="116"/>
      <c r="J178" s="48"/>
    </row>
    <row r="179" spans="2:10" ht="16.5" thickBot="1" x14ac:dyDescent="0.3">
      <c r="B179" s="46"/>
      <c r="C179" s="19"/>
      <c r="D179" s="13"/>
      <c r="E179" s="24"/>
      <c r="F179" s="24"/>
      <c r="G179" s="24"/>
      <c r="H179" s="135" t="s">
        <v>16</v>
      </c>
      <c r="I179" s="10">
        <f>H177+H178</f>
        <v>0</v>
      </c>
      <c r="J179" s="48"/>
    </row>
    <row r="180" spans="2:10" ht="16.5" thickBot="1" x14ac:dyDescent="0.3">
      <c r="B180" s="46"/>
      <c r="C180" s="19"/>
      <c r="D180" s="13"/>
      <c r="E180" s="24"/>
      <c r="F180" s="24"/>
      <c r="G180" s="24"/>
      <c r="H180" s="24"/>
      <c r="I180" s="136"/>
      <c r="J180" s="48"/>
    </row>
    <row r="181" spans="2:10" ht="17.25" thickBot="1" x14ac:dyDescent="0.35">
      <c r="B181" s="46"/>
      <c r="C181" s="19"/>
      <c r="D181" s="50" t="s">
        <v>111</v>
      </c>
      <c r="E181" s="24"/>
      <c r="F181" s="24"/>
      <c r="G181" s="134" t="s">
        <v>48</v>
      </c>
      <c r="H181" s="134"/>
      <c r="I181" s="10">
        <f>I179+I174</f>
        <v>230639.97699999998</v>
      </c>
      <c r="J181" s="48"/>
    </row>
    <row r="182" spans="2:10" x14ac:dyDescent="0.25">
      <c r="B182" s="46"/>
      <c r="C182" s="46"/>
      <c r="D182" s="47"/>
      <c r="E182" s="47"/>
      <c r="F182" s="47"/>
      <c r="G182" s="47"/>
      <c r="H182" s="47"/>
      <c r="I182" s="48"/>
      <c r="J182" s="48"/>
    </row>
    <row r="183" spans="2:10" ht="16.5" x14ac:dyDescent="0.3">
      <c r="B183" s="46"/>
      <c r="C183" s="46"/>
      <c r="D183" s="47"/>
      <c r="E183" s="47"/>
      <c r="F183" s="47"/>
      <c r="G183" s="49" t="s">
        <v>107</v>
      </c>
      <c r="H183" s="47"/>
      <c r="I183" s="48"/>
      <c r="J183" s="48"/>
    </row>
    <row r="184" spans="2:10" ht="16.5" x14ac:dyDescent="0.3">
      <c r="B184" s="46"/>
      <c r="C184" s="46"/>
      <c r="D184" s="47"/>
      <c r="E184" s="47"/>
      <c r="F184" s="47"/>
      <c r="G184" s="49" t="s">
        <v>108</v>
      </c>
      <c r="H184" s="47"/>
      <c r="I184" s="48"/>
      <c r="J184" s="48"/>
    </row>
    <row r="185" spans="2:10" ht="16.5" x14ac:dyDescent="0.3">
      <c r="B185" s="46"/>
      <c r="C185" s="46"/>
      <c r="D185" s="47"/>
      <c r="E185" s="47"/>
      <c r="F185" s="47"/>
      <c r="G185" s="49" t="s">
        <v>109</v>
      </c>
      <c r="H185" s="47"/>
      <c r="I185" s="48"/>
      <c r="J185" s="48"/>
    </row>
    <row r="186" spans="2:10" ht="16.5" x14ac:dyDescent="0.3">
      <c r="B186" s="46"/>
      <c r="C186" s="46"/>
      <c r="D186" s="47"/>
      <c r="E186" s="47"/>
      <c r="F186" s="47"/>
      <c r="G186" s="49" t="s">
        <v>110</v>
      </c>
      <c r="H186" s="47"/>
      <c r="I186" s="48"/>
      <c r="J186" s="48"/>
    </row>
    <row r="187" spans="2:10" x14ac:dyDescent="0.25">
      <c r="B187" s="46"/>
      <c r="C187" s="46"/>
      <c r="D187" s="47"/>
      <c r="E187" s="47"/>
      <c r="F187" s="47"/>
      <c r="G187" s="47"/>
      <c r="H187" s="47"/>
      <c r="I187" s="48"/>
      <c r="J187" s="48"/>
    </row>
    <row r="188" spans="2:10" ht="16.5" x14ac:dyDescent="0.3">
      <c r="B188" s="46"/>
      <c r="C188" s="46"/>
      <c r="D188" s="51" t="s">
        <v>112</v>
      </c>
      <c r="E188" s="47"/>
      <c r="F188" s="47"/>
      <c r="G188" s="47"/>
      <c r="H188" s="47"/>
      <c r="I188" s="48"/>
      <c r="J188" s="48"/>
    </row>
    <row r="189" spans="2:10" ht="16.5" x14ac:dyDescent="0.3">
      <c r="B189" s="46"/>
      <c r="C189" s="46"/>
      <c r="D189" s="52" t="s">
        <v>113</v>
      </c>
      <c r="E189" s="47"/>
      <c r="F189" s="47"/>
      <c r="G189" s="47"/>
      <c r="H189" s="47"/>
      <c r="I189" s="48"/>
      <c r="J189" s="48"/>
    </row>
    <row r="190" spans="2:10" ht="16.5" x14ac:dyDescent="0.3">
      <c r="B190" s="46"/>
      <c r="C190" s="46"/>
      <c r="D190" s="53">
        <v>1</v>
      </c>
      <c r="E190" s="47"/>
      <c r="F190" s="47"/>
      <c r="G190" s="47"/>
      <c r="H190" s="47"/>
      <c r="I190" s="48"/>
      <c r="J190" s="48"/>
    </row>
    <row r="191" spans="2:10" ht="16.5" x14ac:dyDescent="0.3">
      <c r="B191" s="46"/>
      <c r="C191" s="46"/>
      <c r="D191" s="53">
        <v>2</v>
      </c>
      <c r="E191" s="47"/>
      <c r="F191" s="47"/>
      <c r="G191" s="47"/>
      <c r="H191" s="47"/>
      <c r="I191" s="48"/>
      <c r="J191" s="48"/>
    </row>
    <row r="192" spans="2:10" ht="16.5" x14ac:dyDescent="0.3">
      <c r="B192" s="46"/>
      <c r="C192" s="46"/>
      <c r="D192" s="53">
        <v>3</v>
      </c>
      <c r="E192" s="47"/>
      <c r="F192" s="47"/>
      <c r="G192" s="47"/>
      <c r="H192" s="47"/>
      <c r="I192" s="48"/>
      <c r="J192" s="48"/>
    </row>
    <row r="193" spans="2:10" ht="16.5" x14ac:dyDescent="0.3">
      <c r="B193" s="46"/>
      <c r="C193" s="46"/>
      <c r="D193" s="53"/>
      <c r="E193" s="47"/>
      <c r="F193" s="47"/>
      <c r="G193" s="49" t="s">
        <v>107</v>
      </c>
      <c r="H193" s="47"/>
      <c r="I193" s="48"/>
      <c r="J193" s="48"/>
    </row>
    <row r="194" spans="2:10" ht="16.5" x14ac:dyDescent="0.3">
      <c r="B194" s="46"/>
      <c r="C194" s="46"/>
      <c r="D194" s="47"/>
      <c r="E194" s="47"/>
      <c r="F194" s="47"/>
      <c r="G194" s="49" t="s">
        <v>108</v>
      </c>
      <c r="H194" s="47"/>
      <c r="I194" s="48"/>
      <c r="J194" s="48"/>
    </row>
    <row r="195" spans="2:10" ht="16.5" x14ac:dyDescent="0.3">
      <c r="B195" s="46"/>
      <c r="C195" s="46"/>
      <c r="D195" s="47"/>
      <c r="E195" s="47"/>
      <c r="F195" s="47"/>
      <c r="G195" s="49" t="s">
        <v>114</v>
      </c>
      <c r="H195" s="47"/>
      <c r="I195" s="48"/>
      <c r="J195" s="48"/>
    </row>
    <row r="196" spans="2:10" ht="16.5" x14ac:dyDescent="0.3">
      <c r="B196" s="46"/>
      <c r="C196" s="46"/>
      <c r="D196" s="47"/>
      <c r="E196" s="47"/>
      <c r="F196" s="47"/>
      <c r="G196" s="49" t="s">
        <v>110</v>
      </c>
      <c r="H196" s="47"/>
      <c r="I196" s="48"/>
      <c r="J196" s="48"/>
    </row>
    <row r="197" spans="2:10" ht="17.25" thickBot="1" x14ac:dyDescent="0.35">
      <c r="B197" s="46"/>
      <c r="C197" s="54"/>
      <c r="D197" s="55"/>
      <c r="E197" s="55"/>
      <c r="F197" s="55"/>
      <c r="G197" s="16"/>
      <c r="H197" s="55"/>
      <c r="I197" s="56"/>
      <c r="J197" s="48"/>
    </row>
    <row r="198" spans="2:10" ht="16.5" x14ac:dyDescent="0.3">
      <c r="B198" s="46"/>
      <c r="C198" s="47"/>
      <c r="D198" s="47"/>
      <c r="E198" s="47"/>
      <c r="F198" s="47"/>
      <c r="G198" s="49"/>
      <c r="H198" s="47"/>
      <c r="I198" s="47"/>
      <c r="J198" s="48"/>
    </row>
    <row r="199" spans="2:10" ht="16.5" x14ac:dyDescent="0.3">
      <c r="B199" s="46"/>
      <c r="C199" s="47"/>
      <c r="D199" s="47"/>
      <c r="E199" s="47"/>
      <c r="F199" s="47"/>
      <c r="G199" s="49"/>
      <c r="H199" s="47"/>
      <c r="I199" s="47"/>
      <c r="J199" s="48"/>
    </row>
    <row r="200" spans="2:10" ht="16.5" x14ac:dyDescent="0.3">
      <c r="B200" s="46"/>
      <c r="C200" s="47"/>
      <c r="D200" s="47"/>
      <c r="E200" s="47"/>
      <c r="F200" s="47"/>
      <c r="G200" s="49"/>
      <c r="H200" s="47"/>
      <c r="I200" s="47"/>
      <c r="J200" s="48"/>
    </row>
    <row r="201" spans="2:10" ht="16.5" x14ac:dyDescent="0.3">
      <c r="B201" s="46"/>
      <c r="C201" s="47"/>
      <c r="D201" s="47"/>
      <c r="E201" s="47"/>
      <c r="F201" s="47"/>
      <c r="G201" s="49"/>
      <c r="H201" s="47"/>
      <c r="I201" s="47"/>
      <c r="J201" s="48"/>
    </row>
    <row r="202" spans="2:10" ht="16.5" x14ac:dyDescent="0.3">
      <c r="B202" s="46"/>
      <c r="C202" s="47"/>
      <c r="D202" s="47"/>
      <c r="E202" s="47"/>
      <c r="F202" s="47"/>
      <c r="G202" s="49"/>
      <c r="H202" s="47"/>
      <c r="I202" s="47"/>
      <c r="J202" s="48"/>
    </row>
    <row r="203" spans="2:10" ht="16.5" x14ac:dyDescent="0.3">
      <c r="B203" s="46"/>
      <c r="C203" s="47"/>
      <c r="D203" s="47"/>
      <c r="E203" s="47"/>
      <c r="F203" s="47"/>
      <c r="G203" s="49"/>
      <c r="H203" s="47"/>
      <c r="I203" s="47"/>
      <c r="J203" s="48"/>
    </row>
    <row r="204" spans="2:10" x14ac:dyDescent="0.25">
      <c r="B204" s="46"/>
      <c r="C204" s="47"/>
      <c r="D204" s="47"/>
      <c r="E204" s="47"/>
      <c r="F204" s="47"/>
      <c r="G204" s="47"/>
      <c r="H204" s="47"/>
      <c r="I204" s="47"/>
      <c r="J204" s="48"/>
    </row>
    <row r="205" spans="2:10" x14ac:dyDescent="0.25">
      <c r="B205" s="46"/>
      <c r="C205" s="47"/>
      <c r="D205" s="47"/>
      <c r="E205" s="47"/>
      <c r="F205" s="47"/>
      <c r="G205" s="47"/>
      <c r="H205" s="47"/>
      <c r="I205" s="47"/>
      <c r="J205" s="48"/>
    </row>
    <row r="206" spans="2:10" x14ac:dyDescent="0.25">
      <c r="B206" s="46"/>
      <c r="C206" s="47"/>
      <c r="D206" s="47"/>
      <c r="E206" s="47"/>
      <c r="F206" s="47"/>
      <c r="G206" s="47"/>
      <c r="H206" s="47"/>
      <c r="I206" s="47"/>
      <c r="J206" s="48"/>
    </row>
    <row r="207" spans="2:10" s="300" customFormat="1" ht="15.75" thickBot="1" x14ac:dyDescent="0.3">
      <c r="B207" s="54"/>
      <c r="C207" s="55"/>
      <c r="D207" s="55"/>
      <c r="E207" s="55"/>
      <c r="F207" s="55"/>
      <c r="G207" s="55"/>
      <c r="H207" s="55"/>
      <c r="I207" s="55"/>
      <c r="J207" s="56"/>
    </row>
    <row r="208" spans="2:10" s="300" customFormat="1" ht="15.75" thickBot="1" x14ac:dyDescent="0.3">
      <c r="B208" s="47"/>
      <c r="C208" s="47"/>
      <c r="D208" s="47"/>
      <c r="E208" s="47"/>
      <c r="F208" s="47"/>
      <c r="G208" s="47"/>
      <c r="H208" s="47"/>
      <c r="I208" s="47"/>
      <c r="J208" s="47"/>
    </row>
    <row r="209" spans="2:10" ht="15.75" thickBot="1" x14ac:dyDescent="0.3">
      <c r="B209" s="57"/>
      <c r="C209" s="132"/>
      <c r="D209" s="132"/>
      <c r="E209" s="132"/>
      <c r="F209" s="132"/>
      <c r="G209" s="132"/>
      <c r="H209" s="132"/>
      <c r="I209" s="132"/>
      <c r="J209" s="61"/>
    </row>
    <row r="210" spans="2:10" s="283" customFormat="1" ht="15.75" x14ac:dyDescent="0.25">
      <c r="B210" s="46"/>
      <c r="C210" s="17"/>
      <c r="D210" s="18"/>
      <c r="E210" s="902" t="s">
        <v>115</v>
      </c>
      <c r="F210" s="903"/>
      <c r="G210" s="904"/>
      <c r="H210" s="31" t="s">
        <v>116</v>
      </c>
      <c r="I210" s="25" t="s">
        <v>105</v>
      </c>
      <c r="J210" s="48"/>
    </row>
    <row r="211" spans="2:10" s="283" customFormat="1" ht="15.75" x14ac:dyDescent="0.25">
      <c r="B211" s="46"/>
      <c r="C211" s="19"/>
      <c r="D211" s="20"/>
      <c r="E211" s="905"/>
      <c r="F211" s="1083"/>
      <c r="G211" s="907"/>
      <c r="H211" s="32" t="s">
        <v>117</v>
      </c>
      <c r="I211" s="26"/>
      <c r="J211" s="48"/>
    </row>
    <row r="212" spans="2:10" s="283" customFormat="1" ht="15.75" x14ac:dyDescent="0.25">
      <c r="B212" s="46"/>
      <c r="C212" s="19"/>
      <c r="D212" s="20"/>
      <c r="E212" s="905"/>
      <c r="F212" s="1083"/>
      <c r="G212" s="907"/>
      <c r="H212" s="32" t="s">
        <v>118</v>
      </c>
      <c r="I212" s="33">
        <v>44236</v>
      </c>
      <c r="J212" s="48"/>
    </row>
    <row r="213" spans="2:10" s="283" customFormat="1" ht="16.5" thickBot="1" x14ac:dyDescent="0.3">
      <c r="B213" s="46"/>
      <c r="C213" s="21"/>
      <c r="D213" s="22"/>
      <c r="E213" s="908"/>
      <c r="F213" s="909"/>
      <c r="G213" s="910"/>
      <c r="H213" s="27"/>
      <c r="I213" s="28"/>
      <c r="J213" s="48"/>
    </row>
    <row r="214" spans="2:10" s="283" customFormat="1" ht="16.5" thickBot="1" x14ac:dyDescent="0.3">
      <c r="B214" s="46"/>
      <c r="C214" s="19"/>
      <c r="D214" s="13"/>
      <c r="E214" s="24"/>
      <c r="F214" s="24"/>
      <c r="G214" s="30"/>
      <c r="H214" s="13"/>
      <c r="I214" s="26"/>
      <c r="J214" s="48"/>
    </row>
    <row r="215" spans="2:10" s="283" customFormat="1" ht="16.5" thickBot="1" x14ac:dyDescent="0.3">
      <c r="B215" s="46"/>
      <c r="C215" s="38" t="s">
        <v>106</v>
      </c>
      <c r="D215" s="34" t="s">
        <v>193</v>
      </c>
      <c r="E215" s="35"/>
      <c r="F215" s="35"/>
      <c r="G215" s="36"/>
      <c r="H215" s="34"/>
      <c r="I215" s="131" t="s">
        <v>3</v>
      </c>
      <c r="J215" s="48"/>
    </row>
    <row r="216" spans="2:10" s="283" customFormat="1" ht="15.75" x14ac:dyDescent="0.25">
      <c r="B216" s="46"/>
      <c r="C216" s="145"/>
      <c r="D216" s="39"/>
      <c r="E216" s="39"/>
      <c r="F216" s="39"/>
      <c r="G216" s="39"/>
      <c r="H216" s="39"/>
      <c r="I216" s="146"/>
      <c r="J216" s="48"/>
    </row>
    <row r="217" spans="2:10" s="283" customFormat="1" ht="15.75" x14ac:dyDescent="0.25">
      <c r="B217" s="46"/>
      <c r="C217" s="19"/>
      <c r="D217" s="13"/>
      <c r="E217" s="24"/>
      <c r="F217" s="24"/>
      <c r="G217" s="24"/>
      <c r="H217" s="24"/>
      <c r="I217" s="136"/>
      <c r="J217" s="48"/>
    </row>
    <row r="218" spans="2:10" s="283" customFormat="1" ht="16.5" thickBot="1" x14ac:dyDescent="0.3">
      <c r="B218" s="46"/>
      <c r="C218" s="40" t="s">
        <v>4</v>
      </c>
      <c r="D218" s="13"/>
      <c r="E218" s="24"/>
      <c r="F218" s="24"/>
      <c r="G218" s="24"/>
      <c r="H218" s="24"/>
      <c r="I218" s="136"/>
      <c r="J218" s="48"/>
    </row>
    <row r="219" spans="2:10" s="283" customFormat="1" ht="15.75" x14ac:dyDescent="0.25">
      <c r="B219" s="46"/>
      <c r="C219" s="1113" t="s">
        <v>5</v>
      </c>
      <c r="D219" s="1114"/>
      <c r="E219" s="153" t="s">
        <v>6</v>
      </c>
      <c r="F219" s="153" t="s">
        <v>7</v>
      </c>
      <c r="G219" s="153" t="s">
        <v>8</v>
      </c>
      <c r="H219" s="156" t="s">
        <v>9</v>
      </c>
      <c r="I219" s="12"/>
      <c r="J219" s="48"/>
    </row>
    <row r="220" spans="2:10" s="283" customFormat="1" ht="15.75" x14ac:dyDescent="0.25">
      <c r="B220" s="46"/>
      <c r="C220" s="99" t="s">
        <v>10</v>
      </c>
      <c r="D220" s="100"/>
      <c r="E220" s="101" t="s">
        <v>11</v>
      </c>
      <c r="F220" s="101">
        <v>0.02</v>
      </c>
      <c r="G220" s="102">
        <f>I242</f>
        <v>38541.666666666672</v>
      </c>
      <c r="H220" s="103">
        <f>G220*F220</f>
        <v>770.83333333333348</v>
      </c>
      <c r="I220" s="104"/>
      <c r="J220" s="48"/>
    </row>
    <row r="221" spans="2:10" s="283" customFormat="1" ht="15.75" x14ac:dyDescent="0.25">
      <c r="B221" s="46"/>
      <c r="C221" s="1084" t="s">
        <v>228</v>
      </c>
      <c r="D221" s="1085"/>
      <c r="E221" s="63" t="s">
        <v>229</v>
      </c>
      <c r="F221" s="63">
        <v>3.2000000000000001E-2</v>
      </c>
      <c r="G221" s="105">
        <v>237900</v>
      </c>
      <c r="H221" s="103">
        <f>G221*F221</f>
        <v>7612.8</v>
      </c>
      <c r="I221" s="104"/>
      <c r="J221" s="48"/>
    </row>
    <row r="222" spans="2:10" s="283" customFormat="1" ht="16.5" thickBot="1" x14ac:dyDescent="0.3">
      <c r="B222" s="46"/>
      <c r="C222" s="1100"/>
      <c r="D222" s="1101"/>
      <c r="E222" s="71"/>
      <c r="F222" s="107"/>
      <c r="G222" s="108"/>
      <c r="H222" s="109"/>
      <c r="I222" s="110"/>
      <c r="J222" s="48"/>
    </row>
    <row r="223" spans="2:10" s="283" customFormat="1" ht="16.5" thickBot="1" x14ac:dyDescent="0.3">
      <c r="B223" s="46"/>
      <c r="C223" s="19"/>
      <c r="D223" s="13"/>
      <c r="E223" s="24"/>
      <c r="F223" s="24"/>
      <c r="G223" s="24"/>
      <c r="H223" s="43" t="s">
        <v>16</v>
      </c>
      <c r="I223" s="8">
        <f>SUM(H220:H221)</f>
        <v>8383.6333333333332</v>
      </c>
      <c r="J223" s="48"/>
    </row>
    <row r="224" spans="2:10" s="283" customFormat="1" ht="16.5" thickBot="1" x14ac:dyDescent="0.3">
      <c r="B224" s="46"/>
      <c r="C224" s="40" t="s">
        <v>17</v>
      </c>
      <c r="D224" s="13"/>
      <c r="E224" s="24"/>
      <c r="F224" s="24"/>
      <c r="G224" s="24"/>
      <c r="H224" s="24"/>
      <c r="I224" s="137"/>
      <c r="J224" s="48"/>
    </row>
    <row r="225" spans="2:10" s="283" customFormat="1" ht="16.5" thickBot="1" x14ac:dyDescent="0.3">
      <c r="B225" s="46"/>
      <c r="C225" s="175" t="s">
        <v>5</v>
      </c>
      <c r="D225" s="176"/>
      <c r="E225" s="173" t="s">
        <v>6</v>
      </c>
      <c r="F225" s="173" t="s">
        <v>7</v>
      </c>
      <c r="G225" s="177" t="s">
        <v>9</v>
      </c>
      <c r="H225" s="174" t="s">
        <v>18</v>
      </c>
      <c r="I225" s="169"/>
      <c r="J225" s="48"/>
    </row>
    <row r="226" spans="2:10" s="283" customFormat="1" ht="15.75" x14ac:dyDescent="0.25">
      <c r="B226" s="46"/>
      <c r="C226" s="99" t="s">
        <v>230</v>
      </c>
      <c r="D226" s="100"/>
      <c r="E226" s="101" t="s">
        <v>125</v>
      </c>
      <c r="F226" s="101">
        <v>1.35</v>
      </c>
      <c r="G226" s="102">
        <v>35000</v>
      </c>
      <c r="H226" s="103">
        <f>G226*F226</f>
        <v>47250</v>
      </c>
      <c r="I226" s="110"/>
      <c r="J226" s="48"/>
    </row>
    <row r="227" spans="2:10" s="283" customFormat="1" ht="15.75" x14ac:dyDescent="0.25">
      <c r="B227" s="46"/>
      <c r="C227" s="1084"/>
      <c r="D227" s="1085"/>
      <c r="E227" s="63"/>
      <c r="F227" s="63"/>
      <c r="G227" s="105"/>
      <c r="H227" s="106"/>
      <c r="I227" s="110"/>
      <c r="J227" s="48"/>
    </row>
    <row r="228" spans="2:10" s="283" customFormat="1" ht="15.75" x14ac:dyDescent="0.25">
      <c r="B228" s="46"/>
      <c r="C228" s="1084"/>
      <c r="D228" s="1085"/>
      <c r="E228" s="63"/>
      <c r="F228" s="63"/>
      <c r="G228" s="105"/>
      <c r="H228" s="106"/>
      <c r="I228" s="110"/>
      <c r="J228" s="48"/>
    </row>
    <row r="229" spans="2:10" s="283" customFormat="1" ht="15.75" x14ac:dyDescent="0.25">
      <c r="B229" s="46"/>
      <c r="C229" s="1084"/>
      <c r="D229" s="1085"/>
      <c r="E229" s="63"/>
      <c r="F229" s="63"/>
      <c r="G229" s="105"/>
      <c r="H229" s="106"/>
      <c r="I229" s="110"/>
      <c r="J229" s="48"/>
    </row>
    <row r="230" spans="2:10" s="283" customFormat="1" ht="15.75" x14ac:dyDescent="0.25">
      <c r="B230" s="46"/>
      <c r="C230" s="1084"/>
      <c r="D230" s="1085"/>
      <c r="E230" s="63"/>
      <c r="F230" s="63"/>
      <c r="G230" s="105"/>
      <c r="H230" s="106"/>
      <c r="I230" s="110"/>
      <c r="J230" s="48"/>
    </row>
    <row r="231" spans="2:10" s="283" customFormat="1" ht="15.75" x14ac:dyDescent="0.25">
      <c r="B231" s="46"/>
      <c r="C231" s="1084"/>
      <c r="D231" s="1085"/>
      <c r="E231" s="63"/>
      <c r="F231" s="63"/>
      <c r="G231" s="105"/>
      <c r="H231" s="106"/>
      <c r="I231" s="110"/>
      <c r="J231" s="48"/>
    </row>
    <row r="232" spans="2:10" s="283" customFormat="1" ht="15.75" x14ac:dyDescent="0.25">
      <c r="B232" s="46"/>
      <c r="C232" s="1084"/>
      <c r="D232" s="1085"/>
      <c r="E232" s="63"/>
      <c r="F232" s="63"/>
      <c r="G232" s="105"/>
      <c r="H232" s="106"/>
      <c r="I232" s="110"/>
      <c r="J232" s="48"/>
    </row>
    <row r="233" spans="2:10" s="283" customFormat="1" ht="15.75" x14ac:dyDescent="0.25">
      <c r="B233" s="46"/>
      <c r="C233" s="1084"/>
      <c r="D233" s="1085"/>
      <c r="E233" s="63"/>
      <c r="F233" s="63"/>
      <c r="G233" s="105"/>
      <c r="H233" s="106"/>
      <c r="I233" s="110"/>
      <c r="J233" s="48"/>
    </row>
    <row r="234" spans="2:10" s="283" customFormat="1" ht="15.75" x14ac:dyDescent="0.25">
      <c r="B234" s="46"/>
      <c r="C234" s="1084"/>
      <c r="D234" s="1085"/>
      <c r="E234" s="63"/>
      <c r="F234" s="63"/>
      <c r="G234" s="105"/>
      <c r="H234" s="106"/>
      <c r="I234" s="110"/>
      <c r="J234" s="48"/>
    </row>
    <row r="235" spans="2:10" s="283" customFormat="1" ht="15.75" x14ac:dyDescent="0.25">
      <c r="B235" s="46"/>
      <c r="C235" s="1084"/>
      <c r="D235" s="1085"/>
      <c r="E235" s="63"/>
      <c r="F235" s="63"/>
      <c r="G235" s="105"/>
      <c r="H235" s="106"/>
      <c r="I235" s="110"/>
      <c r="J235" s="48"/>
    </row>
    <row r="236" spans="2:10" s="283" customFormat="1" ht="16.5" thickBot="1" x14ac:dyDescent="0.3">
      <c r="B236" s="46"/>
      <c r="C236" s="1111"/>
      <c r="D236" s="1112"/>
      <c r="E236" s="117"/>
      <c r="F236" s="118"/>
      <c r="G236" s="118"/>
      <c r="H236" s="119">
        <f>G236*F236</f>
        <v>0</v>
      </c>
      <c r="I236" s="110"/>
      <c r="J236" s="48"/>
    </row>
    <row r="237" spans="2:10" s="283" customFormat="1" ht="16.5" thickBot="1" x14ac:dyDescent="0.3">
      <c r="B237" s="46"/>
      <c r="C237" s="19"/>
      <c r="D237" s="13"/>
      <c r="E237" s="24"/>
      <c r="F237" s="24"/>
      <c r="G237" s="24"/>
      <c r="H237" s="43" t="s">
        <v>16</v>
      </c>
      <c r="I237" s="8">
        <f>SUM(H226:H236)</f>
        <v>47250</v>
      </c>
      <c r="J237" s="48"/>
    </row>
    <row r="238" spans="2:10" s="283" customFormat="1" ht="16.5" thickBot="1" x14ac:dyDescent="0.3">
      <c r="B238" s="46"/>
      <c r="C238" s="40" t="s">
        <v>33</v>
      </c>
      <c r="D238" s="13"/>
      <c r="E238" s="24"/>
      <c r="F238" s="24"/>
      <c r="G238" s="24"/>
      <c r="H238" s="24"/>
      <c r="I238" s="137"/>
      <c r="J238" s="48"/>
    </row>
    <row r="239" spans="2:10" s="283" customFormat="1" ht="16.5" thickBot="1" x14ac:dyDescent="0.3">
      <c r="B239" s="46"/>
      <c r="C239" s="178" t="s">
        <v>34</v>
      </c>
      <c r="D239" s="179" t="s">
        <v>35</v>
      </c>
      <c r="E239" s="180" t="s">
        <v>36</v>
      </c>
      <c r="F239" s="180" t="s">
        <v>37</v>
      </c>
      <c r="G239" s="181" t="s">
        <v>38</v>
      </c>
      <c r="H239" s="182" t="s">
        <v>39</v>
      </c>
      <c r="I239" s="169"/>
      <c r="J239" s="48"/>
    </row>
    <row r="240" spans="2:10" s="283" customFormat="1" ht="15.75" x14ac:dyDescent="0.25">
      <c r="B240" s="46"/>
      <c r="C240" s="120" t="s">
        <v>40</v>
      </c>
      <c r="D240" s="82">
        <v>50000</v>
      </c>
      <c r="E240" s="83">
        <v>0.85</v>
      </c>
      <c r="F240" s="84">
        <f>D240+(E240*D240)</f>
        <v>92500</v>
      </c>
      <c r="G240" s="63">
        <v>0.25</v>
      </c>
      <c r="H240" s="85">
        <f>+F240*G240</f>
        <v>23125</v>
      </c>
      <c r="I240" s="110"/>
      <c r="J240" s="48"/>
    </row>
    <row r="241" spans="2:10" s="283" customFormat="1" ht="16.5" thickBot="1" x14ac:dyDescent="0.3">
      <c r="B241" s="46"/>
      <c r="C241" s="303" t="s">
        <v>41</v>
      </c>
      <c r="D241" s="82">
        <v>33333.333333333336</v>
      </c>
      <c r="E241" s="83">
        <v>0.85</v>
      </c>
      <c r="F241" s="84">
        <f>D241+(E241*D241)</f>
        <v>61666.666666666672</v>
      </c>
      <c r="G241" s="63">
        <v>0.25</v>
      </c>
      <c r="H241" s="85">
        <f>+F241*G241</f>
        <v>15416.666666666668</v>
      </c>
      <c r="I241" s="110"/>
      <c r="J241" s="48"/>
    </row>
    <row r="242" spans="2:10" s="283" customFormat="1" ht="16.5" thickBot="1" x14ac:dyDescent="0.3">
      <c r="B242" s="46"/>
      <c r="C242" s="19"/>
      <c r="D242" s="13"/>
      <c r="E242" s="24"/>
      <c r="F242" s="24"/>
      <c r="G242" s="24"/>
      <c r="H242" s="43" t="s">
        <v>16</v>
      </c>
      <c r="I242" s="8">
        <f>H240+H241</f>
        <v>38541.666666666672</v>
      </c>
      <c r="J242" s="48"/>
    </row>
    <row r="243" spans="2:10" s="283" customFormat="1" ht="16.5" thickBot="1" x14ac:dyDescent="0.3">
      <c r="B243" s="46"/>
      <c r="C243" s="19"/>
      <c r="D243" s="13"/>
      <c r="E243" s="24"/>
      <c r="F243" s="24"/>
      <c r="G243" s="24"/>
      <c r="H243" s="24"/>
      <c r="I243" s="138"/>
      <c r="J243" s="48"/>
    </row>
    <row r="244" spans="2:10" s="283" customFormat="1" ht="16.5" thickBot="1" x14ac:dyDescent="0.3">
      <c r="B244" s="46"/>
      <c r="C244" s="19"/>
      <c r="D244" s="13"/>
      <c r="E244" s="24"/>
      <c r="F244" s="24"/>
      <c r="G244" s="133" t="s">
        <v>42</v>
      </c>
      <c r="H244" s="134"/>
      <c r="I244" s="8">
        <f>+I223+I237+I242</f>
        <v>94175.3</v>
      </c>
      <c r="J244" s="48"/>
    </row>
    <row r="245" spans="2:10" s="283" customFormat="1" ht="16.5" thickBot="1" x14ac:dyDescent="0.3">
      <c r="B245" s="46"/>
      <c r="C245" s="40" t="s">
        <v>43</v>
      </c>
      <c r="D245" s="13"/>
      <c r="E245" s="24"/>
      <c r="F245" s="24"/>
      <c r="G245" s="24"/>
      <c r="H245" s="24"/>
      <c r="I245" s="136"/>
      <c r="J245" s="48"/>
    </row>
    <row r="246" spans="2:10" s="283" customFormat="1" ht="16.5" thickBot="1" x14ac:dyDescent="0.3">
      <c r="B246" s="46"/>
      <c r="C246" s="183" t="s">
        <v>44</v>
      </c>
      <c r="D246" s="184"/>
      <c r="E246" s="185"/>
      <c r="F246" s="186"/>
      <c r="G246" s="187" t="s">
        <v>45</v>
      </c>
      <c r="H246" s="188" t="s">
        <v>54</v>
      </c>
      <c r="I246" s="12"/>
      <c r="J246" s="48"/>
    </row>
    <row r="247" spans="2:10" s="283" customFormat="1" ht="15.75" x14ac:dyDescent="0.25">
      <c r="B247" s="46"/>
      <c r="C247" s="1104" t="s">
        <v>46</v>
      </c>
      <c r="D247" s="1105"/>
      <c r="E247" s="1105"/>
      <c r="F247" s="1106"/>
      <c r="G247" s="101">
        <v>0</v>
      </c>
      <c r="H247" s="124">
        <f>I244*G247</f>
        <v>0</v>
      </c>
      <c r="I247" s="104"/>
      <c r="J247" s="48"/>
    </row>
    <row r="248" spans="2:10" s="283" customFormat="1" ht="16.5" thickBot="1" x14ac:dyDescent="0.3">
      <c r="B248" s="46"/>
      <c r="C248" s="1107" t="s">
        <v>47</v>
      </c>
      <c r="D248" s="1108"/>
      <c r="E248" s="1108"/>
      <c r="F248" s="1109"/>
      <c r="G248" s="90">
        <v>0</v>
      </c>
      <c r="H248" s="125"/>
      <c r="I248" s="116"/>
      <c r="J248" s="48"/>
    </row>
    <row r="249" spans="2:10" s="283" customFormat="1" ht="16.5" thickBot="1" x14ac:dyDescent="0.3">
      <c r="B249" s="46"/>
      <c r="C249" s="19"/>
      <c r="D249" s="13"/>
      <c r="E249" s="24"/>
      <c r="F249" s="24"/>
      <c r="G249" s="24"/>
      <c r="H249" s="135" t="s">
        <v>16</v>
      </c>
      <c r="I249" s="10">
        <f>H247+H248</f>
        <v>0</v>
      </c>
      <c r="J249" s="48"/>
    </row>
    <row r="250" spans="2:10" s="283" customFormat="1" ht="16.5" thickBot="1" x14ac:dyDescent="0.3">
      <c r="B250" s="46"/>
      <c r="C250" s="19"/>
      <c r="D250" s="13"/>
      <c r="E250" s="24"/>
      <c r="F250" s="24"/>
      <c r="G250" s="24"/>
      <c r="H250" s="24"/>
      <c r="I250" s="136"/>
      <c r="J250" s="48"/>
    </row>
    <row r="251" spans="2:10" s="283" customFormat="1" ht="17.25" thickBot="1" x14ac:dyDescent="0.35">
      <c r="B251" s="46"/>
      <c r="C251" s="19"/>
      <c r="D251" s="50" t="s">
        <v>111</v>
      </c>
      <c r="E251" s="24"/>
      <c r="F251" s="24"/>
      <c r="G251" s="134" t="s">
        <v>48</v>
      </c>
      <c r="H251" s="134"/>
      <c r="I251" s="10">
        <f>I249+I244</f>
        <v>94175.3</v>
      </c>
      <c r="J251" s="48"/>
    </row>
    <row r="252" spans="2:10" s="283" customFormat="1" x14ac:dyDescent="0.25">
      <c r="B252" s="46"/>
      <c r="C252" s="46"/>
      <c r="D252" s="47"/>
      <c r="E252" s="47"/>
      <c r="F252" s="47"/>
      <c r="G252" s="47"/>
      <c r="H252" s="47"/>
      <c r="I252" s="48"/>
      <c r="J252" s="48"/>
    </row>
    <row r="253" spans="2:10" s="283" customFormat="1" ht="16.5" x14ac:dyDescent="0.3">
      <c r="B253" s="46"/>
      <c r="C253" s="46"/>
      <c r="D253" s="47"/>
      <c r="E253" s="47"/>
      <c r="F253" s="47"/>
      <c r="G253" s="49" t="s">
        <v>107</v>
      </c>
      <c r="H253" s="47"/>
      <c r="I253" s="48"/>
      <c r="J253" s="48"/>
    </row>
    <row r="254" spans="2:10" s="283" customFormat="1" ht="16.5" x14ac:dyDescent="0.3">
      <c r="B254" s="46"/>
      <c r="C254" s="46"/>
      <c r="D254" s="47"/>
      <c r="E254" s="47"/>
      <c r="F254" s="47"/>
      <c r="G254" s="49" t="s">
        <v>108</v>
      </c>
      <c r="H254" s="47"/>
      <c r="I254" s="48"/>
      <c r="J254" s="48"/>
    </row>
    <row r="255" spans="2:10" s="283" customFormat="1" ht="16.5" x14ac:dyDescent="0.3">
      <c r="B255" s="46"/>
      <c r="C255" s="46"/>
      <c r="D255" s="47"/>
      <c r="E255" s="47"/>
      <c r="F255" s="47"/>
      <c r="G255" s="49" t="s">
        <v>109</v>
      </c>
      <c r="H255" s="47"/>
      <c r="I255" s="48"/>
      <c r="J255" s="48"/>
    </row>
    <row r="256" spans="2:10" s="283" customFormat="1" ht="16.5" x14ac:dyDescent="0.3">
      <c r="B256" s="46"/>
      <c r="C256" s="46"/>
      <c r="D256" s="47"/>
      <c r="E256" s="47"/>
      <c r="F256" s="47"/>
      <c r="G256" s="49" t="s">
        <v>110</v>
      </c>
      <c r="H256" s="47"/>
      <c r="I256" s="48"/>
      <c r="J256" s="48"/>
    </row>
    <row r="257" spans="2:10" s="283" customFormat="1" x14ac:dyDescent="0.25">
      <c r="B257" s="46"/>
      <c r="C257" s="46"/>
      <c r="D257" s="47"/>
      <c r="E257" s="47"/>
      <c r="F257" s="47"/>
      <c r="G257" s="47"/>
      <c r="H257" s="47"/>
      <c r="I257" s="48"/>
      <c r="J257" s="48"/>
    </row>
    <row r="258" spans="2:10" s="283" customFormat="1" ht="16.5" x14ac:dyDescent="0.3">
      <c r="B258" s="46"/>
      <c r="C258" s="46"/>
      <c r="D258" s="51" t="s">
        <v>112</v>
      </c>
      <c r="E258" s="47"/>
      <c r="F258" s="47"/>
      <c r="G258" s="47"/>
      <c r="H258" s="47"/>
      <c r="I258" s="48"/>
      <c r="J258" s="48"/>
    </row>
    <row r="259" spans="2:10" s="283" customFormat="1" ht="16.5" x14ac:dyDescent="0.3">
      <c r="B259" s="46"/>
      <c r="C259" s="46"/>
      <c r="D259" s="52" t="s">
        <v>113</v>
      </c>
      <c r="E259" s="47"/>
      <c r="F259" s="47"/>
      <c r="G259" s="47"/>
      <c r="H259" s="47"/>
      <c r="I259" s="48"/>
      <c r="J259" s="48"/>
    </row>
    <row r="260" spans="2:10" s="283" customFormat="1" ht="16.5" x14ac:dyDescent="0.3">
      <c r="B260" s="46"/>
      <c r="C260" s="46"/>
      <c r="D260" s="53">
        <v>1</v>
      </c>
      <c r="E260" s="47"/>
      <c r="F260" s="47"/>
      <c r="G260" s="47"/>
      <c r="H260" s="47"/>
      <c r="I260" s="48"/>
      <c r="J260" s="48"/>
    </row>
    <row r="261" spans="2:10" s="283" customFormat="1" ht="16.5" x14ac:dyDescent="0.3">
      <c r="B261" s="46"/>
      <c r="C261" s="46"/>
      <c r="D261" s="53">
        <v>2</v>
      </c>
      <c r="E261" s="47"/>
      <c r="F261" s="47"/>
      <c r="G261" s="47"/>
      <c r="H261" s="47"/>
      <c r="I261" s="48"/>
      <c r="J261" s="48"/>
    </row>
    <row r="262" spans="2:10" s="283" customFormat="1" ht="16.5" x14ac:dyDescent="0.3">
      <c r="B262" s="46"/>
      <c r="C262" s="46"/>
      <c r="D262" s="53">
        <v>3</v>
      </c>
      <c r="E262" s="47"/>
      <c r="F262" s="47"/>
      <c r="G262" s="47"/>
      <c r="H262" s="47"/>
      <c r="I262" s="48"/>
      <c r="J262" s="48"/>
    </row>
    <row r="263" spans="2:10" s="283" customFormat="1" ht="16.5" x14ac:dyDescent="0.3">
      <c r="B263" s="46"/>
      <c r="C263" s="46"/>
      <c r="D263" s="53"/>
      <c r="E263" s="47"/>
      <c r="F263" s="47"/>
      <c r="G263" s="49" t="s">
        <v>107</v>
      </c>
      <c r="H263" s="47"/>
      <c r="I263" s="48"/>
      <c r="J263" s="48"/>
    </row>
    <row r="264" spans="2:10" s="283" customFormat="1" ht="16.5" x14ac:dyDescent="0.3">
      <c r="B264" s="46"/>
      <c r="C264" s="46"/>
      <c r="D264" s="47"/>
      <c r="E264" s="47"/>
      <c r="F264" s="47"/>
      <c r="G264" s="49" t="s">
        <v>108</v>
      </c>
      <c r="H264" s="47"/>
      <c r="I264" s="48"/>
      <c r="J264" s="48"/>
    </row>
    <row r="265" spans="2:10" s="283" customFormat="1" ht="16.5" x14ac:dyDescent="0.3">
      <c r="B265" s="46"/>
      <c r="C265" s="46"/>
      <c r="D265" s="47"/>
      <c r="E265" s="47"/>
      <c r="F265" s="47"/>
      <c r="G265" s="49" t="s">
        <v>114</v>
      </c>
      <c r="H265" s="47"/>
      <c r="I265" s="48"/>
      <c r="J265" s="48"/>
    </row>
    <row r="266" spans="2:10" s="283" customFormat="1" ht="16.5" x14ac:dyDescent="0.3">
      <c r="B266" s="46"/>
      <c r="C266" s="46"/>
      <c r="D266" s="47"/>
      <c r="E266" s="47"/>
      <c r="F266" s="47"/>
      <c r="G266" s="49" t="s">
        <v>110</v>
      </c>
      <c r="H266" s="47"/>
      <c r="I266" s="48"/>
      <c r="J266" s="48"/>
    </row>
    <row r="267" spans="2:10" s="283" customFormat="1" ht="17.25" thickBot="1" x14ac:dyDescent="0.35">
      <c r="B267" s="46"/>
      <c r="C267" s="54"/>
      <c r="D267" s="55"/>
      <c r="E267" s="55"/>
      <c r="F267" s="55"/>
      <c r="G267" s="16"/>
      <c r="H267" s="55"/>
      <c r="I267" s="56"/>
      <c r="J267" s="48"/>
    </row>
    <row r="268" spans="2:10" s="283" customFormat="1" ht="16.5" x14ac:dyDescent="0.3">
      <c r="B268" s="46"/>
      <c r="C268" s="47"/>
      <c r="D268" s="47"/>
      <c r="E268" s="47"/>
      <c r="F268" s="47"/>
      <c r="G268" s="49"/>
      <c r="H268" s="47"/>
      <c r="I268" s="47"/>
      <c r="J268" s="48"/>
    </row>
    <row r="269" spans="2:10" s="283" customFormat="1" ht="16.5" x14ac:dyDescent="0.3">
      <c r="B269" s="46"/>
      <c r="C269" s="47"/>
      <c r="D269" s="47"/>
      <c r="E269" s="47"/>
      <c r="F269" s="47"/>
      <c r="G269" s="49"/>
      <c r="H269" s="47"/>
      <c r="I269" s="47"/>
      <c r="J269" s="48"/>
    </row>
    <row r="270" spans="2:10" s="283" customFormat="1" ht="16.5" x14ac:dyDescent="0.3">
      <c r="B270" s="46"/>
      <c r="C270" s="47"/>
      <c r="D270" s="47"/>
      <c r="E270" s="47"/>
      <c r="F270" s="47"/>
      <c r="G270" s="49"/>
      <c r="H270" s="47"/>
      <c r="I270" s="47"/>
      <c r="J270" s="48"/>
    </row>
    <row r="271" spans="2:10" s="283" customFormat="1" ht="16.5" x14ac:dyDescent="0.3">
      <c r="B271" s="46"/>
      <c r="C271" s="47"/>
      <c r="D271" s="47"/>
      <c r="E271" s="47"/>
      <c r="F271" s="47"/>
      <c r="G271" s="49"/>
      <c r="H271" s="47"/>
      <c r="I271" s="47"/>
      <c r="J271" s="48"/>
    </row>
    <row r="272" spans="2:10" s="283" customFormat="1" ht="16.5" x14ac:dyDescent="0.3">
      <c r="B272" s="46"/>
      <c r="C272" s="47"/>
      <c r="D272" s="47"/>
      <c r="E272" s="47"/>
      <c r="F272" s="47"/>
      <c r="G272" s="49"/>
      <c r="H272" s="47"/>
      <c r="I272" s="47"/>
      <c r="J272" s="48"/>
    </row>
    <row r="273" spans="1:10" s="283" customFormat="1" ht="16.5" x14ac:dyDescent="0.3">
      <c r="B273" s="46"/>
      <c r="C273" s="47"/>
      <c r="D273" s="47"/>
      <c r="E273" s="47"/>
      <c r="F273" s="47"/>
      <c r="G273" s="49"/>
      <c r="H273" s="47"/>
      <c r="I273" s="47"/>
      <c r="J273" s="48"/>
    </row>
    <row r="274" spans="1:10" s="283" customFormat="1" x14ac:dyDescent="0.25">
      <c r="B274" s="46"/>
      <c r="C274" s="47"/>
      <c r="D274" s="47"/>
      <c r="E274" s="47"/>
      <c r="F274" s="47"/>
      <c r="G274" s="47"/>
      <c r="H274" s="47"/>
      <c r="I274" s="47"/>
      <c r="J274" s="48"/>
    </row>
    <row r="275" spans="1:10" s="283" customFormat="1" x14ac:dyDescent="0.25">
      <c r="A275" s="47"/>
      <c r="B275" s="46"/>
      <c r="C275" s="47"/>
      <c r="D275" s="47"/>
      <c r="E275" s="47"/>
      <c r="F275" s="47"/>
      <c r="G275" s="47"/>
      <c r="H275" s="47"/>
      <c r="I275" s="47"/>
      <c r="J275" s="48"/>
    </row>
    <row r="276" spans="1:10" s="283" customFormat="1" x14ac:dyDescent="0.25">
      <c r="A276" s="47"/>
      <c r="B276" s="46"/>
      <c r="C276" s="47"/>
      <c r="D276" s="47"/>
      <c r="E276" s="47"/>
      <c r="F276" s="47"/>
      <c r="G276" s="47"/>
      <c r="H276" s="47"/>
      <c r="I276" s="47"/>
      <c r="J276" s="48"/>
    </row>
    <row r="277" spans="1:10" ht="15.75" thickBot="1" x14ac:dyDescent="0.3">
      <c r="A277" s="47"/>
      <c r="B277" s="54"/>
      <c r="C277" s="55"/>
      <c r="D277" s="55"/>
      <c r="E277" s="55"/>
      <c r="F277" s="55"/>
      <c r="G277" s="55"/>
      <c r="H277" s="55"/>
      <c r="I277" s="55"/>
      <c r="J277" s="56"/>
    </row>
    <row r="278" spans="1:10" x14ac:dyDescent="0.25">
      <c r="A278" s="47"/>
      <c r="B278" s="47"/>
      <c r="C278" s="47"/>
      <c r="D278" s="47"/>
      <c r="E278" s="47"/>
      <c r="F278" s="47"/>
      <c r="G278" s="47"/>
      <c r="H278" s="47"/>
      <c r="I278" s="47"/>
      <c r="J278" s="47"/>
    </row>
    <row r="279" spans="1:10" x14ac:dyDescent="0.25">
      <c r="A279" s="47"/>
      <c r="B279" s="47"/>
      <c r="C279" s="47"/>
      <c r="D279" s="47"/>
      <c r="E279" s="47"/>
      <c r="F279" s="47"/>
      <c r="G279" s="47"/>
      <c r="H279" s="47"/>
      <c r="I279" s="47"/>
      <c r="J279" s="47"/>
    </row>
    <row r="280" spans="1:10" x14ac:dyDescent="0.25">
      <c r="A280" s="47"/>
      <c r="B280" s="47"/>
      <c r="C280" s="47"/>
      <c r="D280" s="47"/>
      <c r="E280" s="47"/>
      <c r="F280" s="47"/>
      <c r="G280" s="47"/>
      <c r="H280" s="47"/>
      <c r="I280" s="47"/>
      <c r="J280" s="47"/>
    </row>
    <row r="281" spans="1:10" x14ac:dyDescent="0.25">
      <c r="A281" s="47"/>
      <c r="B281" s="47"/>
      <c r="C281" s="47"/>
      <c r="D281" s="47"/>
      <c r="E281" s="47"/>
      <c r="F281" s="47"/>
      <c r="G281" s="47"/>
      <c r="H281" s="47"/>
      <c r="I281" s="47"/>
      <c r="J281" s="47"/>
    </row>
  </sheetData>
  <mergeCells count="52">
    <mergeCell ref="C161:D161"/>
    <mergeCell ref="C162:D162"/>
    <mergeCell ref="C163:D163"/>
    <mergeCell ref="C149:D149"/>
    <mergeCell ref="C157:D157"/>
    <mergeCell ref="C160:D160"/>
    <mergeCell ref="C158:D158"/>
    <mergeCell ref="C159:D159"/>
    <mergeCell ref="C230:D230"/>
    <mergeCell ref="C231:D231"/>
    <mergeCell ref="C233:D233"/>
    <mergeCell ref="C234:D234"/>
    <mergeCell ref="C164:D164"/>
    <mergeCell ref="C165:D165"/>
    <mergeCell ref="C219:D219"/>
    <mergeCell ref="C221:D221"/>
    <mergeCell ref="C227:D227"/>
    <mergeCell ref="C228:D228"/>
    <mergeCell ref="C229:D229"/>
    <mergeCell ref="C235:D235"/>
    <mergeCell ref="C247:F247"/>
    <mergeCell ref="C248:F248"/>
    <mergeCell ref="C92:D92"/>
    <mergeCell ref="C106:F106"/>
    <mergeCell ref="C107:F107"/>
    <mergeCell ref="E140:G143"/>
    <mergeCell ref="C151:D151"/>
    <mergeCell ref="C152:D152"/>
    <mergeCell ref="C232:D232"/>
    <mergeCell ref="C236:D236"/>
    <mergeCell ref="C166:D166"/>
    <mergeCell ref="C177:F177"/>
    <mergeCell ref="C178:F178"/>
    <mergeCell ref="E210:G213"/>
    <mergeCell ref="C222:D222"/>
    <mergeCell ref="C91:D91"/>
    <mergeCell ref="C22:D22"/>
    <mergeCell ref="C23:D23"/>
    <mergeCell ref="C37:D37"/>
    <mergeCell ref="C38:D38"/>
    <mergeCell ref="C81:D81"/>
    <mergeCell ref="C82:D82"/>
    <mergeCell ref="C88:D88"/>
    <mergeCell ref="C89:D89"/>
    <mergeCell ref="C90:D90"/>
    <mergeCell ref="E71:G74"/>
    <mergeCell ref="E2:G5"/>
    <mergeCell ref="C12:D12"/>
    <mergeCell ref="C13:D13"/>
    <mergeCell ref="C19:D19"/>
    <mergeCell ref="C20:D20"/>
    <mergeCell ref="C21:D21"/>
  </mergeCells>
  <pageMargins left="0.7" right="0.7" top="0.75" bottom="0.75" header="0.3" footer="0.3"/>
  <pageSetup scale="58" orientation="portrait" horizontalDpi="300" verticalDpi="300" r:id="rId1"/>
  <rowBreaks count="2" manualBreakCount="2">
    <brk id="69" max="16383" man="1"/>
    <brk id="126" min="1" max="9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I34"/>
  <sheetViews>
    <sheetView topLeftCell="A7" zoomScale="90" zoomScaleNormal="90" workbookViewId="0">
      <selection activeCell="H26" sqref="H26"/>
    </sheetView>
  </sheetViews>
  <sheetFormatPr baseColWidth="10" defaultRowHeight="15" x14ac:dyDescent="0.25"/>
  <cols>
    <col min="1" max="1" width="21" customWidth="1"/>
    <col min="4" max="4" width="12.28515625" customWidth="1"/>
    <col min="5" max="5" width="14.5703125" customWidth="1"/>
    <col min="6" max="6" width="18.140625" customWidth="1"/>
  </cols>
  <sheetData>
    <row r="1" spans="1:9" x14ac:dyDescent="0.25">
      <c r="A1" s="1116"/>
      <c r="B1" s="1116"/>
      <c r="C1" s="1116"/>
      <c r="D1" s="1116"/>
      <c r="E1" s="1116"/>
      <c r="F1" s="1116"/>
      <c r="G1" s="1116"/>
      <c r="H1" s="1116"/>
      <c r="I1" s="1116"/>
    </row>
    <row r="2" spans="1:9" x14ac:dyDescent="0.25">
      <c r="A2" s="1116"/>
      <c r="B2" s="1116"/>
      <c r="C2" s="1116"/>
      <c r="D2" s="1116"/>
      <c r="E2" s="1116"/>
      <c r="F2" s="1116"/>
      <c r="G2" s="1116"/>
      <c r="H2" s="1116"/>
      <c r="I2" s="1116"/>
    </row>
    <row r="3" spans="1:9" x14ac:dyDescent="0.25">
      <c r="A3" s="1116"/>
      <c r="B3" s="1116"/>
      <c r="C3" s="1116"/>
      <c r="D3" s="1116"/>
      <c r="E3" s="1116"/>
      <c r="F3" s="1116"/>
      <c r="G3" s="1116"/>
      <c r="H3" s="1116"/>
      <c r="I3" s="1116"/>
    </row>
    <row r="4" spans="1:9" x14ac:dyDescent="0.25">
      <c r="A4" s="1116"/>
      <c r="B4" s="1116"/>
      <c r="C4" s="1116"/>
      <c r="D4" s="1116"/>
      <c r="E4" s="1116"/>
      <c r="F4" s="1116"/>
      <c r="G4" s="1116"/>
      <c r="H4" s="1116"/>
      <c r="I4" s="1116"/>
    </row>
    <row r="5" spans="1:9" x14ac:dyDescent="0.25">
      <c r="A5" s="1116"/>
      <c r="B5" s="1116"/>
      <c r="C5" s="1116"/>
      <c r="D5" s="1116"/>
      <c r="E5" s="1116"/>
      <c r="F5" s="1116"/>
      <c r="G5" s="1116"/>
      <c r="H5" s="1116"/>
      <c r="I5" s="1116"/>
    </row>
    <row r="6" spans="1:9" x14ac:dyDescent="0.25">
      <c r="A6" s="1116"/>
      <c r="B6" s="1116"/>
      <c r="C6" s="1116"/>
      <c r="D6" s="1116"/>
      <c r="E6" s="1116"/>
      <c r="F6" s="1116"/>
      <c r="G6" s="1116"/>
      <c r="H6" s="1116"/>
      <c r="I6" s="1116"/>
    </row>
    <row r="7" spans="1:9" x14ac:dyDescent="0.25">
      <c r="A7" s="1116"/>
      <c r="B7" s="1116"/>
      <c r="C7" s="1116"/>
      <c r="D7" s="1116"/>
      <c r="E7" s="1116"/>
      <c r="F7" s="1116"/>
      <c r="G7" s="1116"/>
      <c r="H7" s="1116"/>
      <c r="I7" s="1116"/>
    </row>
    <row r="12" spans="1:9" ht="15.75" thickBot="1" x14ac:dyDescent="0.3"/>
    <row r="13" spans="1:9" ht="15.75" thickTop="1" x14ac:dyDescent="0.25">
      <c r="A13" s="1117" t="s">
        <v>161</v>
      </c>
      <c r="B13" s="1118"/>
      <c r="C13" s="210"/>
      <c r="D13" s="210"/>
      <c r="E13" s="210"/>
      <c r="F13" s="211" t="s">
        <v>144</v>
      </c>
    </row>
    <row r="14" spans="1:9" ht="15.75" thickBot="1" x14ac:dyDescent="0.3">
      <c r="A14" s="1119"/>
      <c r="B14" s="1120"/>
      <c r="C14" s="212"/>
      <c r="D14" s="212"/>
      <c r="E14" s="212"/>
      <c r="F14" s="213" t="s">
        <v>145</v>
      </c>
    </row>
    <row r="15" spans="1:9" ht="15.75" thickBot="1" x14ac:dyDescent="0.3">
      <c r="A15" s="214" t="s">
        <v>44</v>
      </c>
      <c r="B15" s="215" t="s">
        <v>0</v>
      </c>
      <c r="C15" s="216"/>
      <c r="D15" s="216"/>
      <c r="E15" s="216"/>
      <c r="F15" s="217" t="s">
        <v>95</v>
      </c>
    </row>
    <row r="16" spans="1:9" ht="16.5" x14ac:dyDescent="0.25">
      <c r="A16" s="1121"/>
      <c r="B16" s="1122"/>
      <c r="C16" s="1122"/>
      <c r="D16" s="1122"/>
      <c r="E16" s="1122"/>
      <c r="F16" s="1123"/>
    </row>
    <row r="17" spans="1:6" ht="15.75" thickBot="1" x14ac:dyDescent="0.3">
      <c r="A17" s="1124" t="s">
        <v>75</v>
      </c>
      <c r="B17" s="1125"/>
      <c r="C17" s="1125"/>
      <c r="D17" s="1125"/>
      <c r="E17" s="1125"/>
      <c r="F17" s="1126"/>
    </row>
    <row r="18" spans="1:6" ht="34.5" thickBot="1" x14ac:dyDescent="0.3">
      <c r="A18" s="214" t="s">
        <v>153</v>
      </c>
      <c r="B18" s="215" t="s">
        <v>0</v>
      </c>
      <c r="C18" s="216">
        <v>1</v>
      </c>
      <c r="D18" s="256">
        <v>9700</v>
      </c>
      <c r="E18" s="218">
        <v>0</v>
      </c>
      <c r="F18" s="228">
        <f>D18*C18</f>
        <v>9700</v>
      </c>
    </row>
    <row r="19" spans="1:6" ht="15.75" thickBot="1" x14ac:dyDescent="0.3">
      <c r="A19" s="214" t="s">
        <v>154</v>
      </c>
      <c r="B19" s="215" t="s">
        <v>128</v>
      </c>
      <c r="C19" s="216">
        <v>0.1</v>
      </c>
      <c r="D19" s="256">
        <v>8200</v>
      </c>
      <c r="E19" s="218">
        <v>1.03</v>
      </c>
      <c r="F19" s="228">
        <f>D19*C19*E19</f>
        <v>844.6</v>
      </c>
    </row>
    <row r="20" spans="1:6" ht="15.75" thickBot="1" x14ac:dyDescent="0.3">
      <c r="A20" s="214" t="s">
        <v>155</v>
      </c>
      <c r="B20" s="215" t="s">
        <v>1</v>
      </c>
      <c r="C20" s="216">
        <v>0.7</v>
      </c>
      <c r="D20" s="256">
        <v>21560</v>
      </c>
      <c r="E20" s="218">
        <v>1.5</v>
      </c>
      <c r="F20" s="228">
        <f>D20*C20*E20</f>
        <v>22637.999999999996</v>
      </c>
    </row>
    <row r="21" spans="1:6" ht="15.75" thickBot="1" x14ac:dyDescent="0.3">
      <c r="A21" s="214"/>
      <c r="B21" s="215"/>
      <c r="C21" s="216"/>
      <c r="D21" s="216"/>
      <c r="E21" s="218"/>
      <c r="F21" s="228"/>
    </row>
    <row r="22" spans="1:6" ht="15.75" thickBot="1" x14ac:dyDescent="0.3">
      <c r="A22" s="1127" t="s">
        <v>146</v>
      </c>
      <c r="B22" s="1128"/>
      <c r="C22" s="1128"/>
      <c r="D22" s="1128"/>
      <c r="E22" s="1129"/>
      <c r="F22" s="229">
        <f>SUM(F18:F21)</f>
        <v>33182.6</v>
      </c>
    </row>
    <row r="23" spans="1:6" ht="15.75" thickBot="1" x14ac:dyDescent="0.3">
      <c r="A23" s="1124" t="s">
        <v>147</v>
      </c>
      <c r="B23" s="1125"/>
      <c r="C23" s="1125"/>
      <c r="D23" s="1125"/>
      <c r="E23" s="1125"/>
      <c r="F23" s="1126"/>
    </row>
    <row r="24" spans="1:6" ht="34.5" thickBot="1" x14ac:dyDescent="0.3">
      <c r="A24" s="214" t="s">
        <v>156</v>
      </c>
      <c r="B24" s="215" t="s">
        <v>148</v>
      </c>
      <c r="C24" s="216">
        <v>1</v>
      </c>
      <c r="D24" s="257">
        <v>119963</v>
      </c>
      <c r="E24" s="218">
        <v>0.17</v>
      </c>
      <c r="F24" s="228">
        <f>C24*D24*E24</f>
        <v>20393.710000000003</v>
      </c>
    </row>
    <row r="25" spans="1:6" ht="15.75" thickBot="1" x14ac:dyDescent="0.3">
      <c r="A25" s="1127" t="s">
        <v>149</v>
      </c>
      <c r="B25" s="1128"/>
      <c r="C25" s="1128"/>
      <c r="D25" s="1128"/>
      <c r="E25" s="1129"/>
      <c r="F25" s="220">
        <f>SUM(F24)</f>
        <v>20393.710000000003</v>
      </c>
    </row>
    <row r="26" spans="1:6" ht="15.75" thickBot="1" x14ac:dyDescent="0.3">
      <c r="A26" s="1124" t="s">
        <v>150</v>
      </c>
      <c r="B26" s="1125"/>
      <c r="C26" s="1125"/>
      <c r="D26" s="1125"/>
      <c r="E26" s="1125"/>
      <c r="F26" s="1126"/>
    </row>
    <row r="27" spans="1:6" ht="15.75" thickBot="1" x14ac:dyDescent="0.3">
      <c r="A27" s="214" t="s">
        <v>126</v>
      </c>
      <c r="B27" s="215" t="s">
        <v>159</v>
      </c>
      <c r="C27" s="216">
        <v>0.1</v>
      </c>
      <c r="D27" s="256">
        <v>19994</v>
      </c>
      <c r="E27" s="218">
        <v>0</v>
      </c>
      <c r="F27" s="219">
        <f>D27*C27</f>
        <v>1999.4</v>
      </c>
    </row>
    <row r="28" spans="1:6" ht="23.25" thickBot="1" x14ac:dyDescent="0.3">
      <c r="A28" s="225" t="s">
        <v>157</v>
      </c>
      <c r="B28" s="226" t="s">
        <v>160</v>
      </c>
      <c r="C28" s="258">
        <v>1</v>
      </c>
      <c r="D28" s="258">
        <v>57800</v>
      </c>
      <c r="E28" s="258">
        <v>0.02</v>
      </c>
      <c r="F28" s="259">
        <f>E28*D28*C28</f>
        <v>1156</v>
      </c>
    </row>
    <row r="29" spans="1:6" ht="15.75" thickBot="1" x14ac:dyDescent="0.3">
      <c r="A29" t="s">
        <v>158</v>
      </c>
      <c r="B29" t="s">
        <v>159</v>
      </c>
      <c r="C29">
        <v>0.1</v>
      </c>
      <c r="D29">
        <v>19994</v>
      </c>
      <c r="E29">
        <v>0</v>
      </c>
      <c r="F29">
        <f>D29*C29</f>
        <v>1999.4</v>
      </c>
    </row>
    <row r="30" spans="1:6" ht="15.75" thickBot="1" x14ac:dyDescent="0.3">
      <c r="A30" s="1127" t="s">
        <v>151</v>
      </c>
      <c r="B30" s="1128"/>
      <c r="C30" s="1128"/>
      <c r="D30" s="1128"/>
      <c r="E30" s="1129"/>
      <c r="F30" s="221">
        <f>SUM(F27:F29)</f>
        <v>5154.8</v>
      </c>
    </row>
    <row r="31" spans="1:6" ht="15.75" thickBot="1" x14ac:dyDescent="0.3">
      <c r="A31" s="1130"/>
      <c r="B31" s="1131"/>
      <c r="C31" s="1131"/>
      <c r="D31" s="1131"/>
      <c r="E31" s="1131"/>
      <c r="F31" s="1132"/>
    </row>
    <row r="32" spans="1:6" ht="15.75" thickBot="1" x14ac:dyDescent="0.3">
      <c r="A32" s="222"/>
      <c r="B32" s="223"/>
      <c r="C32" s="1133" t="s">
        <v>152</v>
      </c>
      <c r="D32" s="1133"/>
      <c r="E32" s="227">
        <v>14.353</v>
      </c>
      <c r="F32" s="224">
        <f>F30+F25+F22</f>
        <v>58731.11</v>
      </c>
    </row>
    <row r="33" spans="1:6" ht="16.5" thickTop="1" thickBot="1" x14ac:dyDescent="0.3">
      <c r="A33" s="1115"/>
      <c r="B33" s="1115"/>
      <c r="C33" s="1115"/>
      <c r="D33" s="1115"/>
      <c r="E33" s="1115"/>
      <c r="F33" s="1115"/>
    </row>
    <row r="34" spans="1:6" ht="15.75" thickTop="1" x14ac:dyDescent="0.25"/>
  </sheetData>
  <mergeCells count="12">
    <mergeCell ref="A33:F33"/>
    <mergeCell ref="A1:I7"/>
    <mergeCell ref="A13:B14"/>
    <mergeCell ref="A16:F16"/>
    <mergeCell ref="A17:F17"/>
    <mergeCell ref="A22:E22"/>
    <mergeCell ref="A23:F23"/>
    <mergeCell ref="A25:E25"/>
    <mergeCell ref="A26:F26"/>
    <mergeCell ref="A30:E30"/>
    <mergeCell ref="A31:F31"/>
    <mergeCell ref="C32:D32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J71"/>
  <sheetViews>
    <sheetView zoomScale="70" zoomScaleNormal="70" zoomScaleSheetLayoutView="100" workbookViewId="0">
      <selection activeCell="K73" sqref="K73"/>
    </sheetView>
  </sheetViews>
  <sheetFormatPr baseColWidth="10" defaultColWidth="11.42578125" defaultRowHeight="15" x14ac:dyDescent="0.25"/>
  <cols>
    <col min="1" max="1" width="14.85546875" style="283" customWidth="1"/>
    <col min="2" max="2" width="4.140625" style="283" customWidth="1"/>
    <col min="3" max="3" width="11.42578125" style="283"/>
    <col min="4" max="4" width="21.140625" style="283" customWidth="1"/>
    <col min="5" max="5" width="11.42578125" style="283"/>
    <col min="6" max="6" width="14" style="283" customWidth="1"/>
    <col min="7" max="7" width="15.140625" style="283" customWidth="1"/>
    <col min="8" max="8" width="20" style="283" customWidth="1"/>
    <col min="9" max="9" width="17" style="283" customWidth="1"/>
    <col min="10" max="10" width="2.42578125" style="283" customWidth="1"/>
    <col min="11" max="16384" width="11.42578125" style="283"/>
  </cols>
  <sheetData>
    <row r="1" spans="2:10" ht="16.5" thickBot="1" x14ac:dyDescent="0.3">
      <c r="B1" s="57"/>
      <c r="C1" s="58"/>
      <c r="D1" s="59"/>
      <c r="E1" s="23"/>
      <c r="F1" s="23"/>
      <c r="G1" s="29"/>
      <c r="H1" s="59"/>
      <c r="I1" s="60"/>
      <c r="J1" s="61"/>
    </row>
    <row r="2" spans="2:10" ht="15.75" x14ac:dyDescent="0.25">
      <c r="B2" s="46"/>
      <c r="C2" s="17"/>
      <c r="D2" s="18"/>
      <c r="E2" s="902" t="s">
        <v>115</v>
      </c>
      <c r="F2" s="903"/>
      <c r="G2" s="904"/>
      <c r="H2" s="31" t="s">
        <v>116</v>
      </c>
      <c r="I2" s="25" t="s">
        <v>105</v>
      </c>
      <c r="J2" s="48"/>
    </row>
    <row r="3" spans="2:10" ht="15.75" x14ac:dyDescent="0.25">
      <c r="B3" s="46"/>
      <c r="C3" s="19"/>
      <c r="D3" s="20"/>
      <c r="E3" s="905"/>
      <c r="F3" s="1083"/>
      <c r="G3" s="907"/>
      <c r="H3" s="32" t="s">
        <v>117</v>
      </c>
      <c r="I3" s="26"/>
      <c r="J3" s="48"/>
    </row>
    <row r="4" spans="2:10" ht="15.75" x14ac:dyDescent="0.25">
      <c r="B4" s="46"/>
      <c r="C4" s="19"/>
      <c r="D4" s="20"/>
      <c r="E4" s="905"/>
      <c r="F4" s="1083"/>
      <c r="G4" s="907"/>
      <c r="H4" s="32" t="s">
        <v>118</v>
      </c>
      <c r="I4" s="33">
        <v>44236</v>
      </c>
      <c r="J4" s="48"/>
    </row>
    <row r="5" spans="2:10" ht="16.5" thickBot="1" x14ac:dyDescent="0.3">
      <c r="B5" s="46"/>
      <c r="C5" s="21"/>
      <c r="D5" s="22"/>
      <c r="E5" s="908"/>
      <c r="F5" s="909"/>
      <c r="G5" s="910"/>
      <c r="H5" s="27"/>
      <c r="I5" s="28"/>
      <c r="J5" s="48"/>
    </row>
    <row r="6" spans="2:10" ht="16.5" thickBot="1" x14ac:dyDescent="0.3">
      <c r="B6" s="46"/>
      <c r="C6" s="19"/>
      <c r="D6" s="13"/>
      <c r="E6" s="24"/>
      <c r="F6" s="24"/>
      <c r="G6" s="30"/>
      <c r="H6" s="13"/>
      <c r="I6" s="26"/>
      <c r="J6" s="48"/>
    </row>
    <row r="7" spans="2:10" ht="31.5" customHeight="1" thickBot="1" x14ac:dyDescent="0.3">
      <c r="B7" s="46"/>
      <c r="C7" s="284" t="s">
        <v>106</v>
      </c>
      <c r="D7" s="1134" t="s">
        <v>201</v>
      </c>
      <c r="E7" s="1134"/>
      <c r="F7" s="1134"/>
      <c r="G7" s="1134"/>
      <c r="H7" s="1134"/>
      <c r="I7" s="285" t="s">
        <v>120</v>
      </c>
      <c r="J7" s="48"/>
    </row>
    <row r="8" spans="2:10" ht="15.75" x14ac:dyDescent="0.25">
      <c r="B8" s="46"/>
      <c r="C8" s="19"/>
      <c r="D8" s="13"/>
      <c r="E8" s="24"/>
      <c r="F8" s="24"/>
      <c r="G8" s="30"/>
      <c r="H8" s="13"/>
      <c r="I8" s="26"/>
      <c r="J8" s="48"/>
    </row>
    <row r="9" spans="2:10" ht="16.5" thickBot="1" x14ac:dyDescent="0.3">
      <c r="B9" s="46"/>
      <c r="C9" s="40" t="s">
        <v>4</v>
      </c>
      <c r="D9" s="13"/>
      <c r="E9" s="24"/>
      <c r="F9" s="24"/>
      <c r="G9" s="30"/>
      <c r="H9" s="13"/>
      <c r="I9" s="26"/>
      <c r="J9" s="48"/>
    </row>
    <row r="10" spans="2:10" ht="15.75" x14ac:dyDescent="0.25">
      <c r="B10" s="46"/>
      <c r="C10" s="151" t="s">
        <v>5</v>
      </c>
      <c r="D10" s="152"/>
      <c r="E10" s="153" t="s">
        <v>6</v>
      </c>
      <c r="F10" s="153" t="s">
        <v>7</v>
      </c>
      <c r="G10" s="153" t="s">
        <v>8</v>
      </c>
      <c r="H10" s="154" t="s">
        <v>9</v>
      </c>
      <c r="I10" s="155"/>
      <c r="J10" s="48"/>
    </row>
    <row r="11" spans="2:10" ht="15.75" x14ac:dyDescent="0.25">
      <c r="B11" s="46"/>
      <c r="C11" s="301" t="s">
        <v>10</v>
      </c>
      <c r="D11" s="62"/>
      <c r="E11" s="63" t="s">
        <v>11</v>
      </c>
      <c r="F11" s="64">
        <v>0.05</v>
      </c>
      <c r="G11" s="65">
        <f>I31</f>
        <v>18500</v>
      </c>
      <c r="H11" s="66">
        <f>F11*G11</f>
        <v>925</v>
      </c>
      <c r="I11" s="67"/>
      <c r="J11" s="48"/>
    </row>
    <row r="12" spans="2:10" ht="15.75" x14ac:dyDescent="0.25">
      <c r="B12" s="46"/>
      <c r="C12" s="1084"/>
      <c r="D12" s="1085"/>
      <c r="E12" s="63"/>
      <c r="F12" s="64"/>
      <c r="G12" s="65"/>
      <c r="H12" s="66"/>
      <c r="I12" s="67"/>
      <c r="J12" s="48"/>
    </row>
    <row r="13" spans="2:10" ht="15.75" x14ac:dyDescent="0.25">
      <c r="B13" s="46"/>
      <c r="C13" s="1086"/>
      <c r="D13" s="1087"/>
      <c r="E13" s="68"/>
      <c r="F13" s="64"/>
      <c r="G13" s="65"/>
      <c r="H13" s="66"/>
      <c r="I13" s="67"/>
      <c r="J13" s="48"/>
    </row>
    <row r="14" spans="2:10" ht="16.5" thickBot="1" x14ac:dyDescent="0.3">
      <c r="B14" s="46"/>
      <c r="C14" s="69"/>
      <c r="D14" s="70"/>
      <c r="E14" s="71"/>
      <c r="F14" s="72"/>
      <c r="G14" s="73"/>
      <c r="H14" s="66"/>
      <c r="I14" s="74"/>
      <c r="J14" s="48"/>
    </row>
    <row r="15" spans="2:10" ht="16.5" thickBot="1" x14ac:dyDescent="0.3">
      <c r="B15" s="46"/>
      <c r="C15" s="19"/>
      <c r="D15" s="13"/>
      <c r="E15" s="24"/>
      <c r="F15" s="24"/>
      <c r="G15" s="30"/>
      <c r="H15" s="4" t="s">
        <v>16</v>
      </c>
      <c r="I15" s="5">
        <f>SUM(H11:H14)</f>
        <v>925</v>
      </c>
      <c r="J15" s="48"/>
    </row>
    <row r="16" spans="2:10" ht="15.75" x14ac:dyDescent="0.25">
      <c r="B16" s="46"/>
      <c r="C16" s="19"/>
      <c r="D16" s="13"/>
      <c r="E16" s="24"/>
      <c r="F16" s="24"/>
      <c r="G16" s="30"/>
      <c r="H16" s="13"/>
      <c r="I16" s="26"/>
      <c r="J16" s="48"/>
    </row>
    <row r="17" spans="2:10" ht="16.5" thickBot="1" x14ac:dyDescent="0.3">
      <c r="B17" s="46"/>
      <c r="C17" s="40" t="s">
        <v>17</v>
      </c>
      <c r="D17" s="13"/>
      <c r="E17" s="24"/>
      <c r="F17" s="24"/>
      <c r="G17" s="30"/>
      <c r="H17" s="13"/>
      <c r="I17" s="26"/>
      <c r="J17" s="48"/>
    </row>
    <row r="18" spans="2:10" ht="15.75" x14ac:dyDescent="0.25">
      <c r="B18" s="46"/>
      <c r="C18" s="151" t="s">
        <v>5</v>
      </c>
      <c r="D18" s="152"/>
      <c r="E18" s="153" t="s">
        <v>6</v>
      </c>
      <c r="F18" s="153" t="s">
        <v>7</v>
      </c>
      <c r="G18" s="156" t="s">
        <v>9</v>
      </c>
      <c r="H18" s="154" t="s">
        <v>18</v>
      </c>
      <c r="I18" s="155"/>
      <c r="J18" s="48"/>
    </row>
    <row r="19" spans="2:10" ht="15.75" x14ac:dyDescent="0.25">
      <c r="B19" s="46"/>
      <c r="C19" s="1088" t="s">
        <v>222</v>
      </c>
      <c r="D19" s="1089"/>
      <c r="E19" s="68" t="s">
        <v>1</v>
      </c>
      <c r="F19" s="75">
        <v>13</v>
      </c>
      <c r="G19" s="76">
        <v>1900</v>
      </c>
      <c r="H19" s="77">
        <f>G19*F19</f>
        <v>24700</v>
      </c>
      <c r="I19" s="67"/>
      <c r="J19" s="48"/>
    </row>
    <row r="20" spans="2:10" ht="15.75" x14ac:dyDescent="0.25">
      <c r="B20" s="46"/>
      <c r="C20" s="1084" t="s">
        <v>223</v>
      </c>
      <c r="D20" s="1085"/>
      <c r="E20" s="68" t="s">
        <v>124</v>
      </c>
      <c r="F20" s="75">
        <v>0.03</v>
      </c>
      <c r="G20" s="76">
        <v>195953</v>
      </c>
      <c r="H20" s="77">
        <f>G20*F20</f>
        <v>5878.59</v>
      </c>
      <c r="I20" s="67"/>
      <c r="J20" s="48"/>
    </row>
    <row r="21" spans="2:10" ht="15.75" x14ac:dyDescent="0.25">
      <c r="B21" s="46"/>
      <c r="C21" s="1090"/>
      <c r="D21" s="1091"/>
      <c r="E21" s="68"/>
      <c r="F21" s="75"/>
      <c r="G21" s="78"/>
      <c r="H21" s="77"/>
      <c r="I21" s="67"/>
      <c r="J21" s="48"/>
    </row>
    <row r="22" spans="2:10" ht="15.75" x14ac:dyDescent="0.25">
      <c r="B22" s="46"/>
      <c r="C22" s="1088"/>
      <c r="D22" s="1089"/>
      <c r="E22" s="68"/>
      <c r="F22" s="75"/>
      <c r="G22" s="76"/>
      <c r="H22" s="77"/>
      <c r="I22" s="67"/>
      <c r="J22" s="48"/>
    </row>
    <row r="23" spans="2:10" ht="16.5" thickBot="1" x14ac:dyDescent="0.3">
      <c r="B23" s="46"/>
      <c r="C23" s="1094"/>
      <c r="D23" s="1095"/>
      <c r="E23" s="71"/>
      <c r="F23" s="79"/>
      <c r="G23" s="80"/>
      <c r="H23" s="81"/>
      <c r="I23" s="74"/>
      <c r="J23" s="48"/>
    </row>
    <row r="24" spans="2:10" ht="16.5" thickBot="1" x14ac:dyDescent="0.3">
      <c r="B24" s="46"/>
      <c r="C24" s="19"/>
      <c r="D24" s="13"/>
      <c r="E24" s="24"/>
      <c r="F24" s="24"/>
      <c r="G24" s="30"/>
      <c r="H24" s="41" t="s">
        <v>16</v>
      </c>
      <c r="I24" s="5">
        <f>SUM(H19:H22)</f>
        <v>30578.59</v>
      </c>
      <c r="J24" s="48"/>
    </row>
    <row r="25" spans="2:10" ht="15.75" x14ac:dyDescent="0.25">
      <c r="B25" s="46"/>
      <c r="C25" s="19"/>
      <c r="D25" s="13"/>
      <c r="E25" s="24"/>
      <c r="F25" s="24"/>
      <c r="G25" s="30"/>
      <c r="H25" s="13"/>
      <c r="I25" s="26"/>
      <c r="J25" s="48"/>
    </row>
    <row r="26" spans="2:10" ht="16.5" thickBot="1" x14ac:dyDescent="0.3">
      <c r="B26" s="46"/>
      <c r="C26" s="40" t="s">
        <v>33</v>
      </c>
      <c r="D26" s="13"/>
      <c r="E26" s="24"/>
      <c r="F26" s="24"/>
      <c r="G26" s="30"/>
      <c r="H26" s="13"/>
      <c r="I26" s="26"/>
      <c r="J26" s="48"/>
    </row>
    <row r="27" spans="2:10" ht="15.75" x14ac:dyDescent="0.25">
      <c r="B27" s="46"/>
      <c r="C27" s="157" t="s">
        <v>34</v>
      </c>
      <c r="D27" s="158" t="s">
        <v>35</v>
      </c>
      <c r="E27" s="159" t="s">
        <v>36</v>
      </c>
      <c r="F27" s="159" t="s">
        <v>37</v>
      </c>
      <c r="G27" s="160" t="s">
        <v>38</v>
      </c>
      <c r="H27" s="161" t="s">
        <v>39</v>
      </c>
      <c r="I27" s="155"/>
      <c r="J27" s="48"/>
    </row>
    <row r="28" spans="2:10" ht="15.75" x14ac:dyDescent="0.25">
      <c r="B28" s="46"/>
      <c r="C28" s="302" t="s">
        <v>40</v>
      </c>
      <c r="D28" s="82">
        <v>50000</v>
      </c>
      <c r="E28" s="83">
        <v>0.85</v>
      </c>
      <c r="F28" s="84">
        <f>D28+(E28*D28)</f>
        <v>92500</v>
      </c>
      <c r="G28" s="63">
        <v>0.12</v>
      </c>
      <c r="H28" s="85">
        <f>+F28*G28</f>
        <v>11100</v>
      </c>
      <c r="I28" s="67"/>
      <c r="J28" s="48"/>
    </row>
    <row r="29" spans="2:10" ht="15.75" x14ac:dyDescent="0.25">
      <c r="B29" s="46"/>
      <c r="C29" s="303" t="s">
        <v>41</v>
      </c>
      <c r="D29" s="82">
        <v>33333.333333333336</v>
      </c>
      <c r="E29" s="83">
        <v>0.85</v>
      </c>
      <c r="F29" s="84">
        <f>D29+(E29*D29)</f>
        <v>61666.666666666672</v>
      </c>
      <c r="G29" s="63">
        <v>0.12</v>
      </c>
      <c r="H29" s="85">
        <f>+F29*G29</f>
        <v>7400</v>
      </c>
      <c r="I29" s="67"/>
      <c r="J29" s="48"/>
    </row>
    <row r="30" spans="2:10" ht="16.5" thickBot="1" x14ac:dyDescent="0.3">
      <c r="B30" s="46"/>
      <c r="C30" s="87"/>
      <c r="D30" s="88"/>
      <c r="E30" s="89"/>
      <c r="F30" s="89"/>
      <c r="G30" s="90"/>
      <c r="H30" s="88"/>
      <c r="I30" s="74"/>
      <c r="J30" s="48"/>
    </row>
    <row r="31" spans="2:10" ht="16.5" thickBot="1" x14ac:dyDescent="0.3">
      <c r="B31" s="46"/>
      <c r="C31" s="19"/>
      <c r="D31" s="13"/>
      <c r="E31" s="24"/>
      <c r="F31" s="24"/>
      <c r="G31" s="30"/>
      <c r="H31" s="41" t="s">
        <v>16</v>
      </c>
      <c r="I31" s="5">
        <f>H28+H29</f>
        <v>18500</v>
      </c>
      <c r="J31" s="48"/>
    </row>
    <row r="32" spans="2:10" ht="16.5" thickBot="1" x14ac:dyDescent="0.3">
      <c r="B32" s="46"/>
      <c r="C32" s="19"/>
      <c r="D32" s="13"/>
      <c r="E32" s="24"/>
      <c r="F32" s="24"/>
      <c r="G32" s="30"/>
      <c r="H32" s="13"/>
      <c r="I32" s="42"/>
      <c r="J32" s="48"/>
    </row>
    <row r="33" spans="2:10" ht="16.5" thickBot="1" x14ac:dyDescent="0.3">
      <c r="B33" s="46"/>
      <c r="C33" s="19"/>
      <c r="D33" s="13"/>
      <c r="E33" s="24"/>
      <c r="F33" s="24"/>
      <c r="G33" s="43" t="s">
        <v>42</v>
      </c>
      <c r="H33" s="44"/>
      <c r="I33" s="6">
        <f>I31+I24+I15</f>
        <v>50003.59</v>
      </c>
      <c r="J33" s="48"/>
    </row>
    <row r="34" spans="2:10" ht="15.75" x14ac:dyDescent="0.25">
      <c r="B34" s="46"/>
      <c r="C34" s="19"/>
      <c r="D34" s="13"/>
      <c r="E34" s="24"/>
      <c r="F34" s="24"/>
      <c r="G34" s="30"/>
      <c r="H34" s="13"/>
      <c r="I34" s="26"/>
      <c r="J34" s="48"/>
    </row>
    <row r="35" spans="2:10" ht="16.5" thickBot="1" x14ac:dyDescent="0.3">
      <c r="B35" s="46"/>
      <c r="C35" s="40" t="s">
        <v>43</v>
      </c>
      <c r="D35" s="13"/>
      <c r="E35" s="24"/>
      <c r="F35" s="24"/>
      <c r="G35" s="30"/>
      <c r="H35" s="13"/>
      <c r="I35" s="26"/>
      <c r="J35" s="48"/>
    </row>
    <row r="36" spans="2:10" ht="16.5" thickBot="1" x14ac:dyDescent="0.3">
      <c r="B36" s="46"/>
      <c r="C36" s="162" t="s">
        <v>44</v>
      </c>
      <c r="D36" s="163"/>
      <c r="E36" s="164"/>
      <c r="F36" s="165"/>
      <c r="G36" s="166" t="s">
        <v>45</v>
      </c>
      <c r="H36" s="167"/>
      <c r="I36" s="155"/>
      <c r="J36" s="48"/>
    </row>
    <row r="37" spans="2:10" ht="15.75" x14ac:dyDescent="0.25">
      <c r="B37" s="46"/>
      <c r="C37" s="1096" t="s">
        <v>46</v>
      </c>
      <c r="D37" s="1097"/>
      <c r="E37" s="91"/>
      <c r="F37" s="91"/>
      <c r="G37" s="92"/>
      <c r="H37" s="93"/>
      <c r="I37" s="94">
        <f>I33*G37</f>
        <v>0</v>
      </c>
      <c r="J37" s="48"/>
    </row>
    <row r="38" spans="2:10" ht="16.5" thickBot="1" x14ac:dyDescent="0.3">
      <c r="B38" s="46"/>
      <c r="C38" s="1098" t="s">
        <v>47</v>
      </c>
      <c r="D38" s="1099"/>
      <c r="E38" s="95"/>
      <c r="F38" s="96"/>
      <c r="G38" s="71"/>
      <c r="H38" s="97"/>
      <c r="I38" s="94">
        <f>I33*G38</f>
        <v>0</v>
      </c>
      <c r="J38" s="48"/>
    </row>
    <row r="39" spans="2:10" ht="16.5" thickBot="1" x14ac:dyDescent="0.3">
      <c r="B39" s="46"/>
      <c r="C39" s="19"/>
      <c r="D39" s="13"/>
      <c r="E39" s="24"/>
      <c r="F39" s="24"/>
      <c r="G39" s="30"/>
      <c r="H39" s="14" t="s">
        <v>16</v>
      </c>
      <c r="I39" s="5">
        <f>I37+I38</f>
        <v>0</v>
      </c>
      <c r="J39" s="48"/>
    </row>
    <row r="40" spans="2:10" ht="16.5" thickBot="1" x14ac:dyDescent="0.3">
      <c r="B40" s="46"/>
      <c r="C40" s="19"/>
      <c r="D40" s="13"/>
      <c r="E40" s="24"/>
      <c r="F40" s="24"/>
      <c r="G40" s="30"/>
      <c r="H40" s="13"/>
      <c r="I40" s="26"/>
      <c r="J40" s="48"/>
    </row>
    <row r="41" spans="2:10" ht="17.25" thickBot="1" x14ac:dyDescent="0.35">
      <c r="B41" s="46"/>
      <c r="C41" s="19"/>
      <c r="D41" s="50" t="s">
        <v>111</v>
      </c>
      <c r="E41" s="24"/>
      <c r="F41" s="24"/>
      <c r="G41" s="45" t="s">
        <v>48</v>
      </c>
      <c r="H41" s="44"/>
      <c r="I41" s="6">
        <f>I33+I39</f>
        <v>50003.59</v>
      </c>
      <c r="J41" s="48"/>
    </row>
    <row r="42" spans="2:10" x14ac:dyDescent="0.25">
      <c r="B42" s="46"/>
      <c r="C42" s="46"/>
      <c r="D42" s="47"/>
      <c r="E42" s="47"/>
      <c r="F42" s="47"/>
      <c r="G42" s="47"/>
      <c r="H42" s="47"/>
      <c r="I42" s="48"/>
      <c r="J42" s="48"/>
    </row>
    <row r="43" spans="2:10" ht="16.5" x14ac:dyDescent="0.3">
      <c r="B43" s="46"/>
      <c r="C43" s="46"/>
      <c r="D43" s="47"/>
      <c r="E43" s="47"/>
      <c r="F43" s="47"/>
      <c r="G43" s="49" t="s">
        <v>107</v>
      </c>
      <c r="H43" s="47"/>
      <c r="I43" s="48"/>
      <c r="J43" s="48"/>
    </row>
    <row r="44" spans="2:10" ht="16.5" x14ac:dyDescent="0.3">
      <c r="B44" s="46"/>
      <c r="C44" s="46"/>
      <c r="D44" s="47"/>
      <c r="E44" s="47"/>
      <c r="F44" s="47"/>
      <c r="G44" s="49" t="s">
        <v>108</v>
      </c>
      <c r="H44" s="47"/>
      <c r="I44" s="48"/>
      <c r="J44" s="48"/>
    </row>
    <row r="45" spans="2:10" ht="16.5" x14ac:dyDescent="0.3">
      <c r="B45" s="46"/>
      <c r="C45" s="46"/>
      <c r="D45" s="47"/>
      <c r="E45" s="47"/>
      <c r="F45" s="47"/>
      <c r="G45" s="49" t="s">
        <v>109</v>
      </c>
      <c r="H45" s="47"/>
      <c r="I45" s="48"/>
      <c r="J45" s="48"/>
    </row>
    <row r="46" spans="2:10" ht="16.5" x14ac:dyDescent="0.3">
      <c r="B46" s="46"/>
      <c r="C46" s="46"/>
      <c r="D46" s="47"/>
      <c r="E46" s="47"/>
      <c r="F46" s="47"/>
      <c r="G46" s="49" t="s">
        <v>110</v>
      </c>
      <c r="H46" s="47"/>
      <c r="I46" s="48"/>
      <c r="J46" s="48"/>
    </row>
    <row r="47" spans="2:10" x14ac:dyDescent="0.25">
      <c r="B47" s="46"/>
      <c r="C47" s="46"/>
      <c r="D47" s="47"/>
      <c r="E47" s="47"/>
      <c r="F47" s="47"/>
      <c r="G47" s="47"/>
      <c r="H47" s="47"/>
      <c r="I47" s="48"/>
      <c r="J47" s="48"/>
    </row>
    <row r="48" spans="2:10" ht="16.5" x14ac:dyDescent="0.3">
      <c r="B48" s="46"/>
      <c r="C48" s="46"/>
      <c r="D48" s="51" t="s">
        <v>112</v>
      </c>
      <c r="E48" s="47"/>
      <c r="F48" s="47"/>
      <c r="G48" s="47"/>
      <c r="H48" s="47"/>
      <c r="I48" s="48"/>
      <c r="J48" s="48"/>
    </row>
    <row r="49" spans="2:10" ht="16.5" x14ac:dyDescent="0.3">
      <c r="B49" s="46"/>
      <c r="C49" s="46"/>
      <c r="D49" s="52" t="s">
        <v>113</v>
      </c>
      <c r="E49" s="47"/>
      <c r="F49" s="47"/>
      <c r="G49" s="47"/>
      <c r="H49" s="47"/>
      <c r="I49" s="48"/>
      <c r="J49" s="48"/>
    </row>
    <row r="50" spans="2:10" ht="16.5" x14ac:dyDescent="0.3">
      <c r="B50" s="46"/>
      <c r="C50" s="46"/>
      <c r="D50" s="53">
        <v>1</v>
      </c>
      <c r="E50" s="47"/>
      <c r="F50" s="47"/>
      <c r="G50" s="47"/>
      <c r="H50" s="47"/>
      <c r="I50" s="48"/>
      <c r="J50" s="48"/>
    </row>
    <row r="51" spans="2:10" ht="16.5" x14ac:dyDescent="0.3">
      <c r="B51" s="46"/>
      <c r="C51" s="46"/>
      <c r="D51" s="53">
        <v>2</v>
      </c>
      <c r="E51" s="47"/>
      <c r="F51" s="47"/>
      <c r="G51" s="47"/>
      <c r="H51" s="47"/>
      <c r="I51" s="48"/>
      <c r="J51" s="48"/>
    </row>
    <row r="52" spans="2:10" ht="16.5" x14ac:dyDescent="0.3">
      <c r="B52" s="46"/>
      <c r="C52" s="46"/>
      <c r="D52" s="53">
        <v>3</v>
      </c>
      <c r="E52" s="47"/>
      <c r="F52" s="47"/>
      <c r="G52" s="47"/>
      <c r="H52" s="47"/>
      <c r="I52" s="48"/>
      <c r="J52" s="48"/>
    </row>
    <row r="53" spans="2:10" ht="16.5" x14ac:dyDescent="0.3">
      <c r="B53" s="46"/>
      <c r="C53" s="46"/>
      <c r="D53" s="53"/>
      <c r="E53" s="47"/>
      <c r="F53" s="47"/>
      <c r="G53" s="49" t="s">
        <v>107</v>
      </c>
      <c r="H53" s="47"/>
      <c r="I53" s="48"/>
      <c r="J53" s="48"/>
    </row>
    <row r="54" spans="2:10" ht="16.5" x14ac:dyDescent="0.3">
      <c r="B54" s="46"/>
      <c r="C54" s="46"/>
      <c r="D54" s="47"/>
      <c r="E54" s="47"/>
      <c r="F54" s="47"/>
      <c r="G54" s="49" t="s">
        <v>108</v>
      </c>
      <c r="H54" s="47"/>
      <c r="I54" s="48"/>
      <c r="J54" s="48"/>
    </row>
    <row r="55" spans="2:10" ht="16.5" x14ac:dyDescent="0.3">
      <c r="B55" s="46"/>
      <c r="C55" s="46"/>
      <c r="D55" s="47"/>
      <c r="E55" s="47"/>
      <c r="F55" s="47"/>
      <c r="G55" s="49" t="s">
        <v>114</v>
      </c>
      <c r="H55" s="47"/>
      <c r="I55" s="48"/>
      <c r="J55" s="48"/>
    </row>
    <row r="56" spans="2:10" ht="16.5" x14ac:dyDescent="0.3">
      <c r="B56" s="46"/>
      <c r="C56" s="46"/>
      <c r="D56" s="47"/>
      <c r="E56" s="47"/>
      <c r="F56" s="47"/>
      <c r="G56" s="49" t="s">
        <v>110</v>
      </c>
      <c r="H56" s="47"/>
      <c r="I56" s="48"/>
      <c r="J56" s="48"/>
    </row>
    <row r="57" spans="2:10" ht="17.25" thickBot="1" x14ac:dyDescent="0.35">
      <c r="B57" s="46"/>
      <c r="C57" s="54"/>
      <c r="D57" s="55"/>
      <c r="E57" s="55"/>
      <c r="F57" s="55"/>
      <c r="G57" s="16"/>
      <c r="H57" s="55"/>
      <c r="I57" s="56"/>
      <c r="J57" s="48"/>
    </row>
    <row r="58" spans="2:10" ht="16.5" x14ac:dyDescent="0.3">
      <c r="B58" s="46"/>
      <c r="C58" s="47"/>
      <c r="D58" s="47"/>
      <c r="E58" s="47"/>
      <c r="F58" s="47"/>
      <c r="G58" s="49"/>
      <c r="H58" s="47"/>
      <c r="I58" s="47"/>
      <c r="J58" s="48"/>
    </row>
    <row r="59" spans="2:10" ht="16.5" x14ac:dyDescent="0.3">
      <c r="B59" s="46"/>
      <c r="C59" s="47"/>
      <c r="D59" s="47"/>
      <c r="E59" s="47"/>
      <c r="F59" s="47"/>
      <c r="G59" s="49"/>
      <c r="H59" s="47"/>
      <c r="I59" s="47"/>
      <c r="J59" s="48"/>
    </row>
    <row r="60" spans="2:10" ht="16.5" x14ac:dyDescent="0.3">
      <c r="B60" s="46"/>
      <c r="C60" s="47"/>
      <c r="D60" s="47"/>
      <c r="E60" s="47"/>
      <c r="F60" s="47"/>
      <c r="G60" s="49"/>
      <c r="H60" s="47"/>
      <c r="I60" s="47"/>
      <c r="J60" s="48"/>
    </row>
    <row r="61" spans="2:10" ht="16.5" x14ac:dyDescent="0.3">
      <c r="B61" s="46"/>
      <c r="C61" s="47"/>
      <c r="D61" s="47"/>
      <c r="E61" s="47"/>
      <c r="F61" s="47"/>
      <c r="G61" s="49"/>
      <c r="H61" s="47"/>
      <c r="I61" s="47"/>
      <c r="J61" s="48"/>
    </row>
    <row r="62" spans="2:10" ht="16.5" x14ac:dyDescent="0.3">
      <c r="B62" s="46"/>
      <c r="C62" s="47"/>
      <c r="D62" s="47"/>
      <c r="E62" s="47"/>
      <c r="F62" s="47"/>
      <c r="G62" s="49"/>
      <c r="H62" s="47"/>
      <c r="I62" s="47"/>
      <c r="J62" s="48"/>
    </row>
    <row r="63" spans="2:10" ht="16.5" x14ac:dyDescent="0.3">
      <c r="B63" s="46"/>
      <c r="C63" s="47"/>
      <c r="D63" s="47"/>
      <c r="E63" s="47"/>
      <c r="F63" s="47"/>
      <c r="G63" s="49"/>
      <c r="H63" s="47"/>
      <c r="I63" s="47"/>
      <c r="J63" s="48"/>
    </row>
    <row r="64" spans="2:10" s="300" customFormat="1" ht="16.5" x14ac:dyDescent="0.3">
      <c r="B64" s="46"/>
      <c r="C64" s="47"/>
      <c r="D64" s="47"/>
      <c r="E64" s="47"/>
      <c r="F64" s="47"/>
      <c r="G64" s="49"/>
      <c r="H64" s="47"/>
      <c r="I64" s="47"/>
      <c r="J64" s="48"/>
    </row>
    <row r="65" spans="2:10" x14ac:dyDescent="0.25">
      <c r="B65" s="46"/>
      <c r="C65" s="47"/>
      <c r="D65" s="47"/>
      <c r="E65" s="47"/>
      <c r="F65" s="47"/>
      <c r="G65" s="47"/>
      <c r="H65" s="47"/>
      <c r="I65" s="47"/>
      <c r="J65" s="48"/>
    </row>
    <row r="66" spans="2:10" ht="15.75" thickBot="1" x14ac:dyDescent="0.3">
      <c r="B66" s="54"/>
      <c r="C66" s="55"/>
      <c r="D66" s="55"/>
      <c r="E66" s="55"/>
      <c r="F66" s="55"/>
      <c r="G66" s="55"/>
      <c r="H66" s="55"/>
      <c r="I66" s="55"/>
      <c r="J66" s="56"/>
    </row>
    <row r="67" spans="2:10" x14ac:dyDescent="0.25">
      <c r="B67" s="47"/>
      <c r="C67" s="47"/>
      <c r="D67" s="47"/>
      <c r="E67" s="47"/>
      <c r="F67" s="47"/>
      <c r="G67" s="47"/>
      <c r="H67" s="47"/>
      <c r="I67" s="47"/>
      <c r="J67" s="47"/>
    </row>
    <row r="68" spans="2:10" x14ac:dyDescent="0.25">
      <c r="B68" s="47"/>
      <c r="C68" s="47"/>
      <c r="D68" s="47"/>
      <c r="E68" s="47"/>
      <c r="F68" s="47"/>
      <c r="G68" s="47"/>
      <c r="H68" s="47"/>
      <c r="I68" s="47"/>
      <c r="J68" s="47"/>
    </row>
    <row r="69" spans="2:10" x14ac:dyDescent="0.25">
      <c r="B69" s="47"/>
      <c r="C69" s="47"/>
      <c r="D69" s="47"/>
      <c r="E69" s="47"/>
      <c r="F69" s="47"/>
      <c r="G69" s="47"/>
      <c r="H69" s="47"/>
      <c r="I69" s="47"/>
      <c r="J69" s="47"/>
    </row>
    <row r="70" spans="2:10" x14ac:dyDescent="0.25">
      <c r="B70" s="47"/>
      <c r="C70" s="47"/>
      <c r="D70" s="47"/>
      <c r="E70" s="47"/>
      <c r="F70" s="47"/>
      <c r="G70" s="47"/>
      <c r="H70" s="47"/>
      <c r="I70" s="47"/>
      <c r="J70" s="47"/>
    </row>
    <row r="71" spans="2:10" x14ac:dyDescent="0.25">
      <c r="B71" s="47"/>
      <c r="C71" s="47"/>
      <c r="D71" s="47"/>
      <c r="E71" s="47"/>
      <c r="F71" s="47"/>
      <c r="G71" s="47"/>
      <c r="H71" s="47"/>
      <c r="I71" s="47"/>
      <c r="J71" s="47"/>
    </row>
  </sheetData>
  <mergeCells count="11">
    <mergeCell ref="C22:D22"/>
    <mergeCell ref="C23:D23"/>
    <mergeCell ref="C37:D37"/>
    <mergeCell ref="C38:D38"/>
    <mergeCell ref="C21:D21"/>
    <mergeCell ref="E2:G5"/>
    <mergeCell ref="C12:D12"/>
    <mergeCell ref="C13:D13"/>
    <mergeCell ref="C19:D19"/>
    <mergeCell ref="C20:D20"/>
    <mergeCell ref="D7:H7"/>
  </mergeCells>
  <pageMargins left="0.7" right="0.7" top="0.75" bottom="0.75" header="0.3" footer="0.3"/>
  <pageSetup scale="58" orientation="portrait" horizontalDpi="300" verticalDpi="300" r:id="rId1"/>
  <rowBreaks count="1" manualBreakCount="1">
    <brk id="66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J69"/>
  <sheetViews>
    <sheetView topLeftCell="A11" zoomScale="90" zoomScaleNormal="90" zoomScaleSheetLayoutView="100" workbookViewId="0">
      <selection activeCell="G19" sqref="G19"/>
    </sheetView>
  </sheetViews>
  <sheetFormatPr baseColWidth="10" defaultColWidth="11.42578125" defaultRowHeight="15" x14ac:dyDescent="0.25"/>
  <cols>
    <col min="1" max="1" width="14.85546875" style="283" customWidth="1"/>
    <col min="2" max="2" width="4.140625" style="283" customWidth="1"/>
    <col min="3" max="3" width="11.42578125" style="283"/>
    <col min="4" max="4" width="21.140625" style="283" customWidth="1"/>
    <col min="5" max="5" width="11.42578125" style="283"/>
    <col min="6" max="6" width="14" style="283" customWidth="1"/>
    <col min="7" max="7" width="15.140625" style="283" customWidth="1"/>
    <col min="8" max="8" width="20" style="283" customWidth="1"/>
    <col min="9" max="9" width="17" style="283" customWidth="1"/>
    <col min="10" max="10" width="2.42578125" style="283" customWidth="1"/>
    <col min="11" max="16384" width="11.42578125" style="283"/>
  </cols>
  <sheetData>
    <row r="1" spans="2:10" ht="16.5" thickBot="1" x14ac:dyDescent="0.3">
      <c r="B1" s="57"/>
      <c r="C1" s="58"/>
      <c r="D1" s="59"/>
      <c r="E1" s="23"/>
      <c r="F1" s="23"/>
      <c r="G1" s="29"/>
      <c r="H1" s="59"/>
      <c r="I1" s="60"/>
      <c r="J1" s="61"/>
    </row>
    <row r="2" spans="2:10" ht="15.75" x14ac:dyDescent="0.25">
      <c r="B2" s="46"/>
      <c r="C2" s="17"/>
      <c r="D2" s="18"/>
      <c r="E2" s="902" t="s">
        <v>115</v>
      </c>
      <c r="F2" s="903"/>
      <c r="G2" s="904"/>
      <c r="H2" s="31" t="s">
        <v>116</v>
      </c>
      <c r="I2" s="25" t="s">
        <v>105</v>
      </c>
      <c r="J2" s="48"/>
    </row>
    <row r="3" spans="2:10" ht="15.75" x14ac:dyDescent="0.25">
      <c r="B3" s="46"/>
      <c r="C3" s="19"/>
      <c r="D3" s="20"/>
      <c r="E3" s="905"/>
      <c r="F3" s="1083"/>
      <c r="G3" s="907"/>
      <c r="H3" s="32" t="s">
        <v>117</v>
      </c>
      <c r="I3" s="26"/>
      <c r="J3" s="48"/>
    </row>
    <row r="4" spans="2:10" ht="15.75" x14ac:dyDescent="0.25">
      <c r="B4" s="46"/>
      <c r="C4" s="19"/>
      <c r="D4" s="20"/>
      <c r="E4" s="905"/>
      <c r="F4" s="1083"/>
      <c r="G4" s="907"/>
      <c r="H4" s="32" t="s">
        <v>118</v>
      </c>
      <c r="I4" s="33">
        <v>44236</v>
      </c>
      <c r="J4" s="48"/>
    </row>
    <row r="5" spans="2:10" ht="16.5" thickBot="1" x14ac:dyDescent="0.3">
      <c r="B5" s="46"/>
      <c r="C5" s="21"/>
      <c r="D5" s="22"/>
      <c r="E5" s="908"/>
      <c r="F5" s="909"/>
      <c r="G5" s="910"/>
      <c r="H5" s="27"/>
      <c r="I5" s="28"/>
      <c r="J5" s="48"/>
    </row>
    <row r="6" spans="2:10" ht="16.5" thickBot="1" x14ac:dyDescent="0.3">
      <c r="B6" s="46"/>
      <c r="C6" s="19"/>
      <c r="D6" s="13"/>
      <c r="E6" s="24"/>
      <c r="F6" s="24"/>
      <c r="G6" s="30"/>
      <c r="H6" s="13"/>
      <c r="I6" s="26"/>
      <c r="J6" s="48"/>
    </row>
    <row r="7" spans="2:10" ht="31.5" customHeight="1" thickBot="1" x14ac:dyDescent="0.3">
      <c r="B7" s="46"/>
      <c r="C7" s="284" t="s">
        <v>106</v>
      </c>
      <c r="D7" s="1134" t="s">
        <v>298</v>
      </c>
      <c r="E7" s="1134"/>
      <c r="F7" s="1134"/>
      <c r="G7" s="1134"/>
      <c r="H7" s="1134"/>
      <c r="I7" s="285" t="s">
        <v>120</v>
      </c>
      <c r="J7" s="48"/>
    </row>
    <row r="8" spans="2:10" ht="15.75" x14ac:dyDescent="0.25">
      <c r="B8" s="46"/>
      <c r="C8" s="19"/>
      <c r="D8" s="13"/>
      <c r="E8" s="24"/>
      <c r="F8" s="24"/>
      <c r="G8" s="30"/>
      <c r="H8" s="13"/>
      <c r="I8" s="26"/>
      <c r="J8" s="48"/>
    </row>
    <row r="9" spans="2:10" ht="16.5" thickBot="1" x14ac:dyDescent="0.3">
      <c r="B9" s="46"/>
      <c r="C9" s="40" t="s">
        <v>4</v>
      </c>
      <c r="D9" s="13"/>
      <c r="E9" s="24"/>
      <c r="F9" s="24"/>
      <c r="G9" s="30"/>
      <c r="H9" s="13"/>
      <c r="I9" s="26"/>
      <c r="J9" s="48"/>
    </row>
    <row r="10" spans="2:10" ht="15.75" x14ac:dyDescent="0.25">
      <c r="B10" s="46"/>
      <c r="C10" s="151" t="s">
        <v>5</v>
      </c>
      <c r="D10" s="152"/>
      <c r="E10" s="153" t="s">
        <v>6</v>
      </c>
      <c r="F10" s="153" t="s">
        <v>7</v>
      </c>
      <c r="G10" s="153" t="s">
        <v>8</v>
      </c>
      <c r="H10" s="154" t="s">
        <v>9</v>
      </c>
      <c r="I10" s="155"/>
      <c r="J10" s="48"/>
    </row>
    <row r="11" spans="2:10" ht="15.75" x14ac:dyDescent="0.25">
      <c r="B11" s="46"/>
      <c r="C11" s="301" t="s">
        <v>10</v>
      </c>
      <c r="D11" s="62"/>
      <c r="E11" s="63" t="s">
        <v>11</v>
      </c>
      <c r="F11" s="64">
        <v>0.05</v>
      </c>
      <c r="G11" s="65">
        <f>I31</f>
        <v>18500</v>
      </c>
      <c r="H11" s="66">
        <f>F11*G11</f>
        <v>925</v>
      </c>
      <c r="I11" s="67"/>
      <c r="J11" s="48"/>
    </row>
    <row r="12" spans="2:10" ht="15.75" x14ac:dyDescent="0.25">
      <c r="B12" s="46"/>
      <c r="C12" s="1084" t="s">
        <v>224</v>
      </c>
      <c r="D12" s="1085"/>
      <c r="E12" s="63" t="s">
        <v>225</v>
      </c>
      <c r="F12" s="64">
        <v>0.5</v>
      </c>
      <c r="G12" s="65">
        <v>980</v>
      </c>
      <c r="H12" s="66">
        <f>F12*G12</f>
        <v>490</v>
      </c>
      <c r="I12" s="67"/>
      <c r="J12" s="48"/>
    </row>
    <row r="13" spans="2:10" ht="15.75" x14ac:dyDescent="0.25">
      <c r="B13" s="46"/>
      <c r="C13" s="1086"/>
      <c r="D13" s="1087"/>
      <c r="E13" s="68"/>
      <c r="F13" s="64"/>
      <c r="G13" s="65"/>
      <c r="H13" s="66"/>
      <c r="I13" s="67"/>
      <c r="J13" s="48"/>
    </row>
    <row r="14" spans="2:10" ht="16.5" thickBot="1" x14ac:dyDescent="0.3">
      <c r="B14" s="46"/>
      <c r="C14" s="69"/>
      <c r="D14" s="70"/>
      <c r="E14" s="71"/>
      <c r="F14" s="72"/>
      <c r="G14" s="73"/>
      <c r="H14" s="66"/>
      <c r="I14" s="74"/>
      <c r="J14" s="48"/>
    </row>
    <row r="15" spans="2:10" ht="16.5" thickBot="1" x14ac:dyDescent="0.3">
      <c r="B15" s="46"/>
      <c r="C15" s="19"/>
      <c r="D15" s="13"/>
      <c r="E15" s="24"/>
      <c r="F15" s="24"/>
      <c r="G15" s="30"/>
      <c r="H15" s="4" t="s">
        <v>16</v>
      </c>
      <c r="I15" s="5">
        <f>SUM(H11:H14)</f>
        <v>1415</v>
      </c>
      <c r="J15" s="48"/>
    </row>
    <row r="16" spans="2:10" ht="15.75" x14ac:dyDescent="0.25">
      <c r="B16" s="46"/>
      <c r="C16" s="19"/>
      <c r="D16" s="13"/>
      <c r="E16" s="24"/>
      <c r="F16" s="24"/>
      <c r="G16" s="30"/>
      <c r="H16" s="13"/>
      <c r="I16" s="26"/>
      <c r="J16" s="48"/>
    </row>
    <row r="17" spans="2:10" ht="16.5" thickBot="1" x14ac:dyDescent="0.3">
      <c r="B17" s="46"/>
      <c r="C17" s="40" t="s">
        <v>17</v>
      </c>
      <c r="D17" s="13"/>
      <c r="E17" s="24"/>
      <c r="F17" s="24"/>
      <c r="G17" s="30"/>
      <c r="H17" s="13"/>
      <c r="I17" s="26"/>
      <c r="J17" s="48"/>
    </row>
    <row r="18" spans="2:10" ht="15.75" x14ac:dyDescent="0.25">
      <c r="B18" s="46"/>
      <c r="C18" s="151" t="s">
        <v>5</v>
      </c>
      <c r="D18" s="152"/>
      <c r="E18" s="153" t="s">
        <v>6</v>
      </c>
      <c r="F18" s="153" t="s">
        <v>7</v>
      </c>
      <c r="G18" s="156" t="s">
        <v>9</v>
      </c>
      <c r="H18" s="154" t="s">
        <v>18</v>
      </c>
      <c r="I18" s="155"/>
      <c r="J18" s="48"/>
    </row>
    <row r="19" spans="2:10" s="292" customFormat="1" ht="32.25" customHeight="1" x14ac:dyDescent="0.25">
      <c r="B19" s="286"/>
      <c r="C19" s="1137" t="s">
        <v>226</v>
      </c>
      <c r="D19" s="1138"/>
      <c r="E19" s="287" t="s">
        <v>1</v>
      </c>
      <c r="F19" s="287">
        <v>1.03</v>
      </c>
      <c r="G19" s="288">
        <v>52000</v>
      </c>
      <c r="H19" s="289">
        <f>G19*F19</f>
        <v>53560</v>
      </c>
      <c r="I19" s="290"/>
      <c r="J19" s="291"/>
    </row>
    <row r="20" spans="2:10" s="297" customFormat="1" ht="39" customHeight="1" x14ac:dyDescent="0.25">
      <c r="B20" s="294"/>
      <c r="C20" s="1135" t="s">
        <v>227</v>
      </c>
      <c r="D20" s="1136"/>
      <c r="E20" s="287" t="s">
        <v>0</v>
      </c>
      <c r="F20" s="287">
        <v>2.12</v>
      </c>
      <c r="G20" s="288">
        <v>350</v>
      </c>
      <c r="H20" s="293">
        <f>G20*F20</f>
        <v>742</v>
      </c>
      <c r="I20" s="295"/>
      <c r="J20" s="296"/>
    </row>
    <row r="21" spans="2:10" ht="15.75" x14ac:dyDescent="0.25">
      <c r="B21" s="46"/>
      <c r="C21" s="1090"/>
      <c r="D21" s="1091"/>
      <c r="E21" s="68"/>
      <c r="F21" s="75"/>
      <c r="G21" s="78"/>
      <c r="H21" s="77"/>
      <c r="I21" s="67"/>
      <c r="J21" s="48"/>
    </row>
    <row r="22" spans="2:10" ht="15.75" x14ac:dyDescent="0.25">
      <c r="B22" s="46"/>
      <c r="C22" s="1088"/>
      <c r="D22" s="1089"/>
      <c r="E22" s="68"/>
      <c r="F22" s="75"/>
      <c r="G22" s="76"/>
      <c r="H22" s="77"/>
      <c r="I22" s="67"/>
      <c r="J22" s="48"/>
    </row>
    <row r="23" spans="2:10" ht="16.5" thickBot="1" x14ac:dyDescent="0.3">
      <c r="B23" s="46"/>
      <c r="C23" s="1094"/>
      <c r="D23" s="1095"/>
      <c r="E23" s="71"/>
      <c r="F23" s="79"/>
      <c r="G23" s="80"/>
      <c r="H23" s="81"/>
      <c r="I23" s="74"/>
      <c r="J23" s="48"/>
    </row>
    <row r="24" spans="2:10" ht="16.5" thickBot="1" x14ac:dyDescent="0.3">
      <c r="B24" s="46"/>
      <c r="C24" s="19"/>
      <c r="D24" s="13"/>
      <c r="E24" s="24"/>
      <c r="F24" s="24"/>
      <c r="G24" s="30"/>
      <c r="H24" s="41" t="s">
        <v>16</v>
      </c>
      <c r="I24" s="5">
        <f>SUM(H19:H22)</f>
        <v>54302</v>
      </c>
      <c r="J24" s="48"/>
    </row>
    <row r="25" spans="2:10" ht="15.75" x14ac:dyDescent="0.25">
      <c r="B25" s="46"/>
      <c r="C25" s="19"/>
      <c r="D25" s="13"/>
      <c r="E25" s="24"/>
      <c r="F25" s="24"/>
      <c r="G25" s="30"/>
      <c r="H25" s="13"/>
      <c r="I25" s="26"/>
      <c r="J25" s="48"/>
    </row>
    <row r="26" spans="2:10" ht="16.5" thickBot="1" x14ac:dyDescent="0.3">
      <c r="B26" s="46"/>
      <c r="C26" s="40" t="s">
        <v>33</v>
      </c>
      <c r="D26" s="13"/>
      <c r="E26" s="24"/>
      <c r="F26" s="24"/>
      <c r="G26" s="30"/>
      <c r="H26" s="13"/>
      <c r="I26" s="26"/>
      <c r="J26" s="48"/>
    </row>
    <row r="27" spans="2:10" ht="15.75" x14ac:dyDescent="0.25">
      <c r="B27" s="46"/>
      <c r="C27" s="157" t="s">
        <v>34</v>
      </c>
      <c r="D27" s="158" t="s">
        <v>35</v>
      </c>
      <c r="E27" s="159" t="s">
        <v>36</v>
      </c>
      <c r="F27" s="159" t="s">
        <v>37</v>
      </c>
      <c r="G27" s="160" t="s">
        <v>38</v>
      </c>
      <c r="H27" s="161" t="s">
        <v>39</v>
      </c>
      <c r="I27" s="155"/>
      <c r="J27" s="48"/>
    </row>
    <row r="28" spans="2:10" ht="15.75" x14ac:dyDescent="0.25">
      <c r="B28" s="46"/>
      <c r="C28" s="302" t="s">
        <v>40</v>
      </c>
      <c r="D28" s="82">
        <v>50000</v>
      </c>
      <c r="E28" s="83">
        <v>0.85</v>
      </c>
      <c r="F28" s="84">
        <f>D28+(E28*D28)</f>
        <v>92500</v>
      </c>
      <c r="G28" s="63">
        <v>0.12</v>
      </c>
      <c r="H28" s="85">
        <f>+F28*G28</f>
        <v>11100</v>
      </c>
      <c r="I28" s="67"/>
      <c r="J28" s="48"/>
    </row>
    <row r="29" spans="2:10" ht="15.75" x14ac:dyDescent="0.25">
      <c r="B29" s="46"/>
      <c r="C29" s="303" t="s">
        <v>41</v>
      </c>
      <c r="D29" s="82">
        <v>33333.333333333336</v>
      </c>
      <c r="E29" s="83">
        <v>0.85</v>
      </c>
      <c r="F29" s="84">
        <f>D29+(E29*D29)</f>
        <v>61666.666666666672</v>
      </c>
      <c r="G29" s="63">
        <v>0.12</v>
      </c>
      <c r="H29" s="85">
        <f>+F29*G29</f>
        <v>7400</v>
      </c>
      <c r="I29" s="67"/>
      <c r="J29" s="48"/>
    </row>
    <row r="30" spans="2:10" ht="16.5" thickBot="1" x14ac:dyDescent="0.3">
      <c r="B30" s="46"/>
      <c r="C30" s="87"/>
      <c r="D30" s="88"/>
      <c r="E30" s="89"/>
      <c r="F30" s="89"/>
      <c r="G30" s="90"/>
      <c r="H30" s="88"/>
      <c r="I30" s="74"/>
      <c r="J30" s="48"/>
    </row>
    <row r="31" spans="2:10" ht="16.5" thickBot="1" x14ac:dyDescent="0.3">
      <c r="B31" s="46"/>
      <c r="C31" s="19"/>
      <c r="D31" s="13"/>
      <c r="E31" s="24"/>
      <c r="F31" s="24"/>
      <c r="G31" s="30"/>
      <c r="H31" s="41" t="s">
        <v>16</v>
      </c>
      <c r="I31" s="5">
        <f>H28+H29</f>
        <v>18500</v>
      </c>
      <c r="J31" s="48"/>
    </row>
    <row r="32" spans="2:10" ht="16.5" thickBot="1" x14ac:dyDescent="0.3">
      <c r="B32" s="46"/>
      <c r="C32" s="19"/>
      <c r="D32" s="13"/>
      <c r="E32" s="24"/>
      <c r="F32" s="24"/>
      <c r="G32" s="30"/>
      <c r="H32" s="13"/>
      <c r="I32" s="42"/>
      <c r="J32" s="48"/>
    </row>
    <row r="33" spans="2:10" ht="16.5" thickBot="1" x14ac:dyDescent="0.3">
      <c r="B33" s="46"/>
      <c r="C33" s="19"/>
      <c r="D33" s="13"/>
      <c r="E33" s="24"/>
      <c r="F33" s="24"/>
      <c r="G33" s="43" t="s">
        <v>42</v>
      </c>
      <c r="H33" s="44"/>
      <c r="I33" s="6">
        <f>I31+I24+I15</f>
        <v>74217</v>
      </c>
      <c r="J33" s="48"/>
    </row>
    <row r="34" spans="2:10" ht="15.75" x14ac:dyDescent="0.25">
      <c r="B34" s="46"/>
      <c r="C34" s="19"/>
      <c r="D34" s="13"/>
      <c r="E34" s="24"/>
      <c r="F34" s="24"/>
      <c r="G34" s="30"/>
      <c r="H34" s="13"/>
      <c r="I34" s="26"/>
      <c r="J34" s="48"/>
    </row>
    <row r="35" spans="2:10" ht="16.5" thickBot="1" x14ac:dyDescent="0.3">
      <c r="B35" s="46"/>
      <c r="C35" s="40" t="s">
        <v>43</v>
      </c>
      <c r="D35" s="13"/>
      <c r="E35" s="24"/>
      <c r="F35" s="24"/>
      <c r="G35" s="30"/>
      <c r="H35" s="13"/>
      <c r="I35" s="26"/>
      <c r="J35" s="48"/>
    </row>
    <row r="36" spans="2:10" ht="16.5" thickBot="1" x14ac:dyDescent="0.3">
      <c r="B36" s="46"/>
      <c r="C36" s="162" t="s">
        <v>44</v>
      </c>
      <c r="D36" s="163"/>
      <c r="E36" s="164"/>
      <c r="F36" s="165"/>
      <c r="G36" s="166" t="s">
        <v>45</v>
      </c>
      <c r="H36" s="167"/>
      <c r="I36" s="155"/>
      <c r="J36" s="48"/>
    </row>
    <row r="37" spans="2:10" ht="15.75" x14ac:dyDescent="0.25">
      <c r="B37" s="46"/>
      <c r="C37" s="1096" t="s">
        <v>46</v>
      </c>
      <c r="D37" s="1097"/>
      <c r="E37" s="91"/>
      <c r="F37" s="91"/>
      <c r="G37" s="92"/>
      <c r="H37" s="93"/>
      <c r="I37" s="94">
        <f>I33*G37</f>
        <v>0</v>
      </c>
      <c r="J37" s="48"/>
    </row>
    <row r="38" spans="2:10" ht="16.5" thickBot="1" x14ac:dyDescent="0.3">
      <c r="B38" s="46"/>
      <c r="C38" s="1098" t="s">
        <v>47</v>
      </c>
      <c r="D38" s="1099"/>
      <c r="E38" s="95"/>
      <c r="F38" s="96"/>
      <c r="G38" s="71"/>
      <c r="H38" s="97"/>
      <c r="I38" s="94">
        <f>I33*G38</f>
        <v>0</v>
      </c>
      <c r="J38" s="48"/>
    </row>
    <row r="39" spans="2:10" ht="16.5" thickBot="1" x14ac:dyDescent="0.3">
      <c r="B39" s="46"/>
      <c r="C39" s="19"/>
      <c r="D39" s="13"/>
      <c r="E39" s="24"/>
      <c r="F39" s="24"/>
      <c r="G39" s="30"/>
      <c r="H39" s="14" t="s">
        <v>16</v>
      </c>
      <c r="I39" s="5">
        <f>I37+I38</f>
        <v>0</v>
      </c>
      <c r="J39" s="48"/>
    </row>
    <row r="40" spans="2:10" ht="16.5" thickBot="1" x14ac:dyDescent="0.3">
      <c r="B40" s="46"/>
      <c r="C40" s="19"/>
      <c r="D40" s="13"/>
      <c r="E40" s="24"/>
      <c r="F40" s="24"/>
      <c r="G40" s="30"/>
      <c r="H40" s="13"/>
      <c r="I40" s="26"/>
      <c r="J40" s="48"/>
    </row>
    <row r="41" spans="2:10" ht="17.25" thickBot="1" x14ac:dyDescent="0.35">
      <c r="B41" s="46"/>
      <c r="C41" s="19"/>
      <c r="D41" s="50" t="s">
        <v>111</v>
      </c>
      <c r="E41" s="24"/>
      <c r="F41" s="24"/>
      <c r="G41" s="45" t="s">
        <v>48</v>
      </c>
      <c r="H41" s="44"/>
      <c r="I41" s="6">
        <f>I33+I39</f>
        <v>74217</v>
      </c>
      <c r="J41" s="48"/>
    </row>
    <row r="42" spans="2:10" x14ac:dyDescent="0.25">
      <c r="B42" s="46"/>
      <c r="C42" s="46"/>
      <c r="D42" s="47"/>
      <c r="E42" s="47"/>
      <c r="F42" s="47"/>
      <c r="G42" s="47"/>
      <c r="H42" s="47"/>
      <c r="I42" s="48"/>
      <c r="J42" s="48"/>
    </row>
    <row r="43" spans="2:10" ht="16.5" x14ac:dyDescent="0.3">
      <c r="B43" s="46"/>
      <c r="C43" s="46"/>
      <c r="D43" s="47"/>
      <c r="E43" s="47"/>
      <c r="F43" s="47"/>
      <c r="G43" s="49" t="s">
        <v>107</v>
      </c>
      <c r="H43" s="47"/>
      <c r="I43" s="48"/>
      <c r="J43" s="48"/>
    </row>
    <row r="44" spans="2:10" ht="16.5" x14ac:dyDescent="0.3">
      <c r="B44" s="46"/>
      <c r="C44" s="46"/>
      <c r="D44" s="47"/>
      <c r="E44" s="47"/>
      <c r="F44" s="47"/>
      <c r="G44" s="49" t="s">
        <v>108</v>
      </c>
      <c r="H44" s="47"/>
      <c r="I44" s="48"/>
      <c r="J44" s="48"/>
    </row>
    <row r="45" spans="2:10" ht="16.5" x14ac:dyDescent="0.3">
      <c r="B45" s="46"/>
      <c r="C45" s="46"/>
      <c r="D45" s="47"/>
      <c r="E45" s="47"/>
      <c r="F45" s="47"/>
      <c r="G45" s="49" t="s">
        <v>109</v>
      </c>
      <c r="H45" s="47"/>
      <c r="I45" s="48"/>
      <c r="J45" s="48"/>
    </row>
    <row r="46" spans="2:10" ht="16.5" x14ac:dyDescent="0.3">
      <c r="B46" s="46"/>
      <c r="C46" s="46"/>
      <c r="D46" s="47"/>
      <c r="E46" s="47"/>
      <c r="F46" s="47"/>
      <c r="G46" s="49" t="s">
        <v>110</v>
      </c>
      <c r="H46" s="47"/>
      <c r="I46" s="48"/>
      <c r="J46" s="48"/>
    </row>
    <row r="47" spans="2:10" x14ac:dyDescent="0.25">
      <c r="B47" s="46"/>
      <c r="C47" s="46"/>
      <c r="D47" s="47"/>
      <c r="E47" s="47"/>
      <c r="F47" s="47"/>
      <c r="G47" s="47"/>
      <c r="H47" s="47"/>
      <c r="I47" s="48"/>
      <c r="J47" s="48"/>
    </row>
    <row r="48" spans="2:10" ht="16.5" x14ac:dyDescent="0.3">
      <c r="B48" s="46"/>
      <c r="C48" s="46"/>
      <c r="D48" s="51" t="s">
        <v>112</v>
      </c>
      <c r="E48" s="47"/>
      <c r="F48" s="47"/>
      <c r="G48" s="47"/>
      <c r="H48" s="47"/>
      <c r="I48" s="48"/>
      <c r="J48" s="48"/>
    </row>
    <row r="49" spans="2:10" ht="16.5" x14ac:dyDescent="0.3">
      <c r="B49" s="46"/>
      <c r="C49" s="46"/>
      <c r="D49" s="52" t="s">
        <v>113</v>
      </c>
      <c r="E49" s="47"/>
      <c r="F49" s="47"/>
      <c r="G49" s="47"/>
      <c r="H49" s="47"/>
      <c r="I49" s="48"/>
      <c r="J49" s="48"/>
    </row>
    <row r="50" spans="2:10" ht="16.5" x14ac:dyDescent="0.3">
      <c r="B50" s="46"/>
      <c r="C50" s="46"/>
      <c r="D50" s="53">
        <v>1</v>
      </c>
      <c r="E50" s="47"/>
      <c r="F50" s="47"/>
      <c r="G50" s="47"/>
      <c r="H50" s="47"/>
      <c r="I50" s="48"/>
      <c r="J50" s="48"/>
    </row>
    <row r="51" spans="2:10" ht="16.5" x14ac:dyDescent="0.3">
      <c r="B51" s="46"/>
      <c r="C51" s="46"/>
      <c r="D51" s="53">
        <v>2</v>
      </c>
      <c r="E51" s="47"/>
      <c r="F51" s="47"/>
      <c r="G51" s="47"/>
      <c r="H51" s="47"/>
      <c r="I51" s="48"/>
      <c r="J51" s="48"/>
    </row>
    <row r="52" spans="2:10" ht="16.5" x14ac:dyDescent="0.3">
      <c r="B52" s="46"/>
      <c r="C52" s="46"/>
      <c r="D52" s="53">
        <v>3</v>
      </c>
      <c r="E52" s="47"/>
      <c r="F52" s="47"/>
      <c r="G52" s="47"/>
      <c r="H52" s="47"/>
      <c r="I52" s="48"/>
      <c r="J52" s="48"/>
    </row>
    <row r="53" spans="2:10" ht="16.5" x14ac:dyDescent="0.3">
      <c r="B53" s="46"/>
      <c r="C53" s="46"/>
      <c r="D53" s="53"/>
      <c r="E53" s="47"/>
      <c r="F53" s="47"/>
      <c r="G53" s="49" t="s">
        <v>107</v>
      </c>
      <c r="H53" s="47"/>
      <c r="I53" s="48"/>
      <c r="J53" s="48"/>
    </row>
    <row r="54" spans="2:10" ht="16.5" x14ac:dyDescent="0.3">
      <c r="B54" s="46"/>
      <c r="C54" s="46"/>
      <c r="D54" s="47"/>
      <c r="E54" s="47"/>
      <c r="F54" s="47"/>
      <c r="G54" s="49" t="s">
        <v>108</v>
      </c>
      <c r="H54" s="47"/>
      <c r="I54" s="48"/>
      <c r="J54" s="48"/>
    </row>
    <row r="55" spans="2:10" ht="16.5" x14ac:dyDescent="0.3">
      <c r="B55" s="46"/>
      <c r="C55" s="46"/>
      <c r="D55" s="47"/>
      <c r="E55" s="47"/>
      <c r="F55" s="47"/>
      <c r="G55" s="49" t="s">
        <v>114</v>
      </c>
      <c r="H55" s="47"/>
      <c r="I55" s="48"/>
      <c r="J55" s="48"/>
    </row>
    <row r="56" spans="2:10" ht="16.5" x14ac:dyDescent="0.3">
      <c r="B56" s="46"/>
      <c r="C56" s="46"/>
      <c r="D56" s="47"/>
      <c r="E56" s="47"/>
      <c r="F56" s="47"/>
      <c r="G56" s="49" t="s">
        <v>110</v>
      </c>
      <c r="H56" s="47"/>
      <c r="I56" s="48"/>
      <c r="J56" s="48"/>
    </row>
    <row r="57" spans="2:10" ht="17.25" thickBot="1" x14ac:dyDescent="0.35">
      <c r="B57" s="46"/>
      <c r="C57" s="54"/>
      <c r="D57" s="55"/>
      <c r="E57" s="55"/>
      <c r="F57" s="55"/>
      <c r="G57" s="16"/>
      <c r="H57" s="55"/>
      <c r="I57" s="56"/>
      <c r="J57" s="48"/>
    </row>
    <row r="58" spans="2:10" ht="16.5" x14ac:dyDescent="0.3">
      <c r="B58" s="46"/>
      <c r="C58" s="47"/>
      <c r="D58" s="47"/>
      <c r="E58" s="47"/>
      <c r="F58" s="47"/>
      <c r="G58" s="49"/>
      <c r="H58" s="47"/>
      <c r="I58" s="47"/>
      <c r="J58" s="48"/>
    </row>
    <row r="59" spans="2:10" ht="16.5" x14ac:dyDescent="0.3">
      <c r="B59" s="46"/>
      <c r="C59" s="47"/>
      <c r="D59" s="47"/>
      <c r="E59" s="47"/>
      <c r="F59" s="47"/>
      <c r="G59" s="49"/>
      <c r="H59" s="47"/>
      <c r="I59" s="47"/>
      <c r="J59" s="48"/>
    </row>
    <row r="60" spans="2:10" ht="16.5" x14ac:dyDescent="0.3">
      <c r="B60" s="46"/>
      <c r="C60" s="47"/>
      <c r="D60" s="47"/>
      <c r="E60" s="47"/>
      <c r="F60" s="47"/>
      <c r="G60" s="49"/>
      <c r="H60" s="47"/>
      <c r="I60" s="47"/>
      <c r="J60" s="48"/>
    </row>
    <row r="61" spans="2:10" ht="16.5" x14ac:dyDescent="0.3">
      <c r="B61" s="46"/>
      <c r="C61" s="47"/>
      <c r="D61" s="47"/>
      <c r="E61" s="47"/>
      <c r="F61" s="47"/>
      <c r="G61" s="49"/>
      <c r="H61" s="47"/>
      <c r="I61" s="47"/>
      <c r="J61" s="48"/>
    </row>
    <row r="62" spans="2:10" ht="16.5" x14ac:dyDescent="0.3">
      <c r="B62" s="46"/>
      <c r="C62" s="47"/>
      <c r="D62" s="47"/>
      <c r="E62" s="47"/>
      <c r="F62" s="47"/>
      <c r="G62" s="49"/>
      <c r="H62" s="47"/>
      <c r="I62" s="47"/>
      <c r="J62" s="48"/>
    </row>
    <row r="63" spans="2:10" s="300" customFormat="1" ht="16.5" x14ac:dyDescent="0.3">
      <c r="B63" s="46"/>
      <c r="C63" s="47"/>
      <c r="D63" s="47"/>
      <c r="E63" s="47"/>
      <c r="F63" s="47"/>
      <c r="G63" s="49"/>
      <c r="H63" s="47"/>
      <c r="I63" s="47"/>
      <c r="J63" s="48"/>
    </row>
    <row r="64" spans="2:10" s="300" customFormat="1" ht="16.5" x14ac:dyDescent="0.3">
      <c r="B64" s="46"/>
      <c r="C64" s="47"/>
      <c r="D64" s="47"/>
      <c r="E64" s="47"/>
      <c r="F64" s="47"/>
      <c r="G64" s="49"/>
      <c r="H64" s="47"/>
      <c r="I64" s="47"/>
      <c r="J64" s="48"/>
    </row>
    <row r="65" spans="2:10" ht="16.5" x14ac:dyDescent="0.3">
      <c r="B65" s="46"/>
      <c r="C65" s="47"/>
      <c r="D65" s="47"/>
      <c r="E65" s="47"/>
      <c r="F65" s="47"/>
      <c r="G65" s="49"/>
      <c r="H65" s="47"/>
      <c r="I65" s="47"/>
      <c r="J65" s="48"/>
    </row>
    <row r="66" spans="2:10" x14ac:dyDescent="0.25">
      <c r="B66" s="46"/>
      <c r="C66" s="47"/>
      <c r="D66" s="47"/>
      <c r="E66" s="47"/>
      <c r="F66" s="47"/>
      <c r="G66" s="47"/>
      <c r="H66" s="47"/>
      <c r="I66" s="47"/>
      <c r="J66" s="48"/>
    </row>
    <row r="67" spans="2:10" ht="15.75" thickBot="1" x14ac:dyDescent="0.3">
      <c r="B67" s="54"/>
      <c r="C67" s="55"/>
      <c r="D67" s="55"/>
      <c r="E67" s="55"/>
      <c r="F67" s="55"/>
      <c r="G67" s="55"/>
      <c r="H67" s="55"/>
      <c r="I67" s="55"/>
      <c r="J67" s="56"/>
    </row>
    <row r="68" spans="2:10" x14ac:dyDescent="0.25">
      <c r="B68" s="47"/>
      <c r="C68" s="47"/>
      <c r="D68" s="47"/>
      <c r="E68" s="47"/>
      <c r="F68" s="47"/>
      <c r="G68" s="47"/>
      <c r="H68" s="47"/>
      <c r="I68" s="47"/>
      <c r="J68" s="47"/>
    </row>
    <row r="69" spans="2:10" x14ac:dyDescent="0.25">
      <c r="B69" s="47"/>
      <c r="C69" s="47"/>
      <c r="D69" s="47"/>
      <c r="E69" s="47"/>
      <c r="F69" s="47"/>
      <c r="G69" s="47"/>
      <c r="H69" s="47"/>
      <c r="I69" s="47"/>
      <c r="J69" s="47"/>
    </row>
  </sheetData>
  <mergeCells count="11">
    <mergeCell ref="C21:D21"/>
    <mergeCell ref="C22:D22"/>
    <mergeCell ref="C23:D23"/>
    <mergeCell ref="C37:D37"/>
    <mergeCell ref="C38:D38"/>
    <mergeCell ref="C20:D20"/>
    <mergeCell ref="E2:G5"/>
    <mergeCell ref="D7:H7"/>
    <mergeCell ref="C12:D12"/>
    <mergeCell ref="C13:D13"/>
    <mergeCell ref="C19:D19"/>
  </mergeCells>
  <pageMargins left="0.7" right="0.7" top="0.75" bottom="0.75" header="0.3" footer="0.3"/>
  <pageSetup scale="58" orientation="portrait" horizontalDpi="300" verticalDpi="300" r:id="rId1"/>
  <rowBreaks count="1" manualBreakCount="1">
    <brk id="67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6</vt:i4>
      </vt:variant>
    </vt:vector>
  </HeadingPairs>
  <TitlesOfParts>
    <vt:vector size="15" baseType="lpstr">
      <vt:lpstr>Formulario1-Ofrecimiento</vt:lpstr>
      <vt:lpstr>PRESUPUESTO</vt:lpstr>
      <vt:lpstr>APU DESMONTES</vt:lpstr>
      <vt:lpstr>APU OBRAS CIVILES</vt:lpstr>
      <vt:lpstr>A.P.U PINTURA Y CIELO RASO</vt:lpstr>
      <vt:lpstr>A.P.U PISOS</vt:lpstr>
      <vt:lpstr>APU VIGA CANAL METALICA </vt:lpstr>
      <vt:lpstr>A.P.U MAMPOSTERIA</vt:lpstr>
      <vt:lpstr>A.P.U CUBIERTA</vt:lpstr>
      <vt:lpstr>'A.P.U CUBIERTA'!Área_de_impresión</vt:lpstr>
      <vt:lpstr>'A.P.U MAMPOSTERIA'!Área_de_impresión</vt:lpstr>
      <vt:lpstr>'A.P.U PINTURA Y CIELO RASO'!Área_de_impresión</vt:lpstr>
      <vt:lpstr>'A.P.U PISOS'!Área_de_impresión</vt:lpstr>
      <vt:lpstr>'Formulario1-Ofrecimiento'!Área_de_impresión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luisp</dc:creator>
  <cp:lastModifiedBy>Acer</cp:lastModifiedBy>
  <cp:lastPrinted>2022-03-07T16:18:39Z</cp:lastPrinted>
  <dcterms:created xsi:type="dcterms:W3CDTF">2021-04-07T15:36:10Z</dcterms:created>
  <dcterms:modified xsi:type="dcterms:W3CDTF">2022-07-29T12:08:47Z</dcterms:modified>
</cp:coreProperties>
</file>