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ALCALDIA_CIUDAD_BOLIVAR\FORMULACION_2022\SALONES COMUNALES\DOC_LICITACION\sc_agosto\"/>
    </mc:Choice>
  </mc:AlternateContent>
  <bookViews>
    <workbookView xWindow="-105" yWindow="-105" windowWidth="23250" windowHeight="12570" activeTab="1"/>
  </bookViews>
  <sheets>
    <sheet name="PRESUPUESTO GENERAL" sheetId="1" r:id="rId1"/>
    <sheet name="AIU OBRA" sheetId="3" r:id="rId2"/>
  </sheets>
  <externalReferences>
    <externalReference r:id="rId3"/>
    <externalReference r:id="rId4"/>
    <externalReference r:id="rId5"/>
    <externalReference r:id="rId6"/>
    <externalReference r:id="rId7"/>
    <externalReference r:id="rId8"/>
  </externalReferences>
  <definedNames>
    <definedName name="_A1" hidden="1">{#N/A,#N/A,TRUE,"1842CWN0"}</definedName>
    <definedName name="_AAS1" hidden="1">{#N/A,#N/A,TRUE,"INGENIERIA";#N/A,#N/A,TRUE,"COMPRAS";#N/A,#N/A,TRUE,"DIRECCION";#N/A,#N/A,TRUE,"RESUMEN"}</definedName>
    <definedName name="_ABC1" hidden="1">{#N/A,#N/A,TRUE,"1842CWN0"}</definedName>
    <definedName name="_abc2" hidden="1">{#N/A,#N/A,TRUE,"1842CWN0"}</definedName>
    <definedName name="_Fill" localSheetId="1" hidden="1">#REF!</definedName>
    <definedName name="_Fill" hidden="1">#REF!</definedName>
    <definedName name="_xlnm._FilterDatabase" localSheetId="0" hidden="1">'PRESUPUESTO GENERAL'!$A$3:$F$126</definedName>
    <definedName name="_Key1" localSheetId="1" hidden="1">#REF!</definedName>
    <definedName name="_Key1" hidden="1">#REF!</definedName>
    <definedName name="_Key2" localSheetId="1" hidden="1">#REF!</definedName>
    <definedName name="_Key2" hidden="1">#REF!</definedName>
    <definedName name="_Order1" hidden="1">255</definedName>
    <definedName name="_Order2" hidden="1">255</definedName>
    <definedName name="_Parse_Out" localSheetId="1" hidden="1">'[1]7422CW00'!#REF!</definedName>
    <definedName name="_Parse_Out" hidden="1">'[1]7422CW00'!#REF!</definedName>
    <definedName name="_Regression_Int" hidden="1">1</definedName>
    <definedName name="_Sort" localSheetId="1" hidden="1">#REF!</definedName>
    <definedName name="_Sort" hidden="1">#REF!</definedName>
    <definedName name="AA" hidden="1">{#N/A,#N/A,TRUE,"INGENIERIA";#N/A,#N/A,TRUE,"COMPRAS";#N/A,#N/A,TRUE,"DIRECCION";#N/A,#N/A,TRUE,"RESUMEN"}</definedName>
    <definedName name="AAS" hidden="1">{#N/A,#N/A,TRUE,"INGENIERIA";#N/A,#N/A,TRUE,"COMPRAS";#N/A,#N/A,TRUE,"DIRECCION";#N/A,#N/A,TRUE,"RESUMEN"}</definedName>
    <definedName name="ABCD" localSheetId="1" hidden="1">#REF!</definedName>
    <definedName name="ABCD" hidden="1">#REF!</definedName>
    <definedName name="ABCDE" localSheetId="1" hidden="1">#REF!</definedName>
    <definedName name="ABCDE" hidden="1">#REF!</definedName>
    <definedName name="ACABADO_PISO">'[2]BASE ACTIVIDADES'!$DP$2:$DP$19</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gua">#REF!</definedName>
    <definedName name="Alambre_Negro_No.18">#REF!</definedName>
    <definedName name="Alcaparro_2.00_m">#REF!</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1">'AIU OBRA'!$B$1:$L$58</definedName>
    <definedName name="Arena_de_Peña">#REF!</definedName>
    <definedName name="Arena_de_rio">#REF!</definedName>
    <definedName name="Arena_Lavada_de_Peña">#REF!</definedName>
    <definedName name="Arena_semilavada">#REF!</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Bateas">#REF!</definedName>
    <definedName name="Bebederos_para_parque">#REF!</definedName>
    <definedName name="Bicicletero">#REF!</definedName>
    <definedName name="Bisagra_aluminio_Extruído_3">#REF!</definedName>
    <definedName name="Bisagra_común_de_3">#REF!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oli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iv" hidden="1">{#N/A,#N/A,TRUE,"1842CWN0"}</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[3]VARIABLES!$C$9</definedName>
    <definedName name="CONTRATO.No">[3]VARIABLES!$C$6</definedName>
    <definedName name="CotizacionARP">#REF!</definedName>
    <definedName name="Cuadrilla_Albañilería_OF_Ayudante">#REF!</definedName>
    <definedName name="Cubierta_sándwich___Deck_Aluzinc_333C_mm_Cal_26">#REF!</definedName>
    <definedName name="Cubierta_Trapezoidal_Acesco_3_05">#REF!</definedName>
    <definedName name="Cuchillas">#REF!</definedName>
    <definedName name="Cupula_tragante_4_x2">#REF!</definedName>
    <definedName name="dd" hidden="1">{#N/A,#N/A,TRUE,"INGENIERIA";#N/A,#N/A,TRUE,"COMPRAS";#N/A,#N/A,TRUE,"DIRECCION";#N/A,#N/A,TRUE,"RESUMEN"}</definedName>
    <definedName name="DDE" hidden="1">{#N/A,#N/A,TRUE,"1842CWN0"}</definedName>
    <definedName name="Desinfeccion_del_Sistema_de_Agua_Potable">#REF!</definedName>
    <definedName name="DFDE" hidden="1">{#N/A,#N/A,TRUE,"1842CWN0"}</definedName>
    <definedName name="DFEET" hidden="1">{#N/A,#N/A,TRUE,"INGENIERIA";#N/A,#N/A,TRUE,"COMPRAS";#N/A,#N/A,TRUE,"DIRECCION";#N/A,#N/A,TRUE,"RESUMEN"}</definedName>
    <definedName name="DGFEE" hidden="1">{#N/A,#N/A,TRUE,"1842CWN0"}</definedName>
    <definedName name="DGFGGHF" hidden="1">{#N/A,#N/A,TRUE,"INGENIERIA";#N/A,#N/A,TRUE,"COMPRAS";#N/A,#N/A,TRUE,"DIRECCION";#N/A,#N/A,TRUE,"RESUMEN"}</definedName>
    <definedName name="DGFR" hidden="1">{#N/A,#N/A,TRUE,"1842CWN0"}</definedName>
    <definedName name="DGGGHHJT" hidden="1">{#N/A,#N/A,TRUE,"INGENIERIA";#N/A,#N/A,TRUE,"COMPRAS";#N/A,#N/A,TRUE,"DIRECCION";#N/A,#N/A,TRUE,"RESUMEN"}</definedName>
    <definedName name="DGRR" hidden="1">{#N/A,#N/A,TRUE,"INGENIERIA";#N/A,#N/A,TRUE,"COMPRAS";#N/A,#N/A,TRUE,"DIRECCION";#N/A,#N/A,TRUE,"RESUMEN"}</definedName>
    <definedName name="DifConsultoriaFMMin">#REF!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ucha_antivandalica_mezclador">#REF!</definedName>
    <definedName name="Durmiente_3_m">#REF!</definedName>
    <definedName name="Durmiente_Abarco_4m">#REF!</definedName>
    <definedName name="Durmiente_Ordinario_4m">#REF!</definedName>
    <definedName name="DWPRICE" localSheetId="1" hidden="1">#REF!</definedName>
    <definedName name="DWPRICE" hidden="1">#REF!</definedName>
    <definedName name="Emeflex_3_00_mm">#REF!</definedName>
    <definedName name="EMPRESA">#REF!</definedName>
    <definedName name="Endurecedor">#REF!</definedName>
    <definedName name="Entramado_piso__repisas_8_4_3">#REF!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jo_4.00_mm">#REF!</definedName>
    <definedName name="Esponjillas">#REF!</definedName>
    <definedName name="ESTADO">[4]Hoja2!$B$3:$B$6</definedName>
    <definedName name="Estopa">#REF!</definedName>
    <definedName name="ESTRUCTURA" hidden="1">{#N/A,#N/A,TRUE,"INGENIERIA";#N/A,#N/A,TRUE,"COMPRAS";#N/A,#N/A,TRUE,"DIRECCION";#N/A,#N/A,TRUE,"RESUMEN"}</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tractor_de_Olores_con_Persiana_Ref.">#REF!</definedName>
    <definedName name="FactorMultFinalFMMin">#REF!</definedName>
    <definedName name="FactorMultiplicaCalculadoFMMin">#REF!</definedName>
    <definedName name="FECHA">[5]Hoja1!$E$4:$G$16,[5]Hoja1!$E$17:$E$35,[5]Hoja1!$G$17:$G$23</definedName>
    <definedName name="FECHA.CONTRATO">[3]VARIABLES!$C$7</definedName>
    <definedName name="fhg" hidden="1">{#N/A,#N/A,TRUE,"1842CWN0"}</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427.">#REF!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noraProfesionales">#REF!</definedName>
    <definedName name="HonoraTecnicos">#REF!</definedName>
    <definedName name="Horno_Microondas">#REF!</definedName>
    <definedName name="Impermeabilizante_concreto_de_3000_P.S.I.">#REF!</definedName>
    <definedName name="Impermeabilizante_mortero_1_3">#REF!</definedName>
    <definedName name="Impermeabilizante_mortero_1_4">#REF!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Jardines">#REF!</definedName>
    <definedName name="Juego_de_incrustaciones_acuacer">#REF!</definedName>
    <definedName name="Juego_de_incrustaciones_en_color_blanco">#REF!</definedName>
    <definedName name="Juegos_infantiles_según_catálogo_I.D.R.D.">#REF!</definedName>
    <definedName name="KDL" hidden="1">{#N/A,#N/A,TRUE,"1842CWN0"}</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_cuadrillas">[6]Salarios!$D$4:$P$4</definedName>
    <definedName name="Listón_1.5x3x3">#REF!</definedName>
    <definedName name="Listón_M.H._Guayacán">#REF!</definedName>
    <definedName name="Llave_automatica_Ref._71100_000_000">#REF!</definedName>
    <definedName name="Llave_Manguera">#REF!</definedName>
    <definedName name="LOCAL">#REF!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echeros_Bunsen">#REF!</definedName>
    <definedName name="Medidores__Domestico__2">#REF!</definedName>
    <definedName name="Medidores__Incendio__1_1_2">#REF!</definedName>
    <definedName name="Mesones_de_atención_en_granito_color_gris_jaspe.">#REF!</definedName>
    <definedName name="met" hidden="1">{#N/A,#N/A,TRUE,"1842CWN0"}</definedName>
    <definedName name="metal" hidden="1">{#N/A,#N/A,TRUE,"1842CWN0"}</definedName>
    <definedName name="Metal_Deck_Cal_22">#REF!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OBJETO.CONTRATO">[3]VARIABLES!$C$8</definedName>
    <definedName name="OBSERVACION">[4]Hoja2!$D$3:$D$5</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restacionesSeguridadOtrosFMMin">#REF!</definedName>
    <definedName name="PROVISIONALES" localSheetId="1" hidden="1">#REF!</definedName>
    <definedName name="PROVISIONALES" hidden="1">#REF!</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[3]VARIABLES!$C$11</definedName>
    <definedName name="REP.CONTRATISTA">[3]VARIABLES!$C$10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larios">[6]Salarios!$A$4:$P$13</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ver_adj" localSheetId="1" hidden="1">'AIU OBRA'!$M$58</definedName>
    <definedName name="solver_cvg" localSheetId="1" hidden="1">0.0001</definedName>
    <definedName name="solver_drv" localSheetId="1" hidden="1">1</definedName>
    <definedName name="solver_eng" localSheetId="1" hidden="1">1</definedName>
    <definedName name="solver_est" localSheetId="1" hidden="1">1</definedName>
    <definedName name="solver_itr" localSheetId="1" hidden="1">2147483647</definedName>
    <definedName name="solver_lhs1" localSheetId="1" hidden="1">'AIU OBRA'!$M$58</definedName>
    <definedName name="solver_mip" localSheetId="1" hidden="1">2147483647</definedName>
    <definedName name="solver_mni" localSheetId="1" hidden="1">30</definedName>
    <definedName name="solver_mrt" localSheetId="1" hidden="1">0.075</definedName>
    <definedName name="solver_msl" localSheetId="1" hidden="1">2</definedName>
    <definedName name="solver_neg" localSheetId="1" hidden="1">1</definedName>
    <definedName name="solver_nod" localSheetId="1" hidden="1">2147483647</definedName>
    <definedName name="solver_num" localSheetId="1" hidden="1">1</definedName>
    <definedName name="solver_nwt" localSheetId="1" hidden="1">1</definedName>
    <definedName name="solver_opt" localSheetId="1" hidden="1">'AIU OBRA'!$L$58</definedName>
    <definedName name="solver_pre" localSheetId="1" hidden="1">0.000001</definedName>
    <definedName name="solver_rbv" localSheetId="1" hidden="1">1</definedName>
    <definedName name="solver_rel1" localSheetId="1" hidden="1">2</definedName>
    <definedName name="solver_rhs1" localSheetId="1" hidden="1">'AIU OBRA'!$L$58</definedName>
    <definedName name="solver_rlx" localSheetId="1" hidden="1">2</definedName>
    <definedName name="solver_rsd" localSheetId="1" hidden="1">0</definedName>
    <definedName name="solver_scl" localSheetId="1" hidden="1">1</definedName>
    <definedName name="solver_sho" localSheetId="1" hidden="1">2</definedName>
    <definedName name="solver_ssz" localSheetId="1" hidden="1">100</definedName>
    <definedName name="solver_tim" localSheetId="1" hidden="1">2147483647</definedName>
    <definedName name="solver_tol" localSheetId="1" hidden="1">0.01</definedName>
    <definedName name="solver_typ" localSheetId="1" hidden="1">1</definedName>
    <definedName name="solver_val" localSheetId="1" hidden="1">0</definedName>
    <definedName name="solver_ver" localSheetId="1" hidden="1">3</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steo">[3]PERSONAL!$D$8</definedName>
    <definedName name="TipoCosteoNivelRiesgo">#REF!</definedName>
    <definedName name="Tiras_Alistado_3_x_3_x_3">#REF!</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XSW" hidden="1">{#N/A,#N/A,TRUE,"1842CWN0"}</definedName>
    <definedName name="XXXX" localSheetId="1" hidden="1">#REF!</definedName>
    <definedName name="XXXX" hidden="1">#REF!</definedName>
    <definedName name="XZS" localSheetId="1" hidden="1">#REF!</definedName>
    <definedName name="XZS" hidden="1">#REF!</definedName>
    <definedName name="Yeso">#REF!</definedName>
    <definedName name="ZAQ" hidden="1">{#N/A,#N/A,TRUE,"INGENIERIA";#N/A,#N/A,TRUE,"COMPRAS";#N/A,#N/A,TRUE,"DIRECCION";#N/A,#N/A,TRUE,"RESUMEN"}</definedName>
    <definedName name="Zocalo_en_acero_inoxidable_e_0_10_ML">#REF!</definedName>
    <definedName name="Zorra_Metalica__Ruedas_de_Caucho">#REF!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21" i="3" l="1"/>
  <c r="E47" i="3" l="1"/>
  <c r="L47" i="3" s="1"/>
  <c r="E46" i="3"/>
  <c r="L46" i="3" s="1"/>
  <c r="L45" i="3"/>
  <c r="E45" i="3"/>
  <c r="E44" i="3"/>
  <c r="L44" i="3" s="1"/>
  <c r="E43" i="3"/>
  <c r="L43" i="3" s="1"/>
  <c r="L38" i="3"/>
  <c r="L37" i="3"/>
  <c r="L36" i="3"/>
  <c r="J35" i="3"/>
  <c r="L35" i="3" s="1"/>
  <c r="L34" i="3"/>
  <c r="L26" i="3"/>
  <c r="V25" i="3"/>
  <c r="O22" i="3"/>
  <c r="L20" i="3"/>
  <c r="L22" i="3" s="1"/>
  <c r="V19" i="3"/>
  <c r="V21" i="3" s="1"/>
  <c r="L19" i="3"/>
  <c r="L18" i="3"/>
  <c r="V12" i="3"/>
  <c r="V13" i="3" s="1"/>
  <c r="V15" i="3" s="1"/>
  <c r="V16" i="3" s="1"/>
  <c r="N11" i="3"/>
  <c r="N26" i="3" s="1"/>
  <c r="E11" i="3"/>
  <c r="O9" i="3"/>
  <c r="V8" i="3"/>
  <c r="N8" i="3"/>
  <c r="N7" i="3"/>
  <c r="O6" i="3"/>
  <c r="P6" i="3" s="1"/>
  <c r="Q6" i="3" s="1"/>
  <c r="L49" i="3" l="1"/>
  <c r="L39" i="3"/>
  <c r="L28" i="3"/>
  <c r="L29" i="3" s="1"/>
  <c r="L51" i="3"/>
  <c r="L52" i="3" s="1"/>
  <c r="N29" i="3"/>
  <c r="L54" i="3" l="1"/>
  <c r="L58" i="3" s="1"/>
  <c r="V9" i="3" s="1"/>
  <c r="E10" i="3" l="1"/>
  <c r="Q10" i="3" s="1"/>
  <c r="Q11" i="3" s="1"/>
  <c r="Q12" i="3" s="1"/>
</calcChain>
</file>

<file path=xl/sharedStrings.xml><?xml version="1.0" encoding="utf-8"?>
<sst xmlns="http://schemas.openxmlformats.org/spreadsheetml/2006/main" count="435" uniqueCount="330">
  <si>
    <t>PRESUPUESTO DE LAS ACTIVIDADES A EJECUTAR</t>
  </si>
  <si>
    <t>ITEM</t>
  </si>
  <si>
    <t>DESCRIPCIÓN</t>
  </si>
  <si>
    <t>UN</t>
  </si>
  <si>
    <t>V/UNITARIO OFICIAL</t>
  </si>
  <si>
    <t>CANTIDAD TOTAL</t>
  </si>
  <si>
    <t>VALOR TOTAL</t>
  </si>
  <si>
    <t>PRELIMINARES (INCLUYE SUMINISTRO E INSTALACIÓN)</t>
  </si>
  <si>
    <t>1.1</t>
  </si>
  <si>
    <t>CERRAMIENTO EN LONA BLANCA CON PARALES DE MADERA ANCLADOS AL PISO (AMARRE EN ALAMBRE H = 3.0 m</t>
  </si>
  <si>
    <t>M</t>
  </si>
  <si>
    <t>1.2</t>
  </si>
  <si>
    <t>DEMOLICIÓN DE ACABADO Y ALISTADO DE PISO E = 0,08 a 0,12 CM, INCLUYE GUARDAESCOBA, CARGUE Y RETIRO DE ESCOMBROS</t>
  </si>
  <si>
    <t>M2</t>
  </si>
  <si>
    <t>1.3</t>
  </si>
  <si>
    <t>DEMOLICIÓN DE MURO EN MAMPOSTERIA CON ACABADOS E =  0,15 M, INCLUYE ACABADOS, CARGUE Y RETIRO DE ESCOMBROS</t>
  </si>
  <si>
    <t>1.4</t>
  </si>
  <si>
    <t>DEMOLICIÓN DE ENCHAPE DE MUROS Y PEGA, INCLUYE CARGUE Y RETIRO DE ESCOMBROS</t>
  </si>
  <si>
    <t>1.5</t>
  </si>
  <si>
    <t>DESMONTE Y DESCONEXIÓN DE APARATOS SANITARIOS Y EQUIPOS COMO LAVAPLATOS, LAVAMANOS, SANITARIOS, ESTUFAS, ETC., INCLUYE DISPOSICIÓN, CARGUE Y RETIRO DE ESCOMBROS.</t>
  </si>
  <si>
    <t>1.6</t>
  </si>
  <si>
    <t>DESMONTE RETIRO DE TUBERÍAS HIDROSANITARIAS EXISTENTES DE 6", 4", 3", 2". (INCLUYE EXCAVACIÓN, RETIRO DEL RELLENO, CARGUE Y RETIRO DE ESCOMBROS)</t>
  </si>
  <si>
    <t>1.7</t>
  </si>
  <si>
    <t>DESMONTE DE TODO TIPO DE CUBIERTA EXISTENTE, INCLUYE EL DESMONTE DE LA ESTRUCTURA METÁLICA O DE MADERA, LOS AMARRES, CERCHAS, CORREAS Y/O PERFILERÍA METÁLICA, INSTALACIONES ELÉCTRICAS O TUBERÍAS ADOSADAS, CANALES Y BAJANTES ETC., (INCLUYE CARGUE Y RETIRO DE ESCOMBROS)</t>
  </si>
  <si>
    <t>1.8</t>
  </si>
  <si>
    <t>DEMOLICIÓN DE PLACA DE CONTRAPISO REFORZADA HASTA E= 0,20 M, (INCLUYE ALISTADO Y ACABADO EXISTENTE, CARGUE Y RETIRO DE ESCOMBROS)</t>
  </si>
  <si>
    <t>1.9</t>
  </si>
  <si>
    <t>DESMONTE DE TODO TIPO DE CIELORASO EXISTENTE (DURASTIC, MADERA, DRY WALL, PLÁSTICO, INCLUYE CARGUE Y RETIRO )</t>
  </si>
  <si>
    <t>1.10</t>
  </si>
  <si>
    <t>PERFORACIÓN REGATAS EN MUROS, PISOS Y/O CIELO RASO, ANCHO &lt;= 15CM, PROFUNDIDAD &lt;= 10CM. (INCLUYE CORTE CON PULIDORA, CARGUE, RETIRO DE ESCOMBROS, TRANSPORTE, RESANE Y ACABADO DE LA SUPERFICIE AFECTADA)</t>
  </si>
  <si>
    <t>1.11</t>
  </si>
  <si>
    <t>DESMONTE DE SALIDAS ELÉCTRICAS EXISTENTES (INCLUYE DESMONTE DE TUBERÍAS, CABLEADO, APARATOS Y LUMINARIAS)</t>
  </si>
  <si>
    <t>1.12</t>
  </si>
  <si>
    <t>RETIRO DE MANTO DE ALUMINIO SOBRE CUBIERTAS, INCLUYE RETIRO Y DISPOSICIÓN FINAL</t>
  </si>
  <si>
    <t>1.13</t>
  </si>
  <si>
    <t>Picado de muros de mamposteria. incluye disposicion y retiro de material</t>
  </si>
  <si>
    <t>ESTRUCTURA (INCLUYE SUMINISTRO E INSTALACIÓN)</t>
  </si>
  <si>
    <t>EXCAVACIONES Y RELLENOS</t>
  </si>
  <si>
    <t>2.1.1</t>
  </si>
  <si>
    <t>EXCAVACIÓN MANUAL EN MATERIAL COMÚN, (INCLUYE CARGUE Y RETIRO DE ESCOMBROS)</t>
  </si>
  <si>
    <t>M3</t>
  </si>
  <si>
    <t>2.1.2</t>
  </si>
  <si>
    <t xml:space="preserve">RELLENO CON MATERIAL SELECCIONADO </t>
  </si>
  <si>
    <t>CONCRETOS</t>
  </si>
  <si>
    <t>2.2.1</t>
  </si>
  <si>
    <t xml:space="preserve">CONCRETO CORRIENTE GRAVA COMÚN 3000 PSI (NO INCLUYE ACERO)  </t>
  </si>
  <si>
    <t>2.2.2</t>
  </si>
  <si>
    <t>VIGAS DE AMARRE EN CONCRETO 3000 PSI (INCLUYE FORMALETA, VIBRADO, CURADO Y DESMOLDEANTE. NO INCLUYE ACERO)</t>
  </si>
  <si>
    <t>2.2.3</t>
  </si>
  <si>
    <t>Pedestales en concreto 3000psi (incluye formaleta, vibrado y desmoldante. No incluye acero).</t>
  </si>
  <si>
    <t>2.2.4</t>
  </si>
  <si>
    <t>Suministro e instalacion de viga cinta  de confinamiento 12 x 20 cms en concreto de 3000psi. no incluye refuerzo</t>
  </si>
  <si>
    <t>ML</t>
  </si>
  <si>
    <t>ELEMENTOS EN CONCRETO</t>
  </si>
  <si>
    <t>2.3.1</t>
  </si>
  <si>
    <t>MESONES EN CONCRETO ENCHAPADOS EN GRANITO PULIDO BLANCO, LAVAMANOS A= 0,55 M, DESPENSAS A=0,45 M, COCINA A=0,60 M, AULAS A=0,55M) INCLUYE DILATACIONES EN BRONCE. (SUMINISTRO E INSTALACIÓN)</t>
  </si>
  <si>
    <t>REFUERZOS</t>
  </si>
  <si>
    <t>2.4.1</t>
  </si>
  <si>
    <t>MALLA ELECTRO SOLDADA 5 MM, DE 0,15 X 0,15 M</t>
  </si>
  <si>
    <t>KG</t>
  </si>
  <si>
    <t>2.4.2</t>
  </si>
  <si>
    <t>ACERO DE REFUERZO DE 60000 PSI</t>
  </si>
  <si>
    <t>2.4.3</t>
  </si>
  <si>
    <t>Diseño, suministro e instalación de estructura metalica (aplica para todo tipo de estructura)</t>
  </si>
  <si>
    <t>MAMPOSTERÍA (INCLUYE SUMINISTRO E INSTALACIÓN)</t>
  </si>
  <si>
    <t>3.1</t>
  </si>
  <si>
    <t>MURO DIVISORIO BLOQUE ESTRIADO NO. 5</t>
  </si>
  <si>
    <t>3.2</t>
  </si>
  <si>
    <t>LAVADO CON HIDRÓFUGO EN MUROS EN LADRILLO A LA VISTA.</t>
  </si>
  <si>
    <t>3.3</t>
  </si>
  <si>
    <t>RESANE DE FISURAS EN MUROS. INCLUYE ACABADO SIMILAR AL EXISTENTE</t>
  </si>
  <si>
    <t>3.4</t>
  </si>
  <si>
    <t>RESANE DE FISURAS EN TECHOS. INCLUYE ACABADO SIMILAR AL EXISTENTE</t>
  </si>
  <si>
    <t>INSTALACIONES DOMICILIARIAS HIDRÁULICAS Y SANITARIAS (INCLUYE SUMINISTRO E INSTALACIÓN)</t>
  </si>
  <si>
    <t>4.1</t>
  </si>
  <si>
    <t>TUBERIA  PVCP RDE 11 DE ¾'' INCLUYE ACCESORIOS</t>
  </si>
  <si>
    <t>4.2</t>
  </si>
  <si>
    <t>TUBERIA  PVCP RDE 9 DE ½'' INCLUYE ACCESORIOS</t>
  </si>
  <si>
    <t>4.3</t>
  </si>
  <si>
    <t>REGISTRO CORTINA 1/2"</t>
  </si>
  <si>
    <t>4.4</t>
  </si>
  <si>
    <t>PUNTO SANITARIO 4"</t>
  </si>
  <si>
    <t>4.5</t>
  </si>
  <si>
    <t>TUBERIA PVCS 4"</t>
  </si>
  <si>
    <t>4.6</t>
  </si>
  <si>
    <t>TUBERIA PVCS 3"</t>
  </si>
  <si>
    <t>4.7</t>
  </si>
  <si>
    <t>TUBERIA PVCS 2"</t>
  </si>
  <si>
    <t>4.8</t>
  </si>
  <si>
    <t>SIFON DE PISO 4"</t>
  </si>
  <si>
    <t>4.9</t>
  </si>
  <si>
    <t>SIFON DE PISO 3"</t>
  </si>
  <si>
    <t>INSTALACIONES ELECTRICAS Y DE COMUNICACIONES (INCLUYE SUMINISTRO E INSTALACIÓN)</t>
  </si>
  <si>
    <t>5.1</t>
  </si>
  <si>
    <t>SUMINISTRO E INSTALACIÓN DE INTERRUPTOR SENCILLO TIPO INSTITUCIONAL, CON APARATO, CABLE DE COBRE ASILADO CALIBRE N°12 THHN Y TUBERÍA PVC Ø3/4" HASTA 4M. INCLUYE CAJA, CONECTORES, SOPORTES, ACCESORIOS NECESARIOS PARA LA CONEXIÓN E INSTALACIÓN.</t>
  </si>
  <si>
    <t>5.2</t>
  </si>
  <si>
    <t>SUMINISTRO E INSTALACIÓN DE INTERRUPTOR DOBLE TIPO INSTITUCIONAL, CON APARATO, CABLE DE COBRE ASILADO CALIBRE N°12 THHN Y TUBERÍA PVC Ø3/4" HASTA 4M. INCLUYE CAJA, CONECTORES, SOPORTES, ACCESORIOS NECESARIOS PARA LA CONEXIÓN E INSTALACIÓN.</t>
  </si>
  <si>
    <t>5.3</t>
  </si>
  <si>
    <t>SALIDA PARA TOMACORRIENTE DOBLE NORMAL TIPO INSTITUCIONAL 5-15R, CON CABLE DE COBRE ASILADO CALIBRE 1N°12 (F) + 1N°12 (N) + 1N°12 (T) AWG THHN Y TUBERÍA PVC Ø3/4" HASTA 4M. INCLUYE APARATO, CONECTORES, SOPORTES, ACCESORIOS NECESARIOS PARA LA CONEXIÓN E INSTALACIÓN.</t>
  </si>
  <si>
    <t>5.4</t>
  </si>
  <si>
    <t>SALIDA PARA TOMACORRIENTE DOBLE NORMAL GFCI TIPO INSTITUCIONAL 5-15R, CON CABLE DE COBRE ASILADO CALIBRE 1N°12 (F) + 1N°12 (N) + 1N°12 (T) AWG THHN Y TUBERÍA PVC Ø3/4" HASTA 4M. INCLUYE APARATO, CONECTORES, SOPORTES, ACCESORIOS NECESARIOS PARA LA CONEXIÓN E INSTALACIÓN.</t>
  </si>
  <si>
    <t>5.5</t>
  </si>
  <si>
    <t>SUMINISTRO E INSTALACIÓN DE TABLERO PRINCIPAL DE DISTRIBUCIÓN TIPO PANEL DE 12 CIRCUITOS CON ESPACIO PARA TOTALIZADOR PUERTA Y CHAPA, BARRAJES DE NEUTRO Y PUESTA A TIERRA</t>
  </si>
  <si>
    <t>5.6</t>
  </si>
  <si>
    <t>SUMINISTRO E INSTALACIÓN DE TUBERÍA METÁLICA GALVANIZADA EMT CONDUIT DE 1/2". INCLUYE SOPORTES, ACCESORIOS NECESARIOS PARA LA INSTALACIÓN.</t>
  </si>
  <si>
    <t>5.7</t>
  </si>
  <si>
    <t>SUMINISTRO E INSTALACIÓN DE ACOMETIDA EN CABLE DE COBRE 3N°12 (F) + 1N°12 (N) + 1N°12 (T) AWG THHN</t>
  </si>
  <si>
    <t>5.8</t>
  </si>
  <si>
    <t>SUMINISTRO E INSTALACIÓN DE ACOMETIDA EN CABLE DE COBRE 3N°8 (F) + 1N°8 (N) + 1N°10 (T) AWG THHN</t>
  </si>
  <si>
    <t>5.9</t>
  </si>
  <si>
    <t>SUMINISTRO E INSTALACIÓN DE SISTEMA DE PUESTA A TIERRA PARA CAJA DE MEDIDA EN BAJA TENSIÓN. INCLUYE VARILLA DE COBRE DE 5/8" X 2,4M, CONECTOR DE TORNILLO PARA VARILLA-CABLE, CAJA DE 30X30CM CON TAPA, TUBERÍA Y TERMINAL PVC CONDUIT DE 1/2" Y ACCESORIOS NECESARIOS PARA SU INSTALACIÓN.</t>
  </si>
  <si>
    <t>GLOBAL</t>
  </si>
  <si>
    <t>5.10</t>
  </si>
  <si>
    <t>SUMINISTRO E INSTALACIÓN DE LÁMPARA TIPO TORTUGA SOCKET E27. INCLUYE BOMBILLO AHORRADOR 60W LUZ DÍA O EQUIVALENTE LED.</t>
  </si>
  <si>
    <t>5.11</t>
  </si>
  <si>
    <t>SUMINISTRO E INSTALACIÓN DE PANEL LED 60 X 60CM DE INCRUSTAR. INCLUYE SOPORTES, ACCESORIOS NECESARIOS PARA LA CONEXIÓN E INSTALACIÓN.</t>
  </si>
  <si>
    <t>5.12</t>
  </si>
  <si>
    <t>SUMINISTRO E INSTALACIÓN DE ACOMETIDA PRINCIPAL 75 KVA ENTRE TRANSFORMADOR Y TABLERO DE MEDIDA EN CABLE CALIBRE 3X4/0 AWG + 1X4/0 AWG + 1X6 AWG THHN CU</t>
  </si>
  <si>
    <t>5.13</t>
  </si>
  <si>
    <t>SUMINISTRO E INSTALACIÓN DE TUBERÍA EMT CONDUIT 2"</t>
  </si>
  <si>
    <t>5.14</t>
  </si>
  <si>
    <t>SUMINISTRO E INSTALACIÓN DE CAJA DE INSPECCIÓN DE PUESTA A TIERRA 0,3X0,3 M, INCLUYE MARCO Y TAPA</t>
  </si>
  <si>
    <t>5.15</t>
  </si>
  <si>
    <t>Suminsitro e instalación de panel led redondo de 24w led. incluye soportes, accesorios necesarios para la conexión e instalación</t>
  </si>
  <si>
    <t>5.16</t>
  </si>
  <si>
    <t>Mantenimiento de avisos
estructura  metálica en tubo 3/4 cold roll calibre 18, pintada con  pintura  electrostática. impresión a 1440 dpi sobre lona translucida (panaflex 13 onzas) iluminadas con tubos t8. instalado anclado a muro con l metálica. instalación en los centros definidos por la sdis.</t>
  </si>
  <si>
    <t>PISOS (INCLUYE SUMINISTRO E INSTALACIÓN)</t>
  </si>
  <si>
    <t>6.1</t>
  </si>
  <si>
    <t>ALISTADO DE PISOS  EN MORTERO 1:3   E = 0,04</t>
  </si>
  <si>
    <t>6.2</t>
  </si>
  <si>
    <t>ALISTADO DE PASO PARA ESCALERA EN MORTERO 1:3</t>
  </si>
  <si>
    <t>6.3</t>
  </si>
  <si>
    <t>Alistado de piso en mortero 1:3 E=2 CM</t>
  </si>
  <si>
    <t>6.4</t>
  </si>
  <si>
    <t>PASO PARA ESCALERA EN GRAVILLA LAVADA MONA.</t>
  </si>
  <si>
    <t>6.5</t>
  </si>
  <si>
    <t>CINTA ANTIDESLIZANTE A= 2 CM</t>
  </si>
  <si>
    <t>6.6</t>
  </si>
  <si>
    <t>ENCHAPE PARA PISO FORMATO 45 X45, INCLUYE GUARDAESCOBA</t>
  </si>
  <si>
    <t>6.7</t>
  </si>
  <si>
    <t>SUMINISTRO E INSTALACIÓN PISO EN BALDOSA TIPO PIZARRA 51 X 51 CM, ANTIDESLIZANTE, COLOR MATE.</t>
  </si>
  <si>
    <t>6.8</t>
  </si>
  <si>
    <t>Win de aluminio</t>
  </si>
  <si>
    <t>6.9</t>
  </si>
  <si>
    <t>LAVADO Y SELLADO DE PISO (INCLUYE INSUMOS)</t>
  </si>
  <si>
    <t>6.10</t>
  </si>
  <si>
    <t>LAVADO DE PISO Y/O ENCHAPE EN CERAMICA (INCLUYE INSUMOS)</t>
  </si>
  <si>
    <t>MUROS (INCLUYE SUMINISTRO E INSTALACIÓN)</t>
  </si>
  <si>
    <t>7.1</t>
  </si>
  <si>
    <t>ENCHAPE 20 X 20 CM COLOR BLANCO</t>
  </si>
  <si>
    <t>7.2</t>
  </si>
  <si>
    <t>MURO EN  DRYWALL DOBLE CARA E=10CM.  INCLUYE ESTRUCTURA, ACCESORIOS, SUMINISTRO E INSTALACIÓN.</t>
  </si>
  <si>
    <t>CARPINTERIA METALICA (INCLUYE SUMINISTRO E INSTALACIÓN)</t>
  </si>
  <si>
    <t>8.1</t>
  </si>
  <si>
    <t>SUMINISTRO E INSTALACIÓN DE PUERTA METÁLICA CON MARCO EN LÁMINA COLDROLLED LISA CALIBRE 18, ENTAMBORADA CON REFUERZO INTERNO, BISAGRAS, INCLUYE CERRADURA DE SOBREPONER LLAVE MULTIPUNTO, MANIJA INTERIOR - EXTERIOR, TERMINADA CON ANTICORROSIVO, PINTADA E INSTALADA - VERIFICAR EN OBRA MEDIDAS, ANGULOS Y # DE HOJAS.</t>
  </si>
  <si>
    <t>8.2</t>
  </si>
  <si>
    <t>MANTENIMIENTO GENERAL DE PUERTA Y/O VENTANA METALICAS, INCLUYE AJUSTES, CAMBIO DE PIEZAS,  REPOSICIÓN DE VIDRIOS,  PINTURA EN ESMALTE COLOR  Y/O ANTICORROSIVO</t>
  </si>
  <si>
    <t>8.3</t>
  </si>
  <si>
    <t>SUMINISTRO E INSTALACIÓN DE MALLA (ANGEO), INCLUYE ÁNGULO DE ALUMINIO Y TORNILLERÍA</t>
  </si>
  <si>
    <t>CARPINTERIA METALICA EN ALUMINIO</t>
  </si>
  <si>
    <t>9.1</t>
  </si>
  <si>
    <t>SUMINISTRO E INSTALACIÓN DE VENTANA CORREDIZA EN ALUMINIO TERMINADA, INCLUYE VIDRIO DE 4 MM INCOLORO  CON PELÍCULA DE SEGURIDAD Y HERRAJES. INSTALADA, VERIFICAR EN OBRA MEDIDAS, ANGULOS Y # DE CORREDIZAS.</t>
  </si>
  <si>
    <t>APARATOS SANITARIOS Y ACCESORIOS (INCLUYE SUMINISTRO E INSTALACIÓN)</t>
  </si>
  <si>
    <t>10.1</t>
  </si>
  <si>
    <t>SUMINISTRO E INSTALACIÓN LAVAMANOS DE INCRUSTAR COLOR BLANCO, (INCLUYE VÁLVULA DE CONTROL, SIFÓN COMPLETO TIPO BOTELLA Y GRIFERÍA TIPO PUSH)</t>
  </si>
  <si>
    <t>10.2</t>
  </si>
  <si>
    <t>SUMINISTRO E INSTALACIÓN DE LAVAMANOS DE SOBREPONER COLOR BLANCO, (INCLUYE GRIFERÍA TIPO PUSH)</t>
  </si>
  <si>
    <t>10.3</t>
  </si>
  <si>
    <t xml:space="preserve">SUMINISTRO E INSTALACIÓN SANITARIO LÍNEA ADULTO COLOR BLANCO, (INCLUYE VÁLVULA DE CONTROL Y DESCARGA TIPO PUSH, BRIDA DE 4" Y SELLANTE) </t>
  </si>
  <si>
    <t>10.4</t>
  </si>
  <si>
    <t xml:space="preserve">SUMINISTRO E INSTALACIÓN DE ORINAL LÍNEA INFANTL COLOR BLANCO, (INCLUYE GRIFERÍA TIPO PUSH) </t>
  </si>
  <si>
    <t>10.5</t>
  </si>
  <si>
    <t xml:space="preserve">ORINAL LÍNEA ADULTO COLOR BLANCO, (INCLUYE GRIFERÍA TIPO PUSH) </t>
  </si>
  <si>
    <t>10.6</t>
  </si>
  <si>
    <t>DUCHAS CON GRIFERÍA</t>
  </si>
  <si>
    <t>10.7</t>
  </si>
  <si>
    <t>SUMINISTRO E INSTALACIÓN DE MEZCLADORES TIPO CUELLO DE GANSO DE 8" SENCILLOS PARA LAVAPLATOS</t>
  </si>
  <si>
    <t>10.8</t>
  </si>
  <si>
    <t>SUMINISTRO E INSTALACIÓN DE REJILLA CON SOSCO DE 4" A 3"</t>
  </si>
  <si>
    <t>APARATOS Y EQUIPOS ESPECIALES (INCLUYE SUMINISTRO E INSTALACIÓN)</t>
  </si>
  <si>
    <t>11.1</t>
  </si>
  <si>
    <t>SUMINISTRO E INSTALACIÓN DE LAVAPLATOS INDUSTRIAL, LÍNEA MODULAR MUEBLE Y ENTREPAÑO EN ACERO INOX, CON DIMENSIONES: DE ANCHO 0.60, ALTO: 0.90M LONGITUD EN ML, CAL. 16, SALPICADERO 10 CM, PATAS EN TUBO DE ACERO INOX. CON NIVELADOR. UNA POCETA DE 50 X50X30, CAL. 16,  NO INCLUYE GRIFERÍA NI SIFÓN. INCLUYE INSTALACIÓN.</t>
  </si>
  <si>
    <t>PAÑETE Y PINTURA (INCLUYE SUMINISTRO E INSTALACIÓN)</t>
  </si>
  <si>
    <t>12.1</t>
  </si>
  <si>
    <t>PAÑETE MURO 1:4, INCLUYE FILOS Y DILATACIONES</t>
  </si>
  <si>
    <t>12.2</t>
  </si>
  <si>
    <t>PAÑETE LISO 1:4, CON ESTUCO  PLÁSTICO</t>
  </si>
  <si>
    <t>12.3</t>
  </si>
  <si>
    <t xml:space="preserve">PAÑETE MURO 1:3 IMPERMEABILIZADO, INCLUYE FILOS Y DILATACIONES </t>
  </si>
  <si>
    <t>12.4</t>
  </si>
  <si>
    <t>ESTUCO IMPERMEABILIZADO SOBRE PAÑETE</t>
  </si>
  <si>
    <t>12.5</t>
  </si>
  <si>
    <t>PINTURA TIPO KORASA O SIMILAR PARA FACHADA</t>
  </si>
  <si>
    <t>12.6</t>
  </si>
  <si>
    <t>PINTURA EN ESMALTE (DOS MANOS)</t>
  </si>
  <si>
    <t>PINTURA SOBRE METAL</t>
  </si>
  <si>
    <t>13.1</t>
  </si>
  <si>
    <t>ESMALTE SOBRE PUERTAS Y MARCOS METÁLICAS DOS CARAS</t>
  </si>
  <si>
    <t>13.2</t>
  </si>
  <si>
    <t>ESMALTE SOBRE VENTANERÍA Y REJAS DE SEGURIDAD  METÁLICA</t>
  </si>
  <si>
    <t>CIELOS RASOS (INCLUYE SUMINISTRO E INSTALACIÓN)</t>
  </si>
  <si>
    <t>14.1</t>
  </si>
  <si>
    <t>CIELO RASO BLANCO PVC SISTEMA 200GS COLOR BLANCO (INCLUYE SUMINISTRO E INSTALACIÓN, ACCESORIOS, INSTALACIÓN DE LÁMPARA, SOPORTES ETC.) ESPESOR (7 MM - 10 MM)</t>
  </si>
  <si>
    <t>14.2</t>
  </si>
  <si>
    <t>SUMINISTRO E INSTALACIÓN DE CIELO RASO FALSO EN PANEL SUPERBOARD  DE 6 MM - INCLUYE ESTRUCTURA METÁLICA  MASILA</t>
  </si>
  <si>
    <t>CERRADURAS, VIDRIOS Y ESPEJOS (INCLUYE SUMINISTRO E INSTALACIÓN)</t>
  </si>
  <si>
    <t>15.1</t>
  </si>
  <si>
    <t>CERRADURA DE SOBREPONER</t>
  </si>
  <si>
    <t>15.2</t>
  </si>
  <si>
    <t>ESPEJOS BISELADOS 1.5 DE E=4MM</t>
  </si>
  <si>
    <t>15.3</t>
  </si>
  <si>
    <t xml:space="preserve">VIDRIOS INCOLOROS DE 4 MM </t>
  </si>
  <si>
    <t>OBRAS EXTERIORES  Y VARIOS (INCLUYE SUMINISTRO E INSTALACIÓN)</t>
  </si>
  <si>
    <t>16.1</t>
  </si>
  <si>
    <t>ANDEN EN CONCRETO 2500 PSI, H=0,10 M, FUNDIDO EN SITIO, INCLUYE BORDILLO.</t>
  </si>
  <si>
    <t>16.2</t>
  </si>
  <si>
    <t>CERRAMIENTO EN MALLA ESLABONADA</t>
  </si>
  <si>
    <t>16.3</t>
  </si>
  <si>
    <t>PUERTA DE CERRAMIENTO EN TUBO GALVANIZADO DE 2” Y MALLA ONDULADA CALIBRE 10, HUECO DE 2”X 2”</t>
  </si>
  <si>
    <t>16.4</t>
  </si>
  <si>
    <t>Obras exteriores de jardineria y urbanismo</t>
  </si>
  <si>
    <t>CUBIERTAS E IMPERMEABILIZACIONES. (INCLUYE SUMINISTRO E INSTALACIÓN)</t>
  </si>
  <si>
    <t>17.1</t>
  </si>
  <si>
    <t>FLANCHE EN LÁMINA GALVANIZADA CALIBRE 26 DESARROLLO 0.25</t>
  </si>
  <si>
    <t>17.2</t>
  </si>
  <si>
    <t>MANTO MORTER PLAS AL - 300 3.00 MM ANCHO 1.10 M ROLLO 11 M2</t>
  </si>
  <si>
    <t>17.3</t>
  </si>
  <si>
    <t>SUMINISTRO E INSTALACIÓN DE CUBIERTA ECOROOF (INCLUIDO ESTRUCTURA DE REFUERZOS  SI REQUIERE, BAJANTES Y CANALES SEGÚN DISEÑO, ACCESORIOS DE INSTALACIÓN, ANDAMIO, HERRAMIENTAS Y EQUIPOS)</t>
  </si>
  <si>
    <t>EQUIPOS (INCLUYE SUMINISTRO E INSTALACIÓN)</t>
  </si>
  <si>
    <t>19.1</t>
  </si>
  <si>
    <t>MANTENIMIENTO Y ARREGLO DE MOTOBOMBA</t>
  </si>
  <si>
    <t xml:space="preserve">ASEO Y DISPOSICIÓN FINAL </t>
  </si>
  <si>
    <t>20.1</t>
  </si>
  <si>
    <t xml:space="preserve">Aseo final de obra. incluye insumos </t>
  </si>
  <si>
    <t>20.2</t>
  </si>
  <si>
    <t>Disposicion final teja en asbesto</t>
  </si>
  <si>
    <t>TOTAL COSTO DIRECTO</t>
  </si>
  <si>
    <t>ALCALDÍA LOCAL DE CIUDAD BOLÍVAR</t>
  </si>
  <si>
    <t>AIU OFICIAL
LICITACIÓN PÚBLICA No. FDLCB-LP-XXX-2021</t>
  </si>
  <si>
    <t>COSTO DIRECTO ESTIMADO DE OBRA (CD)</t>
  </si>
  <si>
    <t>OBJETO DEL PROCESO LICITATORIO</t>
  </si>
  <si>
    <t>VALOR AIU</t>
  </si>
  <si>
    <t>“EJECUTAR A MONTO AGOTABLE POR EL SISTEMA DE PRECIOS UNITARIOS SIN FÓRMULA DE REAJUSTE, LAS OBRAS DE INTERVENCION Y/O ADECUACION Y/O MANTENIMIENTO PREVENTIVO Y/O CORRECTIVO DE LOS SALONES COMUNALES UBICADOS EN LA LOCALIDAD DE CIUDAD BOLIVAR EN BOGOTA.D.C”.</t>
  </si>
  <si>
    <t>PRESUPUESTO OFICIAL TOTAL</t>
  </si>
  <si>
    <t>AIU %</t>
  </si>
  <si>
    <t>No. SMMLV</t>
  </si>
  <si>
    <t>TÉRMINO ESTIMADO DE EJECUCIÓN DE OBRA</t>
  </si>
  <si>
    <t>MESES</t>
  </si>
  <si>
    <t>ÍTEM</t>
  </si>
  <si>
    <t>A. ADMINISTRACIÓN</t>
  </si>
  <si>
    <t>SALUD</t>
  </si>
  <si>
    <t>1. COSTOS MENSUALES DE PERSONAL</t>
  </si>
  <si>
    <t>PENSION</t>
  </si>
  <si>
    <t>CARGO</t>
  </si>
  <si>
    <t>CANT.</t>
  </si>
  <si>
    <t>CATEGORÍA</t>
  </si>
  <si>
    <t>DEDICACIÓN
MES</t>
  </si>
  <si>
    <t>TOPE SALARIO (MES)</t>
  </si>
  <si>
    <t>FACTOR PRESTACIONAL</t>
  </si>
  <si>
    <t>SALARIO + PRESTACIONES</t>
  </si>
  <si>
    <t>ARL 5</t>
  </si>
  <si>
    <t>A</t>
  </si>
  <si>
    <t>B</t>
  </si>
  <si>
    <t>C</t>
  </si>
  <si>
    <t>D</t>
  </si>
  <si>
    <t>F=A*B*C*D</t>
  </si>
  <si>
    <t>PARAFISCALES</t>
  </si>
  <si>
    <t>PERSONAL PROFESIONAL (Ingenieros y Otros)</t>
  </si>
  <si>
    <t>PRIMA</t>
  </si>
  <si>
    <t>1.1.1</t>
  </si>
  <si>
    <t>DIRECTOR DE OBRA</t>
  </si>
  <si>
    <t>CESANTIAS</t>
  </si>
  <si>
    <t>1.1.2</t>
  </si>
  <si>
    <t>RESIDENTE DE OBRA</t>
  </si>
  <si>
    <t>INTERESES CESANTIAS</t>
  </si>
  <si>
    <t>1.1.3</t>
  </si>
  <si>
    <t>RESIDENTE SISOMA</t>
  </si>
  <si>
    <t>VACACIONES</t>
  </si>
  <si>
    <t>SUBTOTAL COSTOS MENSUALES DE PERSONAL</t>
  </si>
  <si>
    <t>GASTOS OPERACIONALES MENSUALES</t>
  </si>
  <si>
    <t>AREA (M2)</t>
  </si>
  <si>
    <t>DEDICACIÓN</t>
  </si>
  <si>
    <t>DEDICACIÓN X ÁREA (M2)</t>
  </si>
  <si>
    <t>COSTO ($/M2.MES)</t>
  </si>
  <si>
    <t>VALOR ($)</t>
  </si>
  <si>
    <t>2.1</t>
  </si>
  <si>
    <t>GASTOS ADMINISTRATIVOS.</t>
  </si>
  <si>
    <t>SUBTOTAL GASTOS OPERACIONALES MENSUALES</t>
  </si>
  <si>
    <t>TOTAL COSTOS PERSONAL + GASTOS OPERACIONALES POR EL TÉRMINO DE EJECUCIÓN</t>
  </si>
  <si>
    <t>TOTAL COSTOS PERSONAL + GASTOS OPERACIONALES POR EL TÉRMINO DE EJECUCIÓN EN PORCENTAJE DEL COSTO DIRECTO</t>
  </si>
  <si>
    <t>3. IMPUESTOS Y GARANTÍAS</t>
  </si>
  <si>
    <t>IMPUESTOS</t>
  </si>
  <si>
    <t>IMPUESTO</t>
  </si>
  <si>
    <t>3.1.1</t>
  </si>
  <si>
    <t>Contribución Especial (Impuesto de Guerra Ley 1738 DIC18-2014 prorroga 4 años)</t>
  </si>
  <si>
    <t>3.1.2</t>
  </si>
  <si>
    <t>ICA (Ley 14 6jul1983, Res 219 25feb2004)</t>
  </si>
  <si>
    <t>3.1.3</t>
  </si>
  <si>
    <t>Retefuente</t>
  </si>
  <si>
    <t>3.1.4</t>
  </si>
  <si>
    <t>Estampilla Universidad Pedagogica</t>
  </si>
  <si>
    <t>3.1.5</t>
  </si>
  <si>
    <t>Cuatro por Mil</t>
  </si>
  <si>
    <t>SUBTOTAL IMPUESTOS</t>
  </si>
  <si>
    <t>GARANTIAS</t>
  </si>
  <si>
    <t>VR. BASE</t>
  </si>
  <si>
    <t>% ASEGURADO</t>
  </si>
  <si>
    <t>VIGENCIA AMPARO (MESES)</t>
  </si>
  <si>
    <t>TASA ASEGURADORA</t>
  </si>
  <si>
    <t>3.2.1</t>
  </si>
  <si>
    <t>Cumplimiento</t>
  </si>
  <si>
    <t>GARANTÍA ÚNICA</t>
  </si>
  <si>
    <t>3.2.2</t>
  </si>
  <si>
    <t>Buen Manejo de Anticipo</t>
  </si>
  <si>
    <t>3.2.3</t>
  </si>
  <si>
    <t>Salarios y Prestaciones Sociales</t>
  </si>
  <si>
    <t>3.2.4</t>
  </si>
  <si>
    <t>Estabilidad de la Obra</t>
  </si>
  <si>
    <t>3.2.5</t>
  </si>
  <si>
    <t>Predios, labores y Operaciones- Vigencia (Decreto 1082 de 2015 Sección III)</t>
  </si>
  <si>
    <t>RESPONSABILIDAD CIVIL EXTRACONTRACTUAL</t>
  </si>
  <si>
    <t>200 SMMLV</t>
  </si>
  <si>
    <t>SUBTOTAL GARANTÍAS</t>
  </si>
  <si>
    <t>TOTAL IMPUESTOS Y GARANTÍAS</t>
  </si>
  <si>
    <t>TOTAL IMPUESTOS Y GARANTÍAS EN PORCENTAJE DEL COSTO DIRECTO</t>
  </si>
  <si>
    <t xml:space="preserve">I. IMPREVISTOS </t>
  </si>
  <si>
    <t>U. UTILIDAD</t>
  </si>
  <si>
    <t>A.I.U. (ADMINISTRACIÓN, IMPREVISTOS Y UTILIDAD)</t>
  </si>
  <si>
    <t>1.1.4</t>
  </si>
  <si>
    <t>PROFESIONAL EN DISEÑO URBANO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</si>
</sst>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3">
    <numFmt numFmtId="42" formatCode="_-&quot;$&quot;\ * #,##0_-;\-&quot;$&quot;\ * #,##0_-;_-&quot;$&quot;\ * &quot;-&quot;_-;_-@_-"/>
    <numFmt numFmtId="44" formatCode="_-&quot;$&quot;\ * #,##0.00_-;\-&quot;$&quot;\ * #,##0.00_-;_-&quot;$&quot;\ * &quot;-&quot;??_-;_-@_-"/>
    <numFmt numFmtId="43" formatCode="_-* #,##0.00_-;\-* #,##0.00_-;_-* &quot;-&quot;??_-;_-@_-"/>
    <numFmt numFmtId="164" formatCode="_(&quot;$&quot;\ * #,##0_);_(&quot;$&quot;\ * \(#,##0\);_(&quot;$&quot;\ * &quot;-&quot;??_);_(@_)"/>
    <numFmt numFmtId="165" formatCode="&quot;$&quot;\ #,##0"/>
    <numFmt numFmtId="166" formatCode="_-&quot;$&quot;\ * #,##0_-;\-&quot;$&quot;\ * #,##0_-;_-&quot;$&quot;\ * &quot;-&quot;??_-;_-@_-"/>
    <numFmt numFmtId="167" formatCode="_(&quot;$&quot;\ * #,##0.00_);_(&quot;$&quot;\ * \(#,##0.00\);_(&quot;$&quot;\ * &quot;-&quot;??_);_(@_)"/>
    <numFmt numFmtId="168" formatCode="_-&quot;$&quot;* #,##0_-;\-&quot;$&quot;* #,##0_-;_-&quot;$&quot;* &quot;-&quot;_-;_-@_-"/>
    <numFmt numFmtId="169" formatCode="[$$-240A]#,##0;[Red]\([$$-240A]#,##0\)"/>
    <numFmt numFmtId="170" formatCode="0.0000%"/>
    <numFmt numFmtId="171" formatCode="&quot;$&quot;\ #,##0.00"/>
    <numFmt numFmtId="172" formatCode="0.000"/>
    <numFmt numFmtId="173" formatCode="_-&quot;$&quot;* #,##0.00_-;\-&quot;$&quot;* #,##0.00_-;_-&quot;$&quot;* &quot;-&quot;??_-;_-@_-"/>
    <numFmt numFmtId="174" formatCode="#,##0.0000"/>
    <numFmt numFmtId="175" formatCode="0.0"/>
    <numFmt numFmtId="176" formatCode="[$$-240A]#,##0.00;[Red]\([$$-240A]#,##0.00\)"/>
    <numFmt numFmtId="177" formatCode="#,##0;[Red]#,##0"/>
    <numFmt numFmtId="178" formatCode="[$$-240A]\ #,##0.00_);[Red]\([$$-240A]\ #,##0.00\)"/>
    <numFmt numFmtId="179" formatCode="[$$-240A]\ #,##0.0_);[Red]\([$$-240A]\ #,##0.0\)"/>
    <numFmt numFmtId="180" formatCode="0.0000000%"/>
    <numFmt numFmtId="181" formatCode="0.00000"/>
    <numFmt numFmtId="182" formatCode="[$$-240A]#,##0.000000;[Red]\([$$-240A]#,##0.000000\)"/>
    <numFmt numFmtId="183" formatCode="[$$-240A]\ #,##0.000000;[Red][$$-240A]\ #,##0.000000"/>
  </numFmts>
  <fonts count="24" x14ac:knownFonts="1">
    <font>
      <sz val="11"/>
      <color theme="1"/>
      <name val="Calibri"/>
      <family val="2"/>
      <scheme val="minor"/>
    </font>
    <font>
      <sz val="11"/>
      <color theme="1"/>
      <name val="Calibri"/>
      <family val="2"/>
      <scheme val="minor"/>
    </font>
    <font>
      <b/>
      <sz val="11"/>
      <name val="Arial Narrow"/>
      <family val="2"/>
    </font>
    <font>
      <u/>
      <sz val="10"/>
      <color indexed="12"/>
      <name val="Arial Narrow"/>
      <family val="2"/>
    </font>
    <font>
      <sz val="11"/>
      <name val="Arial Narrow"/>
      <family val="2"/>
    </font>
    <font>
      <sz val="11"/>
      <name val="Calibri"/>
      <family val="2"/>
      <scheme val="minor"/>
    </font>
    <font>
      <sz val="11"/>
      <name val="Arial"/>
      <family val="2"/>
    </font>
    <font>
      <sz val="11"/>
      <color theme="1"/>
      <name val="Arial Narrow"/>
      <family val="2"/>
    </font>
    <font>
      <sz val="11"/>
      <color rgb="FFFF0000"/>
      <name val="Arial Narrow"/>
      <family val="2"/>
    </font>
    <font>
      <sz val="11"/>
      <color indexed="8"/>
      <name val="Arial Narrow"/>
      <family val="2"/>
    </font>
    <font>
      <b/>
      <sz val="11"/>
      <color theme="1"/>
      <name val="Arial Narrow"/>
      <family val="2"/>
    </font>
    <font>
      <sz val="10"/>
      <name val="Arial"/>
      <family val="2"/>
    </font>
    <font>
      <b/>
      <sz val="10"/>
      <name val="Arial"/>
      <family val="2"/>
    </font>
    <font>
      <b/>
      <sz val="8"/>
      <name val="Arial"/>
      <family val="2"/>
    </font>
    <font>
      <b/>
      <sz val="9"/>
      <name val="Arial"/>
      <family val="2"/>
    </font>
    <font>
      <b/>
      <sz val="8"/>
      <name val="Arial"/>
      <family val="2"/>
      <charset val="1"/>
    </font>
    <font>
      <sz val="8"/>
      <name val="Arial"/>
      <family val="2"/>
      <charset val="1"/>
    </font>
    <font>
      <sz val="8"/>
      <name val="Arial"/>
      <family val="2"/>
    </font>
    <font>
      <sz val="8"/>
      <color theme="9" tint="-0.499984740745262"/>
      <name val="Arial"/>
      <family val="2"/>
      <charset val="1"/>
    </font>
    <font>
      <sz val="6"/>
      <name val="Arial"/>
      <family val="2"/>
    </font>
    <font>
      <sz val="9"/>
      <color theme="1"/>
      <name val="Calibri"/>
      <family val="2"/>
      <scheme val="minor"/>
    </font>
    <font>
      <b/>
      <sz val="10"/>
      <name val="Arial"/>
      <family val="2"/>
      <charset val="1"/>
    </font>
    <font>
      <sz val="9"/>
      <name val="Arial"/>
      <family val="2"/>
      <charset val="1"/>
    </font>
    <font>
      <sz val="9"/>
      <color rgb="FFFF0000"/>
      <name val="Arial"/>
      <family val="2"/>
      <charset val="1"/>
    </font>
  </fonts>
  <fills count="13">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5" tint="0.79998168889431442"/>
        <bgColor rgb="FF99CCFF"/>
      </patternFill>
    </fill>
    <fill>
      <patternFill patternType="solid">
        <fgColor theme="4" tint="0.39997558519241921"/>
        <bgColor rgb="FF99CCFF"/>
      </patternFill>
    </fill>
    <fill>
      <patternFill patternType="solid">
        <fgColor theme="4"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DBE5F1"/>
        <bgColor rgb="FFDBE5F1"/>
      </patternFill>
    </fill>
    <fill>
      <patternFill patternType="solid">
        <fgColor rgb="FFFF0000"/>
        <bgColor indexed="64"/>
      </patternFill>
    </fill>
  </fills>
  <borders count="3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style="thin">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rgb="FF000000"/>
      </right>
      <top style="thin">
        <color rgb="FF000000"/>
      </top>
      <bottom style="thin">
        <color rgb="FF000000"/>
      </bottom>
      <diagonal/>
    </border>
  </borders>
  <cellStyleXfs count="18">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Alignment="0" applyProtection="0">
      <alignment vertical="top"/>
      <protection locked="0"/>
    </xf>
    <xf numFmtId="0" fontId="11" fillId="0" borderId="0"/>
    <xf numFmtId="168"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17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ill="0" applyBorder="0" applyAlignment="0" applyProtection="0"/>
    <xf numFmtId="0" fontId="11" fillId="0" borderId="0"/>
  </cellStyleXfs>
  <cellXfs count="245">
    <xf numFmtId="0" fontId="0" fillId="0" borderId="0" xfId="0"/>
    <xf numFmtId="43" fontId="2" fillId="3" borderId="0" xfId="1" applyFont="1" applyFill="1" applyBorder="1" applyAlignment="1" applyProtection="1">
      <alignment horizontal="center" vertical="center"/>
    </xf>
    <xf numFmtId="164" fontId="2" fillId="3" borderId="0" xfId="1" applyNumberFormat="1" applyFont="1" applyFill="1" applyBorder="1" applyAlignment="1" applyProtection="1">
      <alignment horizontal="center" vertical="center"/>
    </xf>
    <xf numFmtId="2" fontId="2" fillId="3" borderId="0" xfId="3" applyNumberFormat="1" applyFont="1" applyFill="1" applyBorder="1" applyAlignment="1" applyProtection="1">
      <alignment horizontal="center" vertical="center"/>
    </xf>
    <xf numFmtId="0" fontId="2" fillId="4" borderId="4" xfId="5" applyFont="1" applyFill="1" applyBorder="1" applyAlignment="1" applyProtection="1">
      <alignment horizontal="center" vertical="center" wrapText="1"/>
    </xf>
    <xf numFmtId="164" fontId="2" fillId="4" borderId="4" xfId="5" applyNumberFormat="1" applyFont="1" applyFill="1" applyBorder="1" applyAlignment="1" applyProtection="1">
      <alignment horizontal="center" vertical="center" wrapText="1"/>
    </xf>
    <xf numFmtId="2" fontId="2" fillId="4" borderId="4" xfId="3" applyNumberFormat="1" applyFont="1" applyFill="1" applyBorder="1" applyAlignment="1" applyProtection="1">
      <alignment horizontal="center" vertical="center" wrapText="1"/>
    </xf>
    <xf numFmtId="166" fontId="2" fillId="4" borderId="4" xfId="5" applyNumberFormat="1" applyFont="1" applyFill="1" applyBorder="1" applyAlignment="1" applyProtection="1">
      <alignment horizontal="center" vertical="center" wrapText="1"/>
    </xf>
    <xf numFmtId="0" fontId="2" fillId="5" borderId="4" xfId="5" applyFont="1" applyFill="1" applyBorder="1" applyAlignment="1" applyProtection="1">
      <alignment horizontal="center" vertical="center" wrapText="1"/>
    </xf>
    <xf numFmtId="0" fontId="4" fillId="6" borderId="4" xfId="0" applyFont="1" applyFill="1" applyBorder="1" applyAlignment="1">
      <alignment horizontal="center" vertical="center" wrapText="1"/>
    </xf>
    <xf numFmtId="164" fontId="4" fillId="6" borderId="4" xfId="0" applyNumberFormat="1" applyFont="1" applyFill="1" applyBorder="1" applyAlignment="1">
      <alignment horizontal="center" vertical="center" wrapText="1"/>
    </xf>
    <xf numFmtId="2" fontId="4" fillId="6" borderId="4" xfId="3" applyNumberFormat="1" applyFont="1" applyFill="1" applyBorder="1" applyAlignment="1" applyProtection="1">
      <alignment horizontal="center" vertical="center" wrapText="1"/>
    </xf>
    <xf numFmtId="0" fontId="4" fillId="3" borderId="4" xfId="1" applyNumberFormat="1" applyFont="1" applyFill="1" applyBorder="1" applyAlignment="1" applyProtection="1">
      <alignment horizontal="center" vertical="center" wrapText="1"/>
    </xf>
    <xf numFmtId="2" fontId="4" fillId="3" borderId="4" xfId="1" applyNumberFormat="1" applyFont="1" applyFill="1" applyBorder="1" applyAlignment="1" applyProtection="1">
      <alignment horizontal="center" vertical="center" wrapText="1"/>
    </xf>
    <xf numFmtId="164" fontId="4" fillId="3" borderId="4" xfId="2" applyNumberFormat="1" applyFont="1" applyFill="1" applyBorder="1" applyAlignment="1" applyProtection="1">
      <alignment horizontal="center" vertical="center" wrapText="1"/>
    </xf>
    <xf numFmtId="2" fontId="4" fillId="3" borderId="4" xfId="3" applyNumberFormat="1" applyFont="1" applyFill="1" applyBorder="1" applyAlignment="1" applyProtection="1">
      <alignment horizontal="center" vertical="center" wrapText="1"/>
    </xf>
    <xf numFmtId="0" fontId="4" fillId="0" borderId="4" xfId="1" applyNumberFormat="1" applyFont="1" applyFill="1" applyBorder="1" applyAlignment="1" applyProtection="1">
      <alignment horizontal="center" vertical="center" wrapText="1"/>
    </xf>
    <xf numFmtId="2" fontId="4" fillId="0" borderId="4" xfId="1" applyNumberFormat="1" applyFont="1" applyFill="1" applyBorder="1" applyAlignment="1" applyProtection="1">
      <alignment horizontal="center" vertical="center" wrapText="1"/>
    </xf>
    <xf numFmtId="164" fontId="4" fillId="0" borderId="4" xfId="2" applyNumberFormat="1" applyFont="1" applyFill="1" applyBorder="1" applyAlignment="1" applyProtection="1">
      <alignment horizontal="center" vertical="center" wrapText="1"/>
    </xf>
    <xf numFmtId="2" fontId="4" fillId="6" borderId="4" xfId="0" applyNumberFormat="1" applyFont="1" applyFill="1" applyBorder="1" applyAlignment="1">
      <alignment horizontal="center" vertical="center" wrapText="1"/>
    </xf>
    <xf numFmtId="0" fontId="5" fillId="0" borderId="0" xfId="0" applyFont="1" applyAlignment="1">
      <alignment horizontal="center" vertical="center"/>
    </xf>
    <xf numFmtId="2" fontId="5" fillId="0" borderId="0" xfId="3" applyNumberFormat="1" applyFont="1" applyFill="1" applyBorder="1" applyAlignment="1" applyProtection="1">
      <alignment horizontal="center" vertical="center"/>
    </xf>
    <xf numFmtId="166" fontId="2" fillId="7" borderId="4" xfId="0" applyNumberFormat="1" applyFont="1" applyFill="1" applyBorder="1" applyAlignment="1">
      <alignment horizontal="center" vertical="center"/>
    </xf>
    <xf numFmtId="0" fontId="6" fillId="0" borderId="0" xfId="0" applyFont="1" applyAlignment="1">
      <alignment horizontal="center" vertical="center"/>
    </xf>
    <xf numFmtId="164" fontId="4" fillId="0" borderId="0" xfId="0" applyNumberFormat="1" applyFont="1" applyAlignment="1">
      <alignment horizontal="center" vertical="center"/>
    </xf>
    <xf numFmtId="2" fontId="4" fillId="0" borderId="0" xfId="3" applyNumberFormat="1" applyFont="1" applyFill="1" applyAlignment="1" applyProtection="1">
      <alignment horizontal="center" vertical="center"/>
    </xf>
    <xf numFmtId="44" fontId="5" fillId="0" borderId="0" xfId="0" applyNumberFormat="1" applyFont="1" applyAlignment="1">
      <alignment horizontal="center" vertical="center"/>
    </xf>
    <xf numFmtId="164" fontId="6" fillId="0" borderId="0" xfId="0" applyNumberFormat="1" applyFont="1" applyAlignment="1">
      <alignment horizontal="center" vertical="center"/>
    </xf>
    <xf numFmtId="2" fontId="6" fillId="0" borderId="0" xfId="3" applyNumberFormat="1" applyFont="1" applyFill="1" applyBorder="1" applyAlignment="1" applyProtection="1">
      <alignment horizontal="center" vertical="center"/>
    </xf>
    <xf numFmtId="0" fontId="4" fillId="0" borderId="0" xfId="0" applyFont="1" applyAlignment="1">
      <alignment horizontal="center" vertical="center"/>
    </xf>
    <xf numFmtId="164" fontId="4" fillId="3" borderId="0" xfId="0" applyNumberFormat="1" applyFont="1" applyFill="1" applyAlignment="1">
      <alignment horizontal="center" vertical="center"/>
    </xf>
    <xf numFmtId="2" fontId="4" fillId="3" borderId="0" xfId="3" applyNumberFormat="1" applyFont="1" applyFill="1" applyAlignment="1" applyProtection="1">
      <alignment horizontal="center" vertical="center"/>
    </xf>
    <xf numFmtId="0" fontId="7" fillId="0" borderId="0" xfId="0" applyFont="1"/>
    <xf numFmtId="0" fontId="4" fillId="0" borderId="0" xfId="0" applyFont="1" applyAlignment="1">
      <alignment vertical="center"/>
    </xf>
    <xf numFmtId="0" fontId="7" fillId="0" borderId="0" xfId="0" applyFont="1" applyAlignment="1">
      <alignment vertical="center"/>
    </xf>
    <xf numFmtId="0" fontId="7" fillId="6" borderId="0" xfId="0" applyFont="1" applyFill="1" applyAlignment="1">
      <alignment vertical="center"/>
    </xf>
    <xf numFmtId="0" fontId="7" fillId="3" borderId="0" xfId="0" applyFont="1" applyFill="1" applyAlignment="1">
      <alignment vertical="center"/>
    </xf>
    <xf numFmtId="0" fontId="8" fillId="0" borderId="0" xfId="0" applyFont="1" applyAlignment="1">
      <alignment vertical="center"/>
    </xf>
    <xf numFmtId="0" fontId="9" fillId="0" borderId="0" xfId="0" applyFont="1"/>
    <xf numFmtId="0" fontId="9" fillId="0" borderId="0" xfId="0" applyFont="1" applyAlignment="1">
      <alignment vertical="center"/>
    </xf>
    <xf numFmtId="0" fontId="9" fillId="3" borderId="0" xfId="0" applyFont="1" applyFill="1" applyAlignment="1">
      <alignment vertical="center"/>
    </xf>
    <xf numFmtId="0" fontId="10" fillId="0" borderId="0" xfId="0" applyFont="1"/>
    <xf numFmtId="0" fontId="7" fillId="3" borderId="0" xfId="0" applyFont="1" applyFill="1"/>
    <xf numFmtId="0" fontId="7" fillId="3" borderId="5" xfId="0" applyFont="1" applyFill="1" applyBorder="1"/>
    <xf numFmtId="0" fontId="1" fillId="0" borderId="0" xfId="0" applyFont="1"/>
    <xf numFmtId="43" fontId="2" fillId="3" borderId="0" xfId="1" applyFont="1" applyFill="1" applyBorder="1" applyAlignment="1" applyProtection="1">
      <alignment horizontal="left" vertical="top"/>
    </xf>
    <xf numFmtId="165" fontId="2" fillId="4" borderId="4" xfId="5" applyNumberFormat="1" applyFont="1" applyFill="1" applyBorder="1" applyAlignment="1" applyProtection="1">
      <alignment horizontal="center" vertical="center"/>
    </xf>
    <xf numFmtId="0" fontId="2" fillId="5" borderId="4" xfId="5" applyFont="1" applyFill="1" applyBorder="1" applyAlignment="1" applyProtection="1">
      <alignment horizontal="justify" vertical="center"/>
    </xf>
    <xf numFmtId="2" fontId="4" fillId="3" borderId="4" xfId="1" applyNumberFormat="1" applyFont="1" applyFill="1" applyBorder="1" applyAlignment="1" applyProtection="1">
      <alignment horizontal="justify" vertical="center"/>
    </xf>
    <xf numFmtId="2" fontId="4" fillId="0" borderId="4" xfId="1" applyNumberFormat="1" applyFont="1" applyFill="1" applyBorder="1" applyAlignment="1" applyProtection="1">
      <alignment horizontal="justify" vertical="center"/>
    </xf>
    <xf numFmtId="0" fontId="6" fillId="0" borderId="0" xfId="0" applyFont="1" applyAlignment="1"/>
    <xf numFmtId="0" fontId="6" fillId="0" borderId="0" xfId="0" applyFont="1" applyAlignment="1">
      <alignment horizontal="left" vertical="top"/>
    </xf>
    <xf numFmtId="0" fontId="4" fillId="3" borderId="0" xfId="0" applyFont="1" applyFill="1" applyAlignment="1">
      <alignment horizontal="left" vertical="top"/>
    </xf>
    <xf numFmtId="0" fontId="11" fillId="0" borderId="0" xfId="6" applyAlignment="1">
      <alignment horizontal="center" vertical="center"/>
    </xf>
    <xf numFmtId="0" fontId="11" fillId="0" borderId="6" xfId="6" applyBorder="1" applyAlignment="1">
      <alignment horizontal="center" vertical="center"/>
    </xf>
    <xf numFmtId="0" fontId="11" fillId="0" borderId="7" xfId="6" applyBorder="1" applyAlignment="1">
      <alignment vertical="center"/>
    </xf>
    <xf numFmtId="0" fontId="11" fillId="0" borderId="8" xfId="6" applyBorder="1" applyAlignment="1">
      <alignment vertical="center"/>
    </xf>
    <xf numFmtId="0" fontId="11" fillId="0" borderId="0" xfId="6" applyAlignment="1">
      <alignment vertical="center"/>
    </xf>
    <xf numFmtId="0" fontId="12" fillId="0" borderId="9" xfId="6" applyFont="1" applyBorder="1" applyAlignment="1">
      <alignment horizontal="center" vertical="center" wrapText="1"/>
    </xf>
    <xf numFmtId="0" fontId="12" fillId="0" borderId="0" xfId="6" applyFont="1" applyAlignment="1">
      <alignment horizontal="center" vertical="center" wrapText="1"/>
    </xf>
    <xf numFmtId="0" fontId="12" fillId="0" borderId="10" xfId="6" applyFont="1" applyBorder="1" applyAlignment="1">
      <alignment horizontal="center" vertical="center" wrapText="1"/>
    </xf>
    <xf numFmtId="168" fontId="1" fillId="0" borderId="0" xfId="7" applyFont="1" applyAlignment="1">
      <alignment vertical="center"/>
    </xf>
    <xf numFmtId="168" fontId="11" fillId="0" borderId="0" xfId="6" applyNumberFormat="1" applyAlignment="1">
      <alignment vertical="center"/>
    </xf>
    <xf numFmtId="0" fontId="11" fillId="0" borderId="4" xfId="6" applyBorder="1" applyAlignment="1">
      <alignment vertical="center"/>
    </xf>
    <xf numFmtId="0" fontId="11" fillId="0" borderId="8" xfId="6" applyBorder="1" applyAlignment="1">
      <alignment horizontal="center" vertical="center" wrapText="1"/>
    </xf>
    <xf numFmtId="9" fontId="1" fillId="0" borderId="0" xfId="10" applyFont="1" applyAlignment="1">
      <alignment vertical="center"/>
    </xf>
    <xf numFmtId="0" fontId="11" fillId="0" borderId="10" xfId="6" applyBorder="1" applyAlignment="1">
      <alignment horizontal="center" vertical="center" wrapText="1"/>
    </xf>
    <xf numFmtId="169" fontId="11" fillId="0" borderId="4" xfId="6" applyNumberFormat="1" applyBorder="1" applyAlignment="1">
      <alignment vertical="center"/>
    </xf>
    <xf numFmtId="170" fontId="1" fillId="0" borderId="0" xfId="10" applyNumberFormat="1" applyFont="1" applyAlignment="1">
      <alignment vertical="center"/>
    </xf>
    <xf numFmtId="169" fontId="11" fillId="0" borderId="0" xfId="6" applyNumberFormat="1" applyAlignment="1">
      <alignment vertical="center"/>
    </xf>
    <xf numFmtId="171" fontId="1" fillId="0" borderId="0" xfId="10" applyNumberFormat="1" applyFont="1" applyAlignment="1">
      <alignment vertical="center"/>
    </xf>
    <xf numFmtId="165" fontId="11" fillId="0" borderId="0" xfId="6" applyNumberFormat="1" applyAlignment="1">
      <alignment vertical="center"/>
    </xf>
    <xf numFmtId="173" fontId="1" fillId="0" borderId="0" xfId="11" applyFont="1" applyAlignment="1">
      <alignment vertical="center"/>
    </xf>
    <xf numFmtId="0" fontId="13" fillId="0" borderId="24" xfId="8" applyFont="1" applyBorder="1" applyAlignment="1">
      <alignment horizontal="center" vertical="center" wrapText="1"/>
    </xf>
    <xf numFmtId="0" fontId="11" fillId="0" borderId="13" xfId="6" applyBorder="1" applyAlignment="1">
      <alignment horizontal="center" vertical="center" wrapText="1"/>
    </xf>
    <xf numFmtId="44" fontId="11" fillId="0" borderId="0" xfId="6" applyNumberFormat="1" applyAlignment="1">
      <alignment vertical="center"/>
    </xf>
    <xf numFmtId="167" fontId="11" fillId="0" borderId="0" xfId="6" applyNumberFormat="1" applyAlignment="1">
      <alignment vertical="center"/>
    </xf>
    <xf numFmtId="1" fontId="11" fillId="0" borderId="4" xfId="6" applyNumberFormat="1" applyBorder="1" applyAlignment="1">
      <alignment vertical="center"/>
    </xf>
    <xf numFmtId="0" fontId="15" fillId="0" borderId="0" xfId="8" applyFont="1" applyAlignment="1">
      <alignment vertical="center"/>
    </xf>
    <xf numFmtId="0" fontId="11" fillId="0" borderId="0" xfId="12"/>
    <xf numFmtId="10" fontId="11" fillId="0" borderId="0" xfId="13" applyNumberFormat="1" applyFont="1"/>
    <xf numFmtId="0" fontId="15" fillId="0" borderId="4" xfId="8" applyFont="1" applyBorder="1" applyAlignment="1">
      <alignment vertical="center"/>
    </xf>
    <xf numFmtId="1" fontId="15" fillId="0" borderId="4" xfId="8" applyNumberFormat="1" applyFont="1" applyBorder="1" applyAlignment="1">
      <alignment vertical="center"/>
    </xf>
    <xf numFmtId="0" fontId="16" fillId="0" borderId="0" xfId="8" applyFont="1" applyAlignment="1">
      <alignment vertical="center"/>
    </xf>
    <xf numFmtId="0" fontId="16" fillId="0" borderId="4" xfId="8" applyFont="1" applyBorder="1" applyAlignment="1">
      <alignment vertical="center"/>
    </xf>
    <xf numFmtId="0" fontId="13" fillId="9" borderId="4" xfId="8" applyFont="1" applyFill="1" applyBorder="1" applyAlignment="1">
      <alignment horizontal="center" vertical="center" wrapText="1"/>
    </xf>
    <xf numFmtId="0" fontId="13" fillId="9" borderId="21" xfId="8" applyFont="1" applyFill="1" applyBorder="1" applyAlignment="1">
      <alignment horizontal="center" vertical="center" wrapText="1"/>
    </xf>
    <xf numFmtId="0" fontId="16" fillId="0" borderId="0" xfId="8" applyFont="1" applyAlignment="1">
      <alignment vertical="center" wrapText="1"/>
    </xf>
    <xf numFmtId="169" fontId="16" fillId="0" borderId="0" xfId="8" applyNumberFormat="1" applyFont="1" applyAlignment="1">
      <alignment vertical="center" wrapText="1"/>
    </xf>
    <xf numFmtId="0" fontId="17" fillId="9" borderId="4" xfId="8" applyFont="1" applyFill="1" applyBorder="1" applyAlignment="1">
      <alignment horizontal="center" vertical="center" wrapText="1"/>
    </xf>
    <xf numFmtId="0" fontId="17" fillId="9" borderId="21" xfId="8" applyFont="1" applyFill="1" applyBorder="1" applyAlignment="1">
      <alignment horizontal="center" vertical="center" wrapText="1"/>
    </xf>
    <xf numFmtId="0" fontId="13" fillId="10" borderId="0" xfId="8" applyFont="1" applyFill="1" applyAlignment="1">
      <alignment horizontal="center" vertical="center" wrapText="1"/>
    </xf>
    <xf numFmtId="0" fontId="13" fillId="9" borderId="20" xfId="8" applyFont="1" applyFill="1" applyBorder="1" applyAlignment="1">
      <alignment horizontal="center" vertical="center" wrapText="1"/>
    </xf>
    <xf numFmtId="0" fontId="13" fillId="9" borderId="26" xfId="8" applyFont="1" applyFill="1" applyBorder="1" applyAlignment="1">
      <alignment horizontal="center" vertical="center" wrapText="1"/>
    </xf>
    <xf numFmtId="0" fontId="13" fillId="9" borderId="0" xfId="8" applyFont="1" applyFill="1" applyAlignment="1">
      <alignment horizontal="center" vertical="center" wrapText="1"/>
    </xf>
    <xf numFmtId="0" fontId="13" fillId="9" borderId="2" xfId="8" applyFont="1" applyFill="1" applyBorder="1" applyAlignment="1">
      <alignment horizontal="center" vertical="center" wrapText="1"/>
    </xf>
    <xf numFmtId="0" fontId="13" fillId="9" borderId="22" xfId="8" applyFont="1" applyFill="1" applyBorder="1" applyAlignment="1">
      <alignment horizontal="center" vertical="center" wrapText="1"/>
    </xf>
    <xf numFmtId="0" fontId="13" fillId="0" borderId="0" xfId="8" applyFont="1" applyAlignment="1">
      <alignment vertical="center" wrapText="1"/>
    </xf>
    <xf numFmtId="0" fontId="16" fillId="0" borderId="0" xfId="8" applyFont="1" applyAlignment="1">
      <alignment horizontal="center" vertical="center"/>
    </xf>
    <xf numFmtId="1" fontId="16" fillId="0" borderId="20" xfId="8" applyNumberFormat="1" applyFont="1" applyBorder="1" applyAlignment="1">
      <alignment horizontal="center" vertical="center" wrapText="1"/>
    </xf>
    <xf numFmtId="0" fontId="17" fillId="11" borderId="28" xfId="6" applyFont="1" applyFill="1" applyBorder="1" applyAlignment="1">
      <alignment horizontal="center" vertical="center" wrapText="1"/>
    </xf>
    <xf numFmtId="169" fontId="17" fillId="0" borderId="4" xfId="8" applyNumberFormat="1" applyFont="1" applyBorder="1" applyAlignment="1">
      <alignment horizontal="right" vertical="center" wrapText="1"/>
    </xf>
    <xf numFmtId="169" fontId="17" fillId="0" borderId="21" xfId="8" applyNumberFormat="1" applyFont="1" applyBorder="1" applyAlignment="1">
      <alignment horizontal="right" vertical="center" wrapText="1"/>
    </xf>
    <xf numFmtId="2" fontId="13" fillId="0" borderId="0" xfId="8" applyNumberFormat="1" applyFont="1" applyAlignment="1">
      <alignment vertical="center"/>
    </xf>
    <xf numFmtId="0" fontId="18" fillId="0" borderId="0" xfId="8" applyFont="1" applyAlignment="1">
      <alignment vertical="center"/>
    </xf>
    <xf numFmtId="169" fontId="16" fillId="0" borderId="0" xfId="8" applyNumberFormat="1" applyFont="1" applyAlignment="1">
      <alignment vertical="center"/>
    </xf>
    <xf numFmtId="0" fontId="16" fillId="0" borderId="9" xfId="8" applyFont="1" applyBorder="1" applyAlignment="1">
      <alignment horizontal="center" vertical="center" wrapText="1"/>
    </xf>
    <xf numFmtId="169" fontId="13" fillId="0" borderId="21" xfId="8" applyNumberFormat="1" applyFont="1" applyBorder="1" applyAlignment="1">
      <alignment horizontal="right" vertical="center" wrapText="1"/>
    </xf>
    <xf numFmtId="0" fontId="16" fillId="0" borderId="0" xfId="8" applyFont="1" applyAlignment="1">
      <alignment horizontal="center" vertical="center" wrapText="1"/>
    </xf>
    <xf numFmtId="0" fontId="16" fillId="0" borderId="20" xfId="8" applyFont="1" applyBorder="1" applyAlignment="1">
      <alignment horizontal="center" vertical="center" wrapText="1"/>
    </xf>
    <xf numFmtId="10" fontId="12" fillId="0" borderId="22" xfId="10" applyNumberFormat="1" applyFont="1" applyFill="1" applyBorder="1" applyAlignment="1" applyProtection="1">
      <alignment horizontal="center" vertical="center" wrapText="1"/>
    </xf>
    <xf numFmtId="0" fontId="17" fillId="0" borderId="0" xfId="8" applyFont="1" applyAlignment="1">
      <alignment horizontal="center" vertical="center" wrapText="1"/>
    </xf>
    <xf numFmtId="37" fontId="17" fillId="0" borderId="10" xfId="8" applyNumberFormat="1" applyFont="1" applyBorder="1" applyAlignment="1">
      <alignment horizontal="center" vertical="center" wrapText="1"/>
    </xf>
    <xf numFmtId="0" fontId="13" fillId="0" borderId="0" xfId="8" applyFont="1" applyAlignment="1">
      <alignment horizontal="center" vertical="center" wrapText="1"/>
    </xf>
    <xf numFmtId="0" fontId="15" fillId="0" borderId="0" xfId="8" applyFont="1" applyAlignment="1">
      <alignment horizontal="center" vertical="center"/>
    </xf>
    <xf numFmtId="0" fontId="17" fillId="9" borderId="2" xfId="8" applyFont="1" applyFill="1" applyBorder="1" applyAlignment="1">
      <alignment horizontal="center" vertical="center" wrapText="1"/>
    </xf>
    <xf numFmtId="0" fontId="17" fillId="9" borderId="3" xfId="8" applyFont="1" applyFill="1" applyBorder="1" applyAlignment="1">
      <alignment horizontal="center" vertical="center" wrapText="1"/>
    </xf>
    <xf numFmtId="172" fontId="16" fillId="0" borderId="20" xfId="8" applyNumberFormat="1" applyFont="1" applyBorder="1" applyAlignment="1">
      <alignment horizontal="center" vertical="center" wrapText="1"/>
    </xf>
    <xf numFmtId="176" fontId="16" fillId="0" borderId="0" xfId="8" applyNumberFormat="1" applyFont="1" applyAlignment="1">
      <alignment vertical="center"/>
    </xf>
    <xf numFmtId="0" fontId="17" fillId="0" borderId="1" xfId="8" applyFont="1" applyBorder="1" applyAlignment="1">
      <alignment horizontal="left" vertical="center" wrapText="1"/>
    </xf>
    <xf numFmtId="0" fontId="17" fillId="0" borderId="2" xfId="8" applyFont="1" applyBorder="1" applyAlignment="1">
      <alignment horizontal="center" vertical="center" wrapText="1"/>
    </xf>
    <xf numFmtId="0" fontId="17" fillId="0" borderId="3" xfId="8" applyFont="1" applyBorder="1" applyAlignment="1">
      <alignment horizontal="center" vertical="center" wrapText="1"/>
    </xf>
    <xf numFmtId="37" fontId="13" fillId="0" borderId="0" xfId="8" applyNumberFormat="1" applyFont="1" applyAlignment="1">
      <alignment horizontal="center" vertical="center" wrapText="1"/>
    </xf>
    <xf numFmtId="37" fontId="13" fillId="0" borderId="10" xfId="8" applyNumberFormat="1" applyFont="1" applyBorder="1" applyAlignment="1">
      <alignment horizontal="center" vertical="center" wrapText="1"/>
    </xf>
    <xf numFmtId="0" fontId="17" fillId="0" borderId="4" xfId="8" applyFont="1" applyBorder="1" applyAlignment="1">
      <alignment horizontal="justify" vertical="center" wrapText="1"/>
    </xf>
    <xf numFmtId="177" fontId="17" fillId="0" borderId="4" xfId="8" applyNumberFormat="1" applyFont="1" applyBorder="1" applyAlignment="1">
      <alignment horizontal="center" vertical="center" wrapText="1"/>
    </xf>
    <xf numFmtId="173" fontId="16" fillId="0" borderId="0" xfId="11" applyFont="1" applyFill="1" applyAlignment="1">
      <alignment vertical="center"/>
    </xf>
    <xf numFmtId="0" fontId="20" fillId="0" borderId="0" xfId="6" applyFont="1"/>
    <xf numFmtId="178" fontId="16" fillId="0" borderId="0" xfId="8" applyNumberFormat="1" applyFont="1" applyAlignment="1">
      <alignment vertical="center"/>
    </xf>
    <xf numFmtId="10" fontId="20" fillId="0" borderId="0" xfId="6" applyNumberFormat="1" applyFont="1"/>
    <xf numFmtId="0" fontId="19" fillId="0" borderId="33" xfId="8" applyFont="1" applyBorder="1" applyAlignment="1">
      <alignment horizontal="center" vertical="center" wrapText="1"/>
    </xf>
    <xf numFmtId="0" fontId="11" fillId="0" borderId="9" xfId="6" applyBorder="1" applyAlignment="1">
      <alignment horizontal="center" vertical="center" wrapText="1"/>
    </xf>
    <xf numFmtId="0" fontId="11" fillId="0" borderId="0" xfId="6" applyAlignment="1">
      <alignment horizontal="center" vertical="center" wrapText="1"/>
    </xf>
    <xf numFmtId="178" fontId="11" fillId="0" borderId="0" xfId="6" applyNumberFormat="1" applyAlignment="1">
      <alignment vertical="center"/>
    </xf>
    <xf numFmtId="179" fontId="16" fillId="0" borderId="0" xfId="8" applyNumberFormat="1" applyFont="1" applyAlignment="1">
      <alignment vertical="center"/>
    </xf>
    <xf numFmtId="43" fontId="16" fillId="0" borderId="0" xfId="15" applyFont="1" applyFill="1" applyAlignment="1">
      <alignment vertical="center"/>
    </xf>
    <xf numFmtId="10" fontId="12" fillId="0" borderId="22" xfId="16" applyNumberFormat="1" applyFont="1" applyFill="1" applyBorder="1" applyAlignment="1" applyProtection="1">
      <alignment horizontal="center" vertical="center" wrapText="1"/>
    </xf>
    <xf numFmtId="9" fontId="13" fillId="0" borderId="21" xfId="8" applyNumberFormat="1" applyFont="1" applyBorder="1" applyAlignment="1">
      <alignment horizontal="center" vertical="center" wrapText="1"/>
    </xf>
    <xf numFmtId="0" fontId="15" fillId="0" borderId="9" xfId="8" applyFont="1" applyBorder="1" applyAlignment="1">
      <alignment horizontal="center" vertical="center" wrapText="1"/>
    </xf>
    <xf numFmtId="173" fontId="15" fillId="0" borderId="0" xfId="11" applyFont="1" applyFill="1" applyAlignment="1">
      <alignment vertical="center"/>
    </xf>
    <xf numFmtId="167" fontId="15" fillId="0" borderId="0" xfId="8" applyNumberFormat="1" applyFont="1" applyAlignment="1">
      <alignment vertical="center"/>
    </xf>
    <xf numFmtId="10" fontId="16" fillId="0" borderId="0" xfId="8" applyNumberFormat="1" applyFont="1" applyAlignment="1">
      <alignment vertical="center"/>
    </xf>
    <xf numFmtId="0" fontId="16" fillId="0" borderId="11" xfId="8" applyFont="1" applyBorder="1" applyAlignment="1">
      <alignment horizontal="center" vertical="center" wrapText="1"/>
    </xf>
    <xf numFmtId="10" fontId="21" fillId="0" borderId="25" xfId="8" applyNumberFormat="1" applyFont="1" applyBorder="1" applyAlignment="1">
      <alignment horizontal="center" vertical="center" wrapText="1"/>
    </xf>
    <xf numFmtId="10" fontId="22" fillId="12" borderId="0" xfId="17" applyNumberFormat="1" applyFont="1" applyFill="1" applyAlignment="1">
      <alignment horizontal="center" vertical="center"/>
    </xf>
    <xf numFmtId="10" fontId="23" fillId="12" borderId="0" xfId="17" applyNumberFormat="1" applyFont="1" applyFill="1" applyAlignment="1">
      <alignment horizontal="left" vertical="center"/>
    </xf>
    <xf numFmtId="0" fontId="21" fillId="0" borderId="0" xfId="8" applyFont="1" applyAlignment="1">
      <alignment horizontal="left" vertical="center"/>
    </xf>
    <xf numFmtId="0" fontId="21" fillId="0" borderId="0" xfId="8" applyFont="1" applyAlignment="1">
      <alignment vertical="center"/>
    </xf>
    <xf numFmtId="170" fontId="21" fillId="0" borderId="0" xfId="8" applyNumberFormat="1" applyFont="1" applyAlignment="1">
      <alignment vertical="center"/>
    </xf>
    <xf numFmtId="9" fontId="16" fillId="0" borderId="0" xfId="10" applyFont="1" applyFill="1" applyBorder="1" applyAlignment="1">
      <alignment vertical="center"/>
    </xf>
    <xf numFmtId="10" fontId="16" fillId="0" borderId="0" xfId="10" applyNumberFormat="1" applyFont="1" applyFill="1" applyAlignment="1">
      <alignment vertical="center"/>
    </xf>
    <xf numFmtId="180" fontId="1" fillId="0" borderId="0" xfId="10" applyNumberFormat="1" applyFont="1" applyAlignment="1">
      <alignment vertical="center"/>
    </xf>
    <xf numFmtId="2" fontId="16" fillId="0" borderId="0" xfId="8" applyNumberFormat="1" applyFont="1" applyAlignment="1">
      <alignment vertical="center"/>
    </xf>
    <xf numFmtId="2" fontId="11" fillId="0" borderId="0" xfId="6" applyNumberFormat="1" applyAlignment="1">
      <alignment vertical="center"/>
    </xf>
    <xf numFmtId="181" fontId="11" fillId="0" borderId="0" xfId="6" applyNumberFormat="1" applyAlignment="1">
      <alignment vertical="center"/>
    </xf>
    <xf numFmtId="182" fontId="11" fillId="0" borderId="0" xfId="6" applyNumberFormat="1" applyAlignment="1">
      <alignment vertical="center"/>
    </xf>
    <xf numFmtId="183" fontId="11" fillId="0" borderId="0" xfId="6" applyNumberFormat="1" applyAlignment="1">
      <alignment vertical="center"/>
    </xf>
    <xf numFmtId="0" fontId="17" fillId="11" borderId="37" xfId="6" applyFont="1" applyFill="1" applyBorder="1" applyAlignment="1">
      <alignment horizontal="center" vertical="center" wrapText="1"/>
    </xf>
    <xf numFmtId="166" fontId="2" fillId="7" borderId="1" xfId="0" applyNumberFormat="1" applyFont="1" applyFill="1" applyBorder="1" applyAlignment="1">
      <alignment horizontal="right" vertical="center"/>
    </xf>
    <xf numFmtId="166" fontId="2" fillId="7" borderId="2" xfId="0" applyNumberFormat="1" applyFont="1" applyFill="1" applyBorder="1" applyAlignment="1">
      <alignment horizontal="right" vertical="center"/>
    </xf>
    <xf numFmtId="166" fontId="2" fillId="7" borderId="3" xfId="0" applyNumberFormat="1" applyFont="1" applyFill="1" applyBorder="1" applyAlignment="1">
      <alignment horizontal="right" vertical="center"/>
    </xf>
    <xf numFmtId="43" fontId="2" fillId="2" borderId="1" xfId="1" applyFont="1" applyFill="1" applyBorder="1" applyAlignment="1" applyProtection="1">
      <alignment horizontal="center" vertical="center"/>
    </xf>
    <xf numFmtId="43" fontId="2" fillId="2" borderId="2" xfId="1" applyFont="1" applyFill="1" applyBorder="1" applyAlignment="1" applyProtection="1">
      <alignment horizontal="center" vertical="center"/>
    </xf>
    <xf numFmtId="43" fontId="2" fillId="2" borderId="3" xfId="1" applyFont="1" applyFill="1" applyBorder="1" applyAlignment="1" applyProtection="1">
      <alignment horizontal="center" vertical="center"/>
    </xf>
    <xf numFmtId="0" fontId="13" fillId="8" borderId="34" xfId="8" applyFont="1" applyFill="1" applyBorder="1" applyAlignment="1">
      <alignment horizontal="right" vertical="center" wrapText="1"/>
    </xf>
    <xf numFmtId="0" fontId="13" fillId="8" borderId="35" xfId="8" applyFont="1" applyFill="1" applyBorder="1" applyAlignment="1">
      <alignment horizontal="right" vertical="center" wrapText="1"/>
    </xf>
    <xf numFmtId="0" fontId="13" fillId="8" borderId="36" xfId="8" applyFont="1" applyFill="1" applyBorder="1" applyAlignment="1">
      <alignment horizontal="right" vertical="center" wrapText="1"/>
    </xf>
    <xf numFmtId="0" fontId="13" fillId="8" borderId="1" xfId="8" applyFont="1" applyFill="1" applyBorder="1" applyAlignment="1">
      <alignment horizontal="right" vertical="center" wrapText="1"/>
    </xf>
    <xf numFmtId="0" fontId="13" fillId="8" borderId="2" xfId="8" applyFont="1" applyFill="1" applyBorder="1" applyAlignment="1">
      <alignment horizontal="right" vertical="center" wrapText="1"/>
    </xf>
    <xf numFmtId="0" fontId="13" fillId="8" borderId="3" xfId="8" applyFont="1" applyFill="1" applyBorder="1" applyAlignment="1">
      <alignment horizontal="right" vertical="center" wrapText="1"/>
    </xf>
    <xf numFmtId="0" fontId="13" fillId="0" borderId="0" xfId="8" applyFont="1" applyAlignment="1">
      <alignment horizontal="center" vertical="center" wrapText="1"/>
    </xf>
    <xf numFmtId="0" fontId="13" fillId="0" borderId="10" xfId="8" applyFont="1" applyBorder="1" applyAlignment="1">
      <alignment horizontal="center" vertical="center" wrapText="1"/>
    </xf>
    <xf numFmtId="10" fontId="17" fillId="0" borderId="1" xfId="8" applyNumberFormat="1" applyFont="1" applyBorder="1" applyAlignment="1">
      <alignment horizontal="center" vertical="center" wrapText="1"/>
    </xf>
    <xf numFmtId="10" fontId="17" fillId="0" borderId="3" xfId="8" applyNumberFormat="1" applyFont="1" applyBorder="1" applyAlignment="1">
      <alignment horizontal="center" vertical="center" wrapText="1"/>
    </xf>
    <xf numFmtId="176" fontId="17" fillId="0" borderId="1" xfId="8" applyNumberFormat="1" applyFont="1" applyBorder="1" applyAlignment="1">
      <alignment horizontal="right" vertical="center" wrapText="1"/>
    </xf>
    <xf numFmtId="176" fontId="17" fillId="0" borderId="3" xfId="8" applyNumberFormat="1" applyFont="1" applyBorder="1" applyAlignment="1">
      <alignment horizontal="right" vertical="center" wrapText="1"/>
    </xf>
    <xf numFmtId="9" fontId="17" fillId="0" borderId="4" xfId="8" applyNumberFormat="1" applyFont="1" applyBorder="1" applyAlignment="1">
      <alignment horizontal="center" vertical="center" wrapText="1"/>
    </xf>
    <xf numFmtId="37" fontId="13" fillId="8" borderId="1" xfId="8" applyNumberFormat="1" applyFont="1" applyFill="1" applyBorder="1" applyAlignment="1">
      <alignment horizontal="right" vertical="center" wrapText="1"/>
    </xf>
    <xf numFmtId="37" fontId="13" fillId="8" borderId="2" xfId="8" applyNumberFormat="1" applyFont="1" applyFill="1" applyBorder="1" applyAlignment="1">
      <alignment horizontal="right" vertical="center" wrapText="1"/>
    </xf>
    <xf numFmtId="37" fontId="13" fillId="8" borderId="3" xfId="8" applyNumberFormat="1" applyFont="1" applyFill="1" applyBorder="1" applyAlignment="1">
      <alignment horizontal="right" vertical="center" wrapText="1"/>
    </xf>
    <xf numFmtId="0" fontId="13" fillId="9" borderId="4" xfId="8" applyFont="1" applyFill="1" applyBorder="1" applyAlignment="1">
      <alignment horizontal="center" vertical="center" wrapText="1"/>
    </xf>
    <xf numFmtId="0" fontId="13" fillId="9" borderId="1" xfId="8" applyFont="1" applyFill="1" applyBorder="1" applyAlignment="1">
      <alignment horizontal="center" vertical="center" wrapText="1"/>
    </xf>
    <xf numFmtId="0" fontId="13" fillId="9" borderId="3" xfId="8" applyFont="1" applyFill="1" applyBorder="1" applyAlignment="1">
      <alignment horizontal="center" vertical="center" wrapText="1"/>
    </xf>
    <xf numFmtId="0" fontId="19" fillId="0" borderId="4" xfId="8" applyFont="1" applyBorder="1" applyAlignment="1">
      <alignment horizontal="center" vertical="center" wrapText="1"/>
    </xf>
    <xf numFmtId="9" fontId="17" fillId="11" borderId="31" xfId="4" applyFont="1" applyFill="1" applyBorder="1" applyAlignment="1">
      <alignment horizontal="center" vertical="center" wrapText="1"/>
    </xf>
    <xf numFmtId="9" fontId="17" fillId="11" borderId="32" xfId="4" applyFont="1" applyFill="1" applyBorder="1" applyAlignment="1">
      <alignment horizontal="center" vertical="center" wrapText="1"/>
    </xf>
    <xf numFmtId="174" fontId="17" fillId="0" borderId="1" xfId="8" applyNumberFormat="1" applyFont="1" applyBorder="1" applyAlignment="1">
      <alignment horizontal="center" vertical="center" wrapText="1"/>
    </xf>
    <xf numFmtId="174" fontId="17" fillId="0" borderId="3" xfId="8" applyNumberFormat="1" applyFont="1" applyBorder="1" applyAlignment="1">
      <alignment horizontal="center" vertical="center" wrapText="1"/>
    </xf>
    <xf numFmtId="0" fontId="13" fillId="9" borderId="21" xfId="8" applyFont="1" applyFill="1" applyBorder="1" applyAlignment="1">
      <alignment horizontal="center" vertical="center" wrapText="1"/>
    </xf>
    <xf numFmtId="0" fontId="13" fillId="9" borderId="20" xfId="8" applyFont="1" applyFill="1" applyBorder="1" applyAlignment="1">
      <alignment horizontal="center" vertical="center" wrapText="1"/>
    </xf>
    <xf numFmtId="175" fontId="13" fillId="9" borderId="4" xfId="8" applyNumberFormat="1" applyFont="1" applyFill="1" applyBorder="1" applyAlignment="1">
      <alignment horizontal="center" vertical="center" wrapText="1"/>
    </xf>
    <xf numFmtId="175" fontId="13" fillId="9" borderId="21" xfId="8" applyNumberFormat="1" applyFont="1" applyFill="1" applyBorder="1" applyAlignment="1">
      <alignment horizontal="center" vertical="center" wrapText="1"/>
    </xf>
    <xf numFmtId="0" fontId="13" fillId="9" borderId="2" xfId="8" applyFont="1" applyFill="1" applyBorder="1" applyAlignment="1">
      <alignment horizontal="center" vertical="center" wrapText="1"/>
    </xf>
    <xf numFmtId="0" fontId="17" fillId="9" borderId="2" xfId="8" applyFont="1" applyFill="1" applyBorder="1" applyAlignment="1">
      <alignment horizontal="center" vertical="center" wrapText="1"/>
    </xf>
    <xf numFmtId="0" fontId="17" fillId="0" borderId="1" xfId="8" applyFont="1" applyBorder="1" applyAlignment="1">
      <alignment horizontal="left" vertical="center" wrapText="1"/>
    </xf>
    <xf numFmtId="0" fontId="17" fillId="0" borderId="2" xfId="8" applyFont="1" applyBorder="1" applyAlignment="1">
      <alignment horizontal="left" vertical="center" wrapText="1"/>
    </xf>
    <xf numFmtId="0" fontId="17" fillId="0" borderId="3" xfId="8" applyFont="1" applyBorder="1" applyAlignment="1">
      <alignment horizontal="left" vertical="center" wrapText="1"/>
    </xf>
    <xf numFmtId="0" fontId="17" fillId="0" borderId="0" xfId="8" applyFont="1" applyAlignment="1">
      <alignment horizontal="center" vertical="center" wrapText="1"/>
    </xf>
    <xf numFmtId="0" fontId="17" fillId="0" borderId="1" xfId="14" applyFont="1" applyBorder="1" applyAlignment="1">
      <alignment horizontal="left" vertical="center" wrapText="1"/>
    </xf>
    <xf numFmtId="0" fontId="17" fillId="0" borderId="27" xfId="14" applyFont="1" applyBorder="1" applyAlignment="1">
      <alignment horizontal="left" vertical="center" wrapText="1"/>
    </xf>
    <xf numFmtId="37" fontId="13" fillId="8" borderId="33" xfId="8" applyNumberFormat="1" applyFont="1" applyFill="1" applyBorder="1" applyAlignment="1">
      <alignment horizontal="right" vertical="center" wrapText="1"/>
    </xf>
    <xf numFmtId="37" fontId="13" fillId="8" borderId="4" xfId="8" applyNumberFormat="1" applyFont="1" applyFill="1" applyBorder="1" applyAlignment="1">
      <alignment horizontal="right" vertical="center" wrapText="1"/>
    </xf>
    <xf numFmtId="0" fontId="13" fillId="0" borderId="2" xfId="8" applyFont="1" applyBorder="1" applyAlignment="1">
      <alignment horizontal="center" vertical="center" wrapText="1"/>
    </xf>
    <xf numFmtId="0" fontId="13" fillId="0" borderId="22" xfId="8" applyFont="1" applyBorder="1" applyAlignment="1">
      <alignment horizontal="center" vertical="center" wrapText="1"/>
    </xf>
    <xf numFmtId="0" fontId="13" fillId="9" borderId="0" xfId="8" applyFont="1" applyFill="1" applyAlignment="1">
      <alignment horizontal="center" vertical="center" wrapText="1"/>
    </xf>
    <xf numFmtId="0" fontId="13" fillId="9" borderId="22" xfId="8" applyFont="1" applyFill="1" applyBorder="1" applyAlignment="1">
      <alignment horizontal="center" vertical="center" wrapText="1"/>
    </xf>
    <xf numFmtId="0" fontId="17" fillId="9" borderId="4" xfId="8" applyFont="1" applyFill="1" applyBorder="1" applyAlignment="1">
      <alignment horizontal="center" vertical="center" wrapText="1"/>
    </xf>
    <xf numFmtId="0" fontId="17" fillId="9" borderId="1" xfId="8" applyFont="1" applyFill="1" applyBorder="1" applyAlignment="1">
      <alignment horizontal="center" vertical="center" wrapText="1"/>
    </xf>
    <xf numFmtId="0" fontId="17" fillId="9" borderId="3" xfId="8" applyFont="1" applyFill="1" applyBorder="1" applyAlignment="1">
      <alignment horizontal="center" vertical="center" wrapText="1"/>
    </xf>
    <xf numFmtId="0" fontId="13" fillId="0" borderId="11" xfId="6" applyFont="1" applyBorder="1" applyAlignment="1">
      <alignment horizontal="center" vertical="center" wrapText="1"/>
    </xf>
    <xf numFmtId="0" fontId="13" fillId="0" borderId="12" xfId="6" applyFont="1" applyBorder="1" applyAlignment="1">
      <alignment horizontal="center" vertical="center" wrapText="1"/>
    </xf>
    <xf numFmtId="0" fontId="13" fillId="0" borderId="13" xfId="6" applyFont="1" applyBorder="1" applyAlignment="1">
      <alignment horizontal="center" vertical="center" wrapText="1"/>
    </xf>
    <xf numFmtId="0" fontId="12" fillId="8" borderId="14" xfId="6" applyFont="1" applyFill="1" applyBorder="1" applyAlignment="1">
      <alignment horizontal="center" vertical="center" wrapText="1"/>
    </xf>
    <xf numFmtId="0" fontId="12" fillId="8" borderId="15" xfId="6" applyFont="1" applyFill="1" applyBorder="1" applyAlignment="1">
      <alignment horizontal="center" vertical="center" wrapText="1"/>
    </xf>
    <xf numFmtId="0" fontId="12" fillId="8" borderId="16" xfId="6" applyFont="1" applyFill="1" applyBorder="1" applyAlignment="1">
      <alignment horizontal="center" vertical="center" wrapText="1"/>
    </xf>
    <xf numFmtId="0" fontId="13" fillId="8" borderId="17" xfId="8" applyFont="1" applyFill="1" applyBorder="1" applyAlignment="1">
      <alignment horizontal="center" vertical="center" wrapText="1"/>
    </xf>
    <xf numFmtId="0" fontId="13" fillId="8" borderId="18" xfId="8" applyFont="1" applyFill="1" applyBorder="1" applyAlignment="1">
      <alignment horizontal="center" vertical="center" wrapText="1"/>
    </xf>
    <xf numFmtId="169" fontId="14" fillId="0" borderId="18" xfId="9" applyNumberFormat="1" applyFont="1" applyBorder="1" applyAlignment="1">
      <alignment horizontal="center" vertical="center" wrapText="1"/>
    </xf>
    <xf numFmtId="169" fontId="14" fillId="0" borderId="19" xfId="9" applyNumberFormat="1" applyFont="1" applyBorder="1" applyAlignment="1">
      <alignment horizontal="center" vertical="center" wrapText="1"/>
    </xf>
    <xf numFmtId="0" fontId="13" fillId="8" borderId="20" xfId="8" applyFont="1" applyFill="1" applyBorder="1" applyAlignment="1">
      <alignment horizontal="center" vertical="center" wrapText="1"/>
    </xf>
    <xf numFmtId="0" fontId="13" fillId="8" borderId="4" xfId="8" applyFont="1" applyFill="1" applyBorder="1" applyAlignment="1">
      <alignment horizontal="center" vertical="center" wrapText="1"/>
    </xf>
    <xf numFmtId="169" fontId="14" fillId="0" borderId="4" xfId="9" applyNumberFormat="1" applyFont="1" applyBorder="1" applyAlignment="1">
      <alignment horizontal="center" vertical="center" wrapText="1"/>
    </xf>
    <xf numFmtId="169" fontId="14" fillId="0" borderId="21" xfId="9" applyNumberFormat="1" applyFont="1" applyBorder="1" applyAlignment="1">
      <alignment horizontal="center" vertical="center" wrapText="1"/>
    </xf>
    <xf numFmtId="0" fontId="13" fillId="0" borderId="6" xfId="6" applyFont="1" applyBorder="1" applyAlignment="1">
      <alignment horizontal="justify" vertical="center" wrapText="1"/>
    </xf>
    <xf numFmtId="0" fontId="13" fillId="0" borderId="7" xfId="6" applyFont="1" applyBorder="1" applyAlignment="1">
      <alignment horizontal="justify" vertical="center" wrapText="1"/>
    </xf>
    <xf numFmtId="0" fontId="13" fillId="0" borderId="8" xfId="6" applyFont="1" applyBorder="1" applyAlignment="1">
      <alignment horizontal="justify" vertical="center" wrapText="1"/>
    </xf>
    <xf numFmtId="0" fontId="13" fillId="0" borderId="9" xfId="6" applyFont="1" applyBorder="1" applyAlignment="1">
      <alignment horizontal="justify" vertical="center" wrapText="1"/>
    </xf>
    <xf numFmtId="0" fontId="13" fillId="0" borderId="0" xfId="6" applyFont="1" applyAlignment="1">
      <alignment horizontal="justify" vertical="center" wrapText="1"/>
    </xf>
    <xf numFmtId="0" fontId="13" fillId="0" borderId="10" xfId="6" applyFont="1" applyBorder="1" applyAlignment="1">
      <alignment horizontal="justify" vertical="center" wrapText="1"/>
    </xf>
    <xf numFmtId="0" fontId="13" fillId="0" borderId="11" xfId="6" applyFont="1" applyBorder="1" applyAlignment="1">
      <alignment horizontal="justify" vertical="center" wrapText="1"/>
    </xf>
    <xf numFmtId="0" fontId="13" fillId="0" borderId="12" xfId="6" applyFont="1" applyBorder="1" applyAlignment="1">
      <alignment horizontal="justify" vertical="center" wrapText="1"/>
    </xf>
    <xf numFmtId="0" fontId="13" fillId="0" borderId="13" xfId="6" applyFont="1" applyBorder="1" applyAlignment="1">
      <alignment horizontal="justify" vertical="center" wrapText="1"/>
    </xf>
    <xf numFmtId="0" fontId="13" fillId="8" borderId="20" xfId="9" applyFont="1" applyFill="1" applyBorder="1" applyAlignment="1">
      <alignment horizontal="center" vertical="center" wrapText="1"/>
    </xf>
    <xf numFmtId="0" fontId="13" fillId="8" borderId="4" xfId="9" applyFont="1" applyFill="1" applyBorder="1" applyAlignment="1">
      <alignment horizontal="center" vertical="center" wrapText="1"/>
    </xf>
    <xf numFmtId="10" fontId="13" fillId="0" borderId="1" xfId="9" applyNumberFormat="1" applyFont="1" applyBorder="1" applyAlignment="1">
      <alignment horizontal="center" vertical="center" wrapText="1"/>
    </xf>
    <xf numFmtId="10" fontId="13" fillId="0" borderId="2" xfId="9" applyNumberFormat="1" applyFont="1" applyBorder="1" applyAlignment="1">
      <alignment horizontal="center" vertical="center" wrapText="1"/>
    </xf>
    <xf numFmtId="10" fontId="13" fillId="0" borderId="22" xfId="9" applyNumberFormat="1" applyFont="1" applyBorder="1" applyAlignment="1">
      <alignment horizontal="center" vertical="center" wrapText="1"/>
    </xf>
    <xf numFmtId="172" fontId="13" fillId="0" borderId="4" xfId="9" applyNumberFormat="1" applyFont="1" applyBorder="1" applyAlignment="1">
      <alignment horizontal="center" vertical="center" wrapText="1"/>
    </xf>
    <xf numFmtId="172" fontId="13" fillId="0" borderId="21" xfId="9" applyNumberFormat="1" applyFont="1" applyBorder="1" applyAlignment="1">
      <alignment horizontal="center" vertical="center" wrapText="1"/>
    </xf>
    <xf numFmtId="0" fontId="13" fillId="8" borderId="23" xfId="8" applyFont="1" applyFill="1" applyBorder="1" applyAlignment="1">
      <alignment horizontal="center" vertical="center" wrapText="1"/>
    </xf>
    <xf numFmtId="0" fontId="13" fillId="8" borderId="24" xfId="8" applyFont="1" applyFill="1" applyBorder="1" applyAlignment="1">
      <alignment horizontal="center" vertical="center" wrapText="1"/>
    </xf>
    <xf numFmtId="0" fontId="13" fillId="0" borderId="24" xfId="8" applyFont="1" applyBorder="1" applyAlignment="1">
      <alignment horizontal="center" vertical="center" wrapText="1"/>
    </xf>
    <xf numFmtId="0" fontId="13" fillId="0" borderId="25" xfId="8" applyFont="1" applyBorder="1" applyAlignment="1">
      <alignment horizontal="center" vertical="center" wrapText="1"/>
    </xf>
    <xf numFmtId="9" fontId="17" fillId="11" borderId="29" xfId="4" applyFont="1" applyFill="1" applyBorder="1" applyAlignment="1">
      <alignment horizontal="center" vertical="center" wrapText="1"/>
    </xf>
    <xf numFmtId="9" fontId="17" fillId="11" borderId="30" xfId="4" applyFont="1" applyFill="1" applyBorder="1" applyAlignment="1">
      <alignment horizontal="center" vertical="center" wrapText="1"/>
    </xf>
  </cellXfs>
  <cellStyles count="18">
    <cellStyle name="Hipervínculo 2" xfId="5"/>
    <cellStyle name="Millares" xfId="1" builtinId="3"/>
    <cellStyle name="Millares 7" xfId="15"/>
    <cellStyle name="Moneda" xfId="2" builtinId="4"/>
    <cellStyle name="Moneda [0]" xfId="3" builtinId="7"/>
    <cellStyle name="Moneda [0] 2" xfId="7"/>
    <cellStyle name="Moneda 7" xfId="11"/>
    <cellStyle name="Normal" xfId="0" builtinId="0"/>
    <cellStyle name="Normal 8" xfId="6"/>
    <cellStyle name="Normal_AIU AMBIENTAL Y SISO AV 19 NUEVO v01" xfId="17"/>
    <cellStyle name="Normal_CALCULO DEL AIU 2011" xfId="14"/>
    <cellStyle name="Normal_CALCULO DEL AIU 2011_revisar" xfId="9"/>
    <cellStyle name="Normal_PPTO-ETAPA- I-07-SEPTIEMBRE-12" xfId="8"/>
    <cellStyle name="Normal_Tarifas Consultoria Res.747-98 Mintransporte (historico)_ 2011" xfId="12"/>
    <cellStyle name="Porcentaje" xfId="4" builtinId="5"/>
    <cellStyle name="Porcentaje 2" xfId="13"/>
    <cellStyle name="Porcentaje 3" xfId="10"/>
    <cellStyle name="Porcentual_CALCULO DEL AIU-2012"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17</xdr:row>
      <xdr:rowOff>0</xdr:rowOff>
    </xdr:from>
    <xdr:to>
      <xdr:col>6</xdr:col>
      <xdr:colOff>342900</xdr:colOff>
      <xdr:row>18</xdr:row>
      <xdr:rowOff>126819</xdr:rowOff>
    </xdr:to>
    <xdr:sp macro="" textlink="">
      <xdr:nvSpPr>
        <xdr:cNvPr id="2" name="thumbnail">
          <a:extLst>
            <a:ext uri="{FF2B5EF4-FFF2-40B4-BE49-F238E27FC236}">
              <a16:creationId xmlns:a16="http://schemas.microsoft.com/office/drawing/2014/main" id="{E1C5239C-30E6-4CA9-9717-25DA3AA6FBC6}"/>
            </a:ext>
          </a:extLst>
        </xdr:cNvPr>
        <xdr:cNvSpPr>
          <a:spLocks noChangeAspect="1" noChangeArrowheads="1"/>
        </xdr:cNvSpPr>
      </xdr:nvSpPr>
      <xdr:spPr bwMode="auto">
        <a:xfrm>
          <a:off x="11193780" y="7025640"/>
          <a:ext cx="342900" cy="302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210243</xdr:colOff>
      <xdr:row>0</xdr:row>
      <xdr:rowOff>86591</xdr:rowOff>
    </xdr:from>
    <xdr:to>
      <xdr:col>5</xdr:col>
      <xdr:colOff>155864</xdr:colOff>
      <xdr:row>4</xdr:row>
      <xdr:rowOff>27641</xdr:rowOff>
    </xdr:to>
    <xdr:pic>
      <xdr:nvPicPr>
        <xdr:cNvPr id="2" name="Imagen 1">
          <a:extLst>
            <a:ext uri="{FF2B5EF4-FFF2-40B4-BE49-F238E27FC236}">
              <a16:creationId xmlns:a16="http://schemas.microsoft.com/office/drawing/2014/main" id="{365E008C-7D06-47C5-A430-A253862D776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5673" t="28973" r="45370" b="56300"/>
        <a:stretch>
          <a:fillRect/>
        </a:stretch>
      </xdr:blipFill>
      <xdr:spPr bwMode="auto">
        <a:xfrm>
          <a:off x="4683183" y="86591"/>
          <a:ext cx="448541" cy="4820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MARIAE\Downloads\PRESUPUESTO-UT2018-13-16.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edwardguevaramurillo\Documents\ALCANCE%20OBRAS%20SDIS%202018\Co"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planfisicas80\Users\Documents%20and%20Settings\HFrancoC\Configuraci&#243;n%20local\Archivos%20temporales%20de%20Internet\OLK125\FORMATO%20DE%20FICHA%20A%20AGOSTO%2029%20DE%20201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planfisicas80\Users\Users\srochar\Downloads\PRESUPUESTO%20REVISADO%20FALTANTES%20ANA%20ISABEL%20(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planfisicas80\Users\kmedina\Desktop\AEP\2017\PROCESO%20LICITACION%20PUBLICA\NOGAL\Estructura%20de%20costos\PRESUPUESTO%20NOGAL%20ALCANCE%20PILOTAJE%2029-AGO-17\PRESUPUESTO%20NOGAL%20ALCANCE%20PILOTAJ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CAPITULOS"/>
      <sheetName val="BASE CATEG"/>
      <sheetName val="BASE ACTIVIDADES"/>
      <sheetName val="BASE INSUMOS"/>
      <sheetName val="BASE APU"/>
      <sheetName val="PRESUPUESTO"/>
    </sheetNames>
    <sheetDataSet>
      <sheetData sheetId="0"/>
      <sheetData sheetId="1"/>
      <sheetData sheetId="2">
        <row r="2">
          <cell r="DP2" t="str">
            <v>ENDURECEDOR Color. Losa en concreto (Tipo rocktop de toxement o similar.)acabado con allanadora mecanica</v>
          </cell>
        </row>
        <row r="3">
          <cell r="DP3" t="str">
            <v>BOCAPUERTA EN GRANITO FUNDIDO EN SITIO (Incluye destroncada, pulida y brillada + dilataciones en bronce y mortero de nivelación)</v>
          </cell>
        </row>
        <row r="4">
          <cell r="DP4" t="str">
            <v xml:space="preserve">BOCAPUERTA Gravilla lavada Nº2  (Incluye dilatación en bronce) </v>
          </cell>
        </row>
        <row r="5">
          <cell r="DP5" t="str">
            <v>BOCAPUERTA EN FLORMORADO E=2 cms (Incluye tintilla y acabado con laca renania)</v>
          </cell>
        </row>
        <row r="6">
          <cell r="DP6" t="str">
            <v>CENEFA TABLON DE GRES TRADICION Liso 30 x 30 cm. Tipo Alfa o Similar. Colores Rojo, Salmón o Sahara según diseño. (Incluye boquilla color y mortero de nivelación.)</v>
          </cell>
        </row>
        <row r="7">
          <cell r="DP7" t="str">
            <v xml:space="preserve">REVESTIMIENTO EN LAMINA DE PLOMO 3mm para rayos X . Suministro e Instalación. </v>
          </cell>
        </row>
        <row r="8">
          <cell r="DP8" t="str">
            <v>MANTENIMIENTO BALDOSA GRANO DE MARMOL  (Incluye destroncada, pulida, brillada)</v>
          </cell>
        </row>
        <row r="9">
          <cell r="DP9" t="str">
            <v>SUMINISTRO E INSTALACION DE DILATACION EN ALUMINIO</v>
          </cell>
        </row>
        <row r="10">
          <cell r="DP10" t="str">
            <v>PIE DE DUCHA EN POLIESTER REFORZADO CON FIBRA DE VIDRIO. Dimensiones 90x109cm. Estructura prenivelado en una sola pieza. Incluye desagüe y fijación con silicona y pegante para cerámica.</v>
          </cell>
        </row>
        <row r="11">
          <cell r="DP11" t="str">
            <v>BOCAPUERTA EN LOSETA INDUSTRIAL SAHARA  ANCHO 15 cm. Tipo Alfa o Similar. Color Sahara según diseño. (Incluye boquilla color y mortero de nivelación.)</v>
          </cell>
        </row>
        <row r="12">
          <cell r="DP12" t="str">
            <v>SUMINISTRO E INSTALACION DE PIRLAN MAQUINADO EN BRONCE</v>
          </cell>
        </row>
        <row r="13">
          <cell r="DP13" t="str">
            <v xml:space="preserve">REVESTIMIENTO EN LAMINA DE PLOMO 1mm para rayos X . Suministro e Instalación. </v>
          </cell>
        </row>
        <row r="14">
          <cell r="DP14" t="str">
            <v xml:space="preserve">REVESTIMIENTO EN LAMINA DE PLOMO 1 1/2mm para rayos X . Suministro e Instalación. </v>
          </cell>
        </row>
        <row r="15">
          <cell r="DP15" t="str">
            <v xml:space="preserve">REVESTIMIENTO EN LAMINA DE PLOMO 2mm para rayos X . Suministro e Instalación. </v>
          </cell>
        </row>
        <row r="16">
          <cell r="DP16" t="str">
            <v>ACABADO EN CONCRETO IMPERMEABILIZADO A LA VISTA CON ADITIVO DE COLOR  e= 0.03 mts.</v>
          </cell>
        </row>
        <row r="17">
          <cell r="DP17">
            <v>0</v>
          </cell>
        </row>
        <row r="18">
          <cell r="DP18">
            <v>0</v>
          </cell>
        </row>
        <row r="19">
          <cell r="DP19">
            <v>0</v>
          </cell>
        </row>
      </sheetData>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FICHA TÉCNICA"/>
      <sheetName val="Fotos"/>
      <sheetName val="Instructivo"/>
    </sheetNames>
    <sheetDataSet>
      <sheetData sheetId="0">
        <row r="3">
          <cell r="B3" t="str">
            <v>SELECCIONE</v>
          </cell>
          <cell r="D3" t="str">
            <v>SELECCIONE</v>
          </cell>
        </row>
        <row r="4">
          <cell r="B4" t="str">
            <v>BUENO</v>
          </cell>
          <cell r="D4" t="str">
            <v>SI</v>
          </cell>
        </row>
        <row r="5">
          <cell r="B5" t="str">
            <v>REGULAR</v>
          </cell>
          <cell r="D5" t="str">
            <v>NO</v>
          </cell>
        </row>
        <row r="6">
          <cell r="B6" t="str">
            <v>MALO</v>
          </cell>
        </row>
      </sheetData>
      <sheetData sheetId="1"/>
      <sheetData sheetId="2"/>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LCANCE"/>
      <sheetName val="apus ANA"/>
      <sheetName val="insumos"/>
      <sheetName val="Hoja2"/>
    </sheetNames>
    <sheetDataSet>
      <sheetData sheetId="0">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 sheetId="1"/>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ACTIVIDADES"/>
      <sheetName val="APU"/>
      <sheetName val="BD MATERIALES"/>
      <sheetName val="HERRAMIENTA MENOR"/>
      <sheetName val="AIU"/>
      <sheetName val="TARIFAS SDIS"/>
      <sheetName val="HERRAMIENTAS Y EQUIPOS"/>
      <sheetName val="LISTA DE MATERIALES"/>
      <sheetName val="TRANSPORTE"/>
      <sheetName val="Cuadrillas"/>
      <sheetName val="MEMORIA DE CANTIDADES"/>
    </sheetNames>
    <sheetDataSet>
      <sheetData sheetId="0">
        <row r="4">
          <cell r="A4">
            <v>0</v>
          </cell>
          <cell r="B4">
            <v>0</v>
          </cell>
          <cell r="C4">
            <v>0</v>
          </cell>
          <cell r="D4" t="str">
            <v>P. ALBAÑILERIA</v>
          </cell>
          <cell r="E4" t="str">
            <v>P. INSTALACIONES BASICA</v>
          </cell>
          <cell r="F4">
            <v>0</v>
          </cell>
          <cell r="G4">
            <v>0</v>
          </cell>
          <cell r="H4" t="str">
            <v>P. PINTURA</v>
          </cell>
          <cell r="I4">
            <v>0</v>
          </cell>
          <cell r="J4">
            <v>0</v>
          </cell>
          <cell r="K4" t="str">
            <v>P. CARPINTERIA</v>
          </cell>
          <cell r="L4">
            <v>0</v>
          </cell>
          <cell r="M4">
            <v>0</v>
          </cell>
          <cell r="N4" t="str">
            <v>P. CABLEADO ESTRUCTURADO</v>
          </cell>
          <cell r="O4">
            <v>0</v>
          </cell>
          <cell r="P4">
            <v>0</v>
          </cell>
        </row>
        <row r="5">
          <cell r="A5">
            <v>0</v>
          </cell>
          <cell r="B5">
            <v>0</v>
          </cell>
          <cell r="C5">
            <v>0</v>
          </cell>
          <cell r="D5" t="str">
            <v>AA</v>
          </cell>
          <cell r="E5" t="str">
            <v>AA</v>
          </cell>
          <cell r="F5" t="str">
            <v>+</v>
          </cell>
          <cell r="G5">
            <v>0.1</v>
          </cell>
          <cell r="H5" t="str">
            <v>AA</v>
          </cell>
          <cell r="I5" t="str">
            <v>+</v>
          </cell>
          <cell r="J5">
            <v>0.15</v>
          </cell>
          <cell r="K5" t="str">
            <v>AA</v>
          </cell>
          <cell r="L5" t="str">
            <v>+</v>
          </cell>
          <cell r="M5">
            <v>0.2</v>
          </cell>
          <cell r="N5" t="str">
            <v>AA</v>
          </cell>
          <cell r="O5" t="str">
            <v>+</v>
          </cell>
          <cell r="P5">
            <v>0.33</v>
          </cell>
        </row>
        <row r="6">
          <cell r="A6" t="str">
            <v>JORNAL AYUDANTE</v>
          </cell>
          <cell r="B6">
            <v>1</v>
          </cell>
          <cell r="C6" t="str">
            <v>MINIMOS</v>
          </cell>
          <cell r="D6">
            <v>24590.566666666666</v>
          </cell>
          <cell r="E6">
            <v>27049.623333333333</v>
          </cell>
          <cell r="F6">
            <v>0</v>
          </cell>
          <cell r="G6">
            <v>0</v>
          </cell>
          <cell r="H6">
            <v>28279.151666666665</v>
          </cell>
          <cell r="I6">
            <v>0</v>
          </cell>
          <cell r="J6">
            <v>0</v>
          </cell>
          <cell r="K6">
            <v>29508.679999999997</v>
          </cell>
          <cell r="L6">
            <v>0</v>
          </cell>
          <cell r="M6">
            <v>0</v>
          </cell>
          <cell r="N6">
            <v>32705.453666666668</v>
          </cell>
          <cell r="O6">
            <v>0</v>
          </cell>
          <cell r="P6">
            <v>0</v>
          </cell>
        </row>
        <row r="7">
          <cell r="A7" t="str">
            <v>VALOR REAL DEL JORNAL</v>
          </cell>
          <cell r="B7">
            <v>1.6413</v>
          </cell>
          <cell r="C7">
            <v>0</v>
          </cell>
          <cell r="D7">
            <v>40360.497069999998</v>
          </cell>
          <cell r="E7">
            <v>44396.546776999996</v>
          </cell>
          <cell r="F7">
            <v>0</v>
          </cell>
          <cell r="G7">
            <v>0</v>
          </cell>
          <cell r="H7">
            <v>46414.571630499995</v>
          </cell>
          <cell r="I7">
            <v>0</v>
          </cell>
          <cell r="J7">
            <v>0</v>
          </cell>
          <cell r="K7">
            <v>48432.596483999994</v>
          </cell>
          <cell r="L7">
            <v>0</v>
          </cell>
          <cell r="M7">
            <v>0</v>
          </cell>
          <cell r="N7">
            <v>53679.461103100002</v>
          </cell>
          <cell r="O7">
            <v>0</v>
          </cell>
          <cell r="P7">
            <v>0</v>
          </cell>
        </row>
        <row r="8">
          <cell r="A8" t="str">
            <v>VALOR TOTAL HORA AYUDANTE</v>
          </cell>
          <cell r="B8">
            <v>0</v>
          </cell>
          <cell r="C8">
            <v>0</v>
          </cell>
          <cell r="D8">
            <v>5045.0621337499997</v>
          </cell>
          <cell r="E8">
            <v>5549.5683471249995</v>
          </cell>
          <cell r="F8">
            <v>0</v>
          </cell>
          <cell r="G8">
            <v>0</v>
          </cell>
          <cell r="H8">
            <v>5801.8214538124994</v>
          </cell>
          <cell r="I8">
            <v>0</v>
          </cell>
          <cell r="J8">
            <v>0</v>
          </cell>
          <cell r="K8">
            <v>6054.0745604999993</v>
          </cell>
          <cell r="L8">
            <v>0</v>
          </cell>
          <cell r="M8">
            <v>0</v>
          </cell>
          <cell r="N8">
            <v>6709.9326378875003</v>
          </cell>
          <cell r="O8">
            <v>0</v>
          </cell>
          <cell r="P8">
            <v>0</v>
          </cell>
        </row>
        <row r="9">
          <cell r="A9" t="str">
            <v>JORNAL OFICIAL</v>
          </cell>
          <cell r="B9">
            <v>3</v>
          </cell>
          <cell r="C9" t="str">
            <v>MINIMOS</v>
          </cell>
          <cell r="D9">
            <v>73771.7</v>
          </cell>
          <cell r="E9">
            <v>81148.87000000001</v>
          </cell>
          <cell r="F9">
            <v>0</v>
          </cell>
          <cell r="G9">
            <v>0</v>
          </cell>
          <cell r="H9">
            <v>84837.454999999987</v>
          </cell>
          <cell r="I9">
            <v>0</v>
          </cell>
          <cell r="J9">
            <v>0</v>
          </cell>
          <cell r="K9">
            <v>88526.04</v>
          </cell>
          <cell r="L9">
            <v>0</v>
          </cell>
          <cell r="M9">
            <v>0</v>
          </cell>
          <cell r="N9">
            <v>98116.361000000004</v>
          </cell>
          <cell r="O9">
            <v>0</v>
          </cell>
          <cell r="P9">
            <v>0</v>
          </cell>
        </row>
        <row r="10">
          <cell r="A10" t="str">
            <v>VALOR REAL DEL JORNAL</v>
          </cell>
          <cell r="B10">
            <v>1.4749000000000001</v>
          </cell>
          <cell r="C10">
            <v>0</v>
          </cell>
          <cell r="D10">
            <v>108805.88033</v>
          </cell>
          <cell r="E10">
            <v>119686.46836300002</v>
          </cell>
          <cell r="F10">
            <v>0</v>
          </cell>
          <cell r="G10">
            <v>0</v>
          </cell>
          <cell r="H10">
            <v>125126.7623795</v>
          </cell>
          <cell r="I10">
            <v>0</v>
          </cell>
          <cell r="J10">
            <v>0</v>
          </cell>
          <cell r="K10">
            <v>130567.056396</v>
          </cell>
          <cell r="L10">
            <v>0</v>
          </cell>
          <cell r="M10">
            <v>0</v>
          </cell>
          <cell r="N10">
            <v>144711.82083890002</v>
          </cell>
          <cell r="O10">
            <v>0</v>
          </cell>
          <cell r="P10">
            <v>0</v>
          </cell>
        </row>
        <row r="11">
          <cell r="A11" t="str">
            <v>VALOR TOTAL HORA OFICIAL</v>
          </cell>
          <cell r="B11">
            <v>0</v>
          </cell>
          <cell r="C11">
            <v>0</v>
          </cell>
          <cell r="D11">
            <v>13600.73504125</v>
          </cell>
          <cell r="E11">
            <v>14960.808545375003</v>
          </cell>
          <cell r="F11">
            <v>0</v>
          </cell>
          <cell r="G11">
            <v>0</v>
          </cell>
          <cell r="H11">
            <v>15640.8452974375</v>
          </cell>
          <cell r="I11">
            <v>0</v>
          </cell>
          <cell r="J11">
            <v>0</v>
          </cell>
          <cell r="K11">
            <v>16320.8820495</v>
          </cell>
          <cell r="L11">
            <v>0</v>
          </cell>
          <cell r="M11">
            <v>0</v>
          </cell>
          <cell r="N11">
            <v>18088.977604862503</v>
          </cell>
          <cell r="O11">
            <v>0</v>
          </cell>
          <cell r="P11">
            <v>0</v>
          </cell>
        </row>
        <row r="12">
          <cell r="A12" t="str">
            <v>VALOR DIA CUADRILLA</v>
          </cell>
          <cell r="B12">
            <v>0</v>
          </cell>
          <cell r="C12">
            <v>0</v>
          </cell>
          <cell r="D12">
            <v>149166.3774</v>
          </cell>
          <cell r="E12">
            <v>164083.01514000003</v>
          </cell>
          <cell r="F12">
            <v>0</v>
          </cell>
          <cell r="G12">
            <v>0</v>
          </cell>
          <cell r="H12">
            <v>171541.33400999999</v>
          </cell>
          <cell r="I12">
            <v>0</v>
          </cell>
          <cell r="J12">
            <v>0</v>
          </cell>
          <cell r="K12">
            <v>178999.65288000001</v>
          </cell>
          <cell r="L12">
            <v>0</v>
          </cell>
          <cell r="M12">
            <v>0</v>
          </cell>
          <cell r="N12">
            <v>198391.28194200003</v>
          </cell>
          <cell r="O12">
            <v>0</v>
          </cell>
          <cell r="P12">
            <v>0</v>
          </cell>
        </row>
        <row r="13">
          <cell r="A13" t="str">
            <v>VALOR HORA CUADRILLA</v>
          </cell>
          <cell r="B13">
            <v>0</v>
          </cell>
          <cell r="C13">
            <v>0</v>
          </cell>
          <cell r="D13">
            <v>18645.797175</v>
          </cell>
          <cell r="E13">
            <v>20510.376892500004</v>
          </cell>
          <cell r="F13">
            <v>0</v>
          </cell>
          <cell r="G13">
            <v>0</v>
          </cell>
          <cell r="H13">
            <v>21442.666751249999</v>
          </cell>
          <cell r="I13">
            <v>0</v>
          </cell>
          <cell r="J13">
            <v>0</v>
          </cell>
          <cell r="K13">
            <v>22374.956610000001</v>
          </cell>
          <cell r="L13">
            <v>0</v>
          </cell>
          <cell r="M13">
            <v>0</v>
          </cell>
          <cell r="N13">
            <v>24798.910242750004</v>
          </cell>
          <cell r="O13">
            <v>0</v>
          </cell>
          <cell r="P13">
            <v>0</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3"/>
  <sheetViews>
    <sheetView topLeftCell="A4" workbookViewId="0">
      <selection activeCell="K9" sqref="K9"/>
    </sheetView>
  </sheetViews>
  <sheetFormatPr baseColWidth="10" defaultColWidth="11.5" defaultRowHeight="16.5" x14ac:dyDescent="0.3"/>
  <cols>
    <col min="1" max="1" width="10" style="29" bestFit="1" customWidth="1"/>
    <col min="2" max="2" width="50.625" style="52" customWidth="1"/>
    <col min="3" max="3" width="6.875" style="29" customWidth="1"/>
    <col min="4" max="4" width="13.875" style="30" customWidth="1"/>
    <col min="5" max="5" width="14.125" style="31" customWidth="1"/>
    <col min="6" max="6" width="14" style="30" customWidth="1"/>
    <col min="7" max="16384" width="11.5" style="32"/>
  </cols>
  <sheetData>
    <row r="1" spans="1:6" x14ac:dyDescent="0.3">
      <c r="A1" s="161" t="s">
        <v>0</v>
      </c>
      <c r="B1" s="162"/>
      <c r="C1" s="162"/>
      <c r="D1" s="162"/>
      <c r="E1" s="162"/>
      <c r="F1" s="163"/>
    </row>
    <row r="2" spans="1:6" x14ac:dyDescent="0.3">
      <c r="A2" s="1"/>
      <c r="B2" s="45"/>
      <c r="C2" s="1"/>
      <c r="D2" s="2"/>
      <c r="E2" s="3"/>
      <c r="F2" s="2"/>
    </row>
    <row r="3" spans="1:6" s="34" customFormat="1" ht="33" x14ac:dyDescent="0.25">
      <c r="A3" s="4" t="s">
        <v>1</v>
      </c>
      <c r="B3" s="46" t="s">
        <v>2</v>
      </c>
      <c r="C3" s="4" t="s">
        <v>3</v>
      </c>
      <c r="D3" s="5" t="s">
        <v>4</v>
      </c>
      <c r="E3" s="6" t="s">
        <v>5</v>
      </c>
      <c r="F3" s="7" t="s">
        <v>6</v>
      </c>
    </row>
    <row r="4" spans="1:6" s="35" customFormat="1" x14ac:dyDescent="0.25">
      <c r="A4" s="8">
        <v>1</v>
      </c>
      <c r="B4" s="47" t="s">
        <v>7</v>
      </c>
      <c r="C4" s="9"/>
      <c r="D4" s="10"/>
      <c r="E4" s="11"/>
      <c r="F4" s="10"/>
    </row>
    <row r="5" spans="1:6" s="34" customFormat="1" ht="33" x14ac:dyDescent="0.25">
      <c r="A5" s="12" t="s">
        <v>8</v>
      </c>
      <c r="B5" s="48" t="s">
        <v>9</v>
      </c>
      <c r="C5" s="13" t="s">
        <v>10</v>
      </c>
      <c r="D5" s="14">
        <v>20844</v>
      </c>
      <c r="E5" s="15">
        <v>220.9</v>
      </c>
      <c r="F5" s="14">
        <v>4604439.6000000006</v>
      </c>
    </row>
    <row r="6" spans="1:6" s="36" customFormat="1" ht="49.5" x14ac:dyDescent="0.25">
      <c r="A6" s="12" t="s">
        <v>11</v>
      </c>
      <c r="B6" s="48" t="s">
        <v>12</v>
      </c>
      <c r="C6" s="13" t="s">
        <v>13</v>
      </c>
      <c r="D6" s="14">
        <v>22553</v>
      </c>
      <c r="E6" s="15">
        <v>101.46</v>
      </c>
      <c r="F6" s="14">
        <v>2288227.38</v>
      </c>
    </row>
    <row r="7" spans="1:6" s="34" customFormat="1" ht="33" x14ac:dyDescent="0.25">
      <c r="A7" s="12" t="s">
        <v>14</v>
      </c>
      <c r="B7" s="48" t="s">
        <v>15</v>
      </c>
      <c r="C7" s="13" t="s">
        <v>13</v>
      </c>
      <c r="D7" s="14">
        <v>18656</v>
      </c>
      <c r="E7" s="15">
        <v>5.15</v>
      </c>
      <c r="F7" s="14">
        <v>96078.400000000009</v>
      </c>
    </row>
    <row r="8" spans="1:6" s="36" customFormat="1" ht="33" x14ac:dyDescent="0.25">
      <c r="A8" s="12" t="s">
        <v>16</v>
      </c>
      <c r="B8" s="48" t="s">
        <v>17</v>
      </c>
      <c r="C8" s="13" t="s">
        <v>13</v>
      </c>
      <c r="D8" s="14">
        <v>10814</v>
      </c>
      <c r="E8" s="15">
        <v>47</v>
      </c>
      <c r="F8" s="14">
        <v>508258</v>
      </c>
    </row>
    <row r="9" spans="1:6" s="36" customFormat="1" ht="66" x14ac:dyDescent="0.25">
      <c r="A9" s="12" t="s">
        <v>18</v>
      </c>
      <c r="B9" s="48" t="s">
        <v>19</v>
      </c>
      <c r="C9" s="13" t="s">
        <v>3</v>
      </c>
      <c r="D9" s="14">
        <v>21530</v>
      </c>
      <c r="E9" s="15">
        <v>18</v>
      </c>
      <c r="F9" s="14">
        <v>387540</v>
      </c>
    </row>
    <row r="10" spans="1:6" s="36" customFormat="1" ht="49.5" x14ac:dyDescent="0.25">
      <c r="A10" s="12" t="s">
        <v>20</v>
      </c>
      <c r="B10" s="48" t="s">
        <v>21</v>
      </c>
      <c r="C10" s="13" t="s">
        <v>10</v>
      </c>
      <c r="D10" s="14">
        <v>14662</v>
      </c>
      <c r="E10" s="15">
        <v>30</v>
      </c>
      <c r="F10" s="14">
        <v>439860</v>
      </c>
    </row>
    <row r="11" spans="1:6" s="34" customFormat="1" ht="82.5" x14ac:dyDescent="0.25">
      <c r="A11" s="12" t="s">
        <v>22</v>
      </c>
      <c r="B11" s="48" t="s">
        <v>23</v>
      </c>
      <c r="C11" s="13" t="s">
        <v>13</v>
      </c>
      <c r="D11" s="14">
        <v>19585</v>
      </c>
      <c r="E11" s="15">
        <v>645</v>
      </c>
      <c r="F11" s="14">
        <v>12632325</v>
      </c>
    </row>
    <row r="12" spans="1:6" s="36" customFormat="1" ht="49.5" x14ac:dyDescent="0.25">
      <c r="A12" s="12" t="s">
        <v>24</v>
      </c>
      <c r="B12" s="48" t="s">
        <v>25</v>
      </c>
      <c r="C12" s="13" t="s">
        <v>13</v>
      </c>
      <c r="D12" s="14">
        <v>44591</v>
      </c>
      <c r="E12" s="15">
        <v>11.82</v>
      </c>
      <c r="F12" s="14">
        <v>527065.62</v>
      </c>
    </row>
    <row r="13" spans="1:6" s="36" customFormat="1" ht="49.5" x14ac:dyDescent="0.25">
      <c r="A13" s="12" t="s">
        <v>26</v>
      </c>
      <c r="B13" s="48" t="s">
        <v>27</v>
      </c>
      <c r="C13" s="13" t="s">
        <v>13</v>
      </c>
      <c r="D13" s="14">
        <v>15688</v>
      </c>
      <c r="E13" s="15">
        <v>47.6</v>
      </c>
      <c r="F13" s="14">
        <v>746748.8</v>
      </c>
    </row>
    <row r="14" spans="1:6" s="36" customFormat="1" ht="66" x14ac:dyDescent="0.25">
      <c r="A14" s="12" t="s">
        <v>28</v>
      </c>
      <c r="B14" s="48" t="s">
        <v>29</v>
      </c>
      <c r="C14" s="13" t="s">
        <v>10</v>
      </c>
      <c r="D14" s="14">
        <v>14453</v>
      </c>
      <c r="E14" s="15">
        <v>28.490000000000002</v>
      </c>
      <c r="F14" s="14">
        <v>411765.97000000003</v>
      </c>
    </row>
    <row r="15" spans="1:6" s="36" customFormat="1" ht="33" x14ac:dyDescent="0.25">
      <c r="A15" s="12" t="s">
        <v>30</v>
      </c>
      <c r="B15" s="48" t="s">
        <v>31</v>
      </c>
      <c r="C15" s="13" t="s">
        <v>3</v>
      </c>
      <c r="D15" s="14">
        <v>12665</v>
      </c>
      <c r="E15" s="15">
        <v>21</v>
      </c>
      <c r="F15" s="14">
        <v>265965</v>
      </c>
    </row>
    <row r="16" spans="1:6" s="34" customFormat="1" ht="33" x14ac:dyDescent="0.25">
      <c r="A16" s="16" t="s">
        <v>32</v>
      </c>
      <c r="B16" s="48" t="s">
        <v>33</v>
      </c>
      <c r="C16" s="13" t="s">
        <v>13</v>
      </c>
      <c r="D16" s="14">
        <v>13827</v>
      </c>
      <c r="E16" s="15">
        <v>30</v>
      </c>
      <c r="F16" s="14">
        <v>414810</v>
      </c>
    </row>
    <row r="17" spans="1:6" s="34" customFormat="1" ht="33" x14ac:dyDescent="0.25">
      <c r="A17" s="16" t="s">
        <v>34</v>
      </c>
      <c r="B17" s="48" t="s">
        <v>35</v>
      </c>
      <c r="C17" s="13" t="s">
        <v>13</v>
      </c>
      <c r="D17" s="14">
        <v>7563</v>
      </c>
      <c r="E17" s="15">
        <v>5</v>
      </c>
      <c r="F17" s="14">
        <v>37815</v>
      </c>
    </row>
    <row r="18" spans="1:6" s="35" customFormat="1" x14ac:dyDescent="0.25">
      <c r="A18" s="8">
        <v>2</v>
      </c>
      <c r="B18" s="47" t="s">
        <v>36</v>
      </c>
      <c r="C18" s="9"/>
      <c r="D18" s="10"/>
      <c r="E18" s="11"/>
      <c r="F18" s="10"/>
    </row>
    <row r="19" spans="1:6" s="35" customFormat="1" collapsed="1" x14ac:dyDescent="0.25">
      <c r="A19" s="8">
        <v>2.1</v>
      </c>
      <c r="B19" s="47" t="s">
        <v>37</v>
      </c>
      <c r="C19" s="9"/>
      <c r="D19" s="10"/>
      <c r="E19" s="11"/>
      <c r="F19" s="10"/>
    </row>
    <row r="20" spans="1:6" s="34" customFormat="1" ht="33" x14ac:dyDescent="0.25">
      <c r="A20" s="16" t="s">
        <v>38</v>
      </c>
      <c r="B20" s="48" t="s">
        <v>39</v>
      </c>
      <c r="C20" s="13" t="s">
        <v>40</v>
      </c>
      <c r="D20" s="14">
        <v>40920</v>
      </c>
      <c r="E20" s="15">
        <v>3.25</v>
      </c>
      <c r="F20" s="14">
        <v>132990</v>
      </c>
    </row>
    <row r="21" spans="1:6" s="34" customFormat="1" x14ac:dyDescent="0.25">
      <c r="A21" s="16" t="s">
        <v>41</v>
      </c>
      <c r="B21" s="48" t="s">
        <v>42</v>
      </c>
      <c r="C21" s="13" t="s">
        <v>40</v>
      </c>
      <c r="D21" s="14">
        <v>26630</v>
      </c>
      <c r="E21" s="15">
        <v>1</v>
      </c>
      <c r="F21" s="14">
        <v>26630</v>
      </c>
    </row>
    <row r="22" spans="1:6" s="35" customFormat="1" x14ac:dyDescent="0.25">
      <c r="A22" s="8">
        <v>2.2000000000000002</v>
      </c>
      <c r="B22" s="47" t="s">
        <v>43</v>
      </c>
      <c r="C22" s="9"/>
      <c r="D22" s="10"/>
      <c r="E22" s="11"/>
      <c r="F22" s="10"/>
    </row>
    <row r="23" spans="1:6" s="34" customFormat="1" ht="33" x14ac:dyDescent="0.25">
      <c r="A23" s="16" t="s">
        <v>44</v>
      </c>
      <c r="B23" s="48" t="s">
        <v>45</v>
      </c>
      <c r="C23" s="13" t="s">
        <v>40</v>
      </c>
      <c r="D23" s="14">
        <v>315902</v>
      </c>
      <c r="E23" s="15">
        <v>4.62</v>
      </c>
      <c r="F23" s="14">
        <v>1459467.24</v>
      </c>
    </row>
    <row r="24" spans="1:6" s="34" customFormat="1" ht="49.5" x14ac:dyDescent="0.25">
      <c r="A24" s="16" t="s">
        <v>46</v>
      </c>
      <c r="B24" s="48" t="s">
        <v>47</v>
      </c>
      <c r="C24" s="13" t="s">
        <v>40</v>
      </c>
      <c r="D24" s="14">
        <v>590340</v>
      </c>
      <c r="E24" s="15">
        <v>0.8</v>
      </c>
      <c r="F24" s="14">
        <v>472272</v>
      </c>
    </row>
    <row r="25" spans="1:6" s="34" customFormat="1" ht="33" x14ac:dyDescent="0.25">
      <c r="A25" s="16" t="s">
        <v>48</v>
      </c>
      <c r="B25" s="48" t="s">
        <v>49</v>
      </c>
      <c r="C25" s="13" t="s">
        <v>40</v>
      </c>
      <c r="D25" s="14">
        <v>751111</v>
      </c>
      <c r="E25" s="15">
        <v>1</v>
      </c>
      <c r="F25" s="14">
        <v>751111</v>
      </c>
    </row>
    <row r="26" spans="1:6" s="34" customFormat="1" ht="33" x14ac:dyDescent="0.25">
      <c r="A26" s="16" t="s">
        <v>50</v>
      </c>
      <c r="B26" s="48" t="s">
        <v>51</v>
      </c>
      <c r="C26" s="13" t="s">
        <v>52</v>
      </c>
      <c r="D26" s="14">
        <v>73387</v>
      </c>
      <c r="E26" s="15">
        <v>107.5</v>
      </c>
      <c r="F26" s="14">
        <v>7889102.5</v>
      </c>
    </row>
    <row r="27" spans="1:6" s="35" customFormat="1" x14ac:dyDescent="0.25">
      <c r="A27" s="8">
        <v>2.2999999999999998</v>
      </c>
      <c r="B27" s="47" t="s">
        <v>53</v>
      </c>
      <c r="C27" s="9"/>
      <c r="D27" s="10"/>
      <c r="E27" s="11"/>
      <c r="F27" s="10"/>
    </row>
    <row r="28" spans="1:6" s="34" customFormat="1" ht="66" x14ac:dyDescent="0.25">
      <c r="A28" s="16" t="s">
        <v>54</v>
      </c>
      <c r="B28" s="48" t="s">
        <v>55</v>
      </c>
      <c r="C28" s="13" t="s">
        <v>13</v>
      </c>
      <c r="D28" s="14">
        <v>76118</v>
      </c>
      <c r="E28" s="15">
        <v>4.62</v>
      </c>
      <c r="F28" s="14">
        <v>351665.16000000003</v>
      </c>
    </row>
    <row r="29" spans="1:6" s="35" customFormat="1" x14ac:dyDescent="0.25">
      <c r="A29" s="8">
        <v>2.4</v>
      </c>
      <c r="B29" s="47" t="s">
        <v>56</v>
      </c>
      <c r="C29" s="9"/>
      <c r="D29" s="10"/>
      <c r="E29" s="11"/>
      <c r="F29" s="10"/>
    </row>
    <row r="30" spans="1:6" s="34" customFormat="1" x14ac:dyDescent="0.25">
      <c r="A30" s="16" t="s">
        <v>57</v>
      </c>
      <c r="B30" s="48" t="s">
        <v>58</v>
      </c>
      <c r="C30" s="13" t="s">
        <v>59</v>
      </c>
      <c r="D30" s="14">
        <v>3234</v>
      </c>
      <c r="E30" s="15">
        <v>400</v>
      </c>
      <c r="F30" s="14">
        <v>1293600</v>
      </c>
    </row>
    <row r="31" spans="1:6" s="34" customFormat="1" x14ac:dyDescent="0.25">
      <c r="A31" s="16" t="s">
        <v>60</v>
      </c>
      <c r="B31" s="48" t="s">
        <v>61</v>
      </c>
      <c r="C31" s="13" t="s">
        <v>59</v>
      </c>
      <c r="D31" s="14">
        <v>3042</v>
      </c>
      <c r="E31" s="15">
        <v>1930</v>
      </c>
      <c r="F31" s="14">
        <v>5871060</v>
      </c>
    </row>
    <row r="32" spans="1:6" s="37" customFormat="1" ht="33" x14ac:dyDescent="0.25">
      <c r="A32" s="16" t="s">
        <v>62</v>
      </c>
      <c r="B32" s="48" t="s">
        <v>63</v>
      </c>
      <c r="C32" s="13" t="s">
        <v>59</v>
      </c>
      <c r="D32" s="14">
        <v>15724</v>
      </c>
      <c r="E32" s="15">
        <v>5302</v>
      </c>
      <c r="F32" s="14">
        <v>83368648</v>
      </c>
    </row>
    <row r="33" spans="1:6" s="35" customFormat="1" x14ac:dyDescent="0.25">
      <c r="A33" s="8">
        <v>3</v>
      </c>
      <c r="B33" s="47" t="s">
        <v>64</v>
      </c>
      <c r="C33" s="9"/>
      <c r="D33" s="10"/>
      <c r="E33" s="11"/>
      <c r="F33" s="10"/>
    </row>
    <row r="34" spans="1:6" s="34" customFormat="1" x14ac:dyDescent="0.25">
      <c r="A34" s="16" t="s">
        <v>65</v>
      </c>
      <c r="B34" s="48" t="s">
        <v>66</v>
      </c>
      <c r="C34" s="13" t="s">
        <v>13</v>
      </c>
      <c r="D34" s="14">
        <v>34212</v>
      </c>
      <c r="E34" s="15">
        <v>69</v>
      </c>
      <c r="F34" s="14">
        <v>2360628</v>
      </c>
    </row>
    <row r="35" spans="1:6" s="36" customFormat="1" x14ac:dyDescent="0.25">
      <c r="A35" s="12" t="s">
        <v>67</v>
      </c>
      <c r="B35" s="48" t="s">
        <v>68</v>
      </c>
      <c r="C35" s="13" t="s">
        <v>13</v>
      </c>
      <c r="D35" s="14">
        <v>6060</v>
      </c>
      <c r="E35" s="15">
        <v>200.5</v>
      </c>
      <c r="F35" s="14">
        <v>1215030</v>
      </c>
    </row>
    <row r="36" spans="1:6" s="36" customFormat="1" ht="33" x14ac:dyDescent="0.25">
      <c r="A36" s="16" t="s">
        <v>69</v>
      </c>
      <c r="B36" s="48" t="s">
        <v>70</v>
      </c>
      <c r="C36" s="13" t="s">
        <v>13</v>
      </c>
      <c r="D36" s="14">
        <v>13749</v>
      </c>
      <c r="E36" s="15">
        <v>233.22000000000003</v>
      </c>
      <c r="F36" s="14">
        <v>3206541.7800000003</v>
      </c>
    </row>
    <row r="37" spans="1:6" s="34" customFormat="1" ht="33" x14ac:dyDescent="0.25">
      <c r="A37" s="12" t="s">
        <v>71</v>
      </c>
      <c r="B37" s="48" t="s">
        <v>72</v>
      </c>
      <c r="C37" s="13" t="s">
        <v>13</v>
      </c>
      <c r="D37" s="14">
        <v>19863</v>
      </c>
      <c r="E37" s="15">
        <v>8.1999999999999993</v>
      </c>
      <c r="F37" s="14">
        <v>162876.59999999998</v>
      </c>
    </row>
    <row r="38" spans="1:6" s="35" customFormat="1" ht="33" x14ac:dyDescent="0.25">
      <c r="A38" s="8">
        <v>4</v>
      </c>
      <c r="B38" s="47" t="s">
        <v>73</v>
      </c>
      <c r="C38" s="9"/>
      <c r="D38" s="9"/>
      <c r="E38" s="11"/>
      <c r="F38" s="9"/>
    </row>
    <row r="39" spans="1:6" s="34" customFormat="1" x14ac:dyDescent="0.25">
      <c r="A39" s="16" t="s">
        <v>74</v>
      </c>
      <c r="B39" s="48" t="s">
        <v>75</v>
      </c>
      <c r="C39" s="13" t="s">
        <v>10</v>
      </c>
      <c r="D39" s="14">
        <v>8608</v>
      </c>
      <c r="E39" s="15">
        <v>12</v>
      </c>
      <c r="F39" s="14">
        <v>103296</v>
      </c>
    </row>
    <row r="40" spans="1:6" s="34" customFormat="1" x14ac:dyDescent="0.25">
      <c r="A40" s="16" t="s">
        <v>76</v>
      </c>
      <c r="B40" s="48" t="s">
        <v>77</v>
      </c>
      <c r="C40" s="13" t="s">
        <v>10</v>
      </c>
      <c r="D40" s="14">
        <v>7738</v>
      </c>
      <c r="E40" s="15">
        <v>38</v>
      </c>
      <c r="F40" s="14">
        <v>294044</v>
      </c>
    </row>
    <row r="41" spans="1:6" s="34" customFormat="1" x14ac:dyDescent="0.25">
      <c r="A41" s="16" t="s">
        <v>78</v>
      </c>
      <c r="B41" s="48" t="s">
        <v>79</v>
      </c>
      <c r="C41" s="13" t="s">
        <v>3</v>
      </c>
      <c r="D41" s="14">
        <v>45310</v>
      </c>
      <c r="E41" s="15">
        <v>3</v>
      </c>
      <c r="F41" s="14">
        <v>135930</v>
      </c>
    </row>
    <row r="42" spans="1:6" s="36" customFormat="1" x14ac:dyDescent="0.25">
      <c r="A42" s="16" t="s">
        <v>80</v>
      </c>
      <c r="B42" s="48" t="s">
        <v>81</v>
      </c>
      <c r="C42" s="13" t="s">
        <v>3</v>
      </c>
      <c r="D42" s="14">
        <v>64093</v>
      </c>
      <c r="E42" s="15">
        <v>7</v>
      </c>
      <c r="F42" s="14">
        <v>448651</v>
      </c>
    </row>
    <row r="43" spans="1:6" s="34" customFormat="1" x14ac:dyDescent="0.25">
      <c r="A43" s="16" t="s">
        <v>82</v>
      </c>
      <c r="B43" s="48" t="s">
        <v>83</v>
      </c>
      <c r="C43" s="13" t="s">
        <v>10</v>
      </c>
      <c r="D43" s="14">
        <v>32029</v>
      </c>
      <c r="E43" s="15">
        <v>21</v>
      </c>
      <c r="F43" s="14">
        <v>672609</v>
      </c>
    </row>
    <row r="44" spans="1:6" s="34" customFormat="1" x14ac:dyDescent="0.25">
      <c r="A44" s="16" t="s">
        <v>84</v>
      </c>
      <c r="B44" s="48" t="s">
        <v>85</v>
      </c>
      <c r="C44" s="13" t="s">
        <v>10</v>
      </c>
      <c r="D44" s="14">
        <v>29311</v>
      </c>
      <c r="E44" s="15">
        <v>6</v>
      </c>
      <c r="F44" s="14">
        <v>175866</v>
      </c>
    </row>
    <row r="45" spans="1:6" s="34" customFormat="1" x14ac:dyDescent="0.25">
      <c r="A45" s="16" t="s">
        <v>86</v>
      </c>
      <c r="B45" s="48" t="s">
        <v>87</v>
      </c>
      <c r="C45" s="13" t="s">
        <v>10</v>
      </c>
      <c r="D45" s="14">
        <v>18071</v>
      </c>
      <c r="E45" s="15">
        <v>30</v>
      </c>
      <c r="F45" s="14">
        <v>542130</v>
      </c>
    </row>
    <row r="46" spans="1:6" s="34" customFormat="1" x14ac:dyDescent="0.25">
      <c r="A46" s="16" t="s">
        <v>88</v>
      </c>
      <c r="B46" s="49" t="s">
        <v>89</v>
      </c>
      <c r="C46" s="17" t="s">
        <v>3</v>
      </c>
      <c r="D46" s="18">
        <v>69638</v>
      </c>
      <c r="E46" s="15">
        <v>5</v>
      </c>
      <c r="F46" s="14">
        <v>348190</v>
      </c>
    </row>
    <row r="47" spans="1:6" s="36" customFormat="1" x14ac:dyDescent="0.25">
      <c r="A47" s="16" t="s">
        <v>90</v>
      </c>
      <c r="B47" s="48" t="s">
        <v>91</v>
      </c>
      <c r="C47" s="13" t="s">
        <v>3</v>
      </c>
      <c r="D47" s="14">
        <v>49422</v>
      </c>
      <c r="E47" s="15">
        <v>8</v>
      </c>
      <c r="F47" s="14">
        <v>395376</v>
      </c>
    </row>
    <row r="48" spans="1:6" s="35" customFormat="1" ht="33" x14ac:dyDescent="0.25">
      <c r="A48" s="8">
        <v>5</v>
      </c>
      <c r="B48" s="47" t="s">
        <v>92</v>
      </c>
      <c r="C48" s="9"/>
      <c r="D48" s="10"/>
      <c r="E48" s="11"/>
      <c r="F48" s="10"/>
    </row>
    <row r="49" spans="1:6" ht="82.5" x14ac:dyDescent="0.3">
      <c r="A49" s="16" t="s">
        <v>93</v>
      </c>
      <c r="B49" s="48" t="s">
        <v>94</v>
      </c>
      <c r="C49" s="13" t="s">
        <v>3</v>
      </c>
      <c r="D49" s="14">
        <v>70061</v>
      </c>
      <c r="E49" s="15">
        <v>20</v>
      </c>
      <c r="F49" s="14">
        <v>1401220</v>
      </c>
    </row>
    <row r="50" spans="1:6" ht="82.5" x14ac:dyDescent="0.3">
      <c r="A50" s="16" t="s">
        <v>95</v>
      </c>
      <c r="B50" s="49" t="s">
        <v>96</v>
      </c>
      <c r="C50" s="17" t="s">
        <v>3</v>
      </c>
      <c r="D50" s="18">
        <v>84854</v>
      </c>
      <c r="E50" s="15">
        <v>10</v>
      </c>
      <c r="F50" s="14">
        <v>848540</v>
      </c>
    </row>
    <row r="51" spans="1:6" s="38" customFormat="1" ht="82.5" x14ac:dyDescent="0.3">
      <c r="A51" s="16" t="s">
        <v>97</v>
      </c>
      <c r="B51" s="48" t="s">
        <v>98</v>
      </c>
      <c r="C51" s="13" t="s">
        <v>3</v>
      </c>
      <c r="D51" s="14">
        <v>100274</v>
      </c>
      <c r="E51" s="15">
        <v>25</v>
      </c>
      <c r="F51" s="14">
        <v>2506850</v>
      </c>
    </row>
    <row r="52" spans="1:6" s="38" customFormat="1" ht="82.5" x14ac:dyDescent="0.3">
      <c r="A52" s="16" t="s">
        <v>99</v>
      </c>
      <c r="B52" s="48" t="s">
        <v>100</v>
      </c>
      <c r="C52" s="13" t="s">
        <v>3</v>
      </c>
      <c r="D52" s="14">
        <v>150284</v>
      </c>
      <c r="E52" s="15">
        <v>1</v>
      </c>
      <c r="F52" s="14">
        <v>150284</v>
      </c>
    </row>
    <row r="53" spans="1:6" s="38" customFormat="1" ht="66" x14ac:dyDescent="0.3">
      <c r="A53" s="16" t="s">
        <v>101</v>
      </c>
      <c r="B53" s="48" t="s">
        <v>102</v>
      </c>
      <c r="C53" s="13" t="s">
        <v>3</v>
      </c>
      <c r="D53" s="14">
        <v>224691</v>
      </c>
      <c r="E53" s="15">
        <v>3</v>
      </c>
      <c r="F53" s="14">
        <v>674073</v>
      </c>
    </row>
    <row r="54" spans="1:6" s="39" customFormat="1" ht="49.5" x14ac:dyDescent="0.25">
      <c r="A54" s="16" t="s">
        <v>103</v>
      </c>
      <c r="B54" s="48" t="s">
        <v>104</v>
      </c>
      <c r="C54" s="13" t="s">
        <v>10</v>
      </c>
      <c r="D54" s="14">
        <v>24455</v>
      </c>
      <c r="E54" s="15">
        <v>244.98000000000002</v>
      </c>
      <c r="F54" s="14">
        <v>5990985.9000000004</v>
      </c>
    </row>
    <row r="55" spans="1:6" s="39" customFormat="1" ht="33" x14ac:dyDescent="0.25">
      <c r="A55" s="16" t="s">
        <v>105</v>
      </c>
      <c r="B55" s="48" t="s">
        <v>106</v>
      </c>
      <c r="C55" s="13" t="s">
        <v>10</v>
      </c>
      <c r="D55" s="14">
        <v>11287</v>
      </c>
      <c r="E55" s="15">
        <v>443.98</v>
      </c>
      <c r="F55" s="14">
        <v>5011202.26</v>
      </c>
    </row>
    <row r="56" spans="1:6" s="39" customFormat="1" ht="33" x14ac:dyDescent="0.25">
      <c r="A56" s="16" t="s">
        <v>107</v>
      </c>
      <c r="B56" s="48" t="s">
        <v>108</v>
      </c>
      <c r="C56" s="13" t="s">
        <v>10</v>
      </c>
      <c r="D56" s="14">
        <v>22883</v>
      </c>
      <c r="E56" s="15">
        <v>186.62</v>
      </c>
      <c r="F56" s="14">
        <v>4270425.46</v>
      </c>
    </row>
    <row r="57" spans="1:6" s="39" customFormat="1" ht="99" x14ac:dyDescent="0.25">
      <c r="A57" s="16" t="s">
        <v>109</v>
      </c>
      <c r="B57" s="48" t="s">
        <v>110</v>
      </c>
      <c r="C57" s="13" t="s">
        <v>111</v>
      </c>
      <c r="D57" s="14">
        <v>319505</v>
      </c>
      <c r="E57" s="15">
        <v>4</v>
      </c>
      <c r="F57" s="14">
        <v>1278020</v>
      </c>
    </row>
    <row r="58" spans="1:6" s="40" customFormat="1" ht="49.5" x14ac:dyDescent="0.25">
      <c r="A58" s="16" t="s">
        <v>112</v>
      </c>
      <c r="B58" s="48" t="s">
        <v>113</v>
      </c>
      <c r="C58" s="13" t="s">
        <v>3</v>
      </c>
      <c r="D58" s="14">
        <v>36440</v>
      </c>
      <c r="E58" s="15">
        <v>12</v>
      </c>
      <c r="F58" s="14">
        <v>437280</v>
      </c>
    </row>
    <row r="59" spans="1:6" s="40" customFormat="1" ht="49.5" x14ac:dyDescent="0.25">
      <c r="A59" s="16" t="s">
        <v>114</v>
      </c>
      <c r="B59" s="48" t="s">
        <v>115</v>
      </c>
      <c r="C59" s="13" t="s">
        <v>3</v>
      </c>
      <c r="D59" s="14">
        <v>126340</v>
      </c>
      <c r="E59" s="15">
        <v>20</v>
      </c>
      <c r="F59" s="14">
        <v>2526800</v>
      </c>
    </row>
    <row r="60" spans="1:6" s="39" customFormat="1" ht="49.5" x14ac:dyDescent="0.25">
      <c r="A60" s="16" t="s">
        <v>116</v>
      </c>
      <c r="B60" s="48" t="s">
        <v>117</v>
      </c>
      <c r="C60" s="13" t="s">
        <v>10</v>
      </c>
      <c r="D60" s="14">
        <v>200408</v>
      </c>
      <c r="E60" s="15">
        <v>27.5</v>
      </c>
      <c r="F60" s="14">
        <v>5511220</v>
      </c>
    </row>
    <row r="61" spans="1:6" s="39" customFormat="1" x14ac:dyDescent="0.25">
      <c r="A61" s="16" t="s">
        <v>118</v>
      </c>
      <c r="B61" s="48" t="s">
        <v>119</v>
      </c>
      <c r="C61" s="13" t="s">
        <v>10</v>
      </c>
      <c r="D61" s="14">
        <v>39097</v>
      </c>
      <c r="E61" s="15">
        <v>8</v>
      </c>
      <c r="F61" s="14">
        <v>312776</v>
      </c>
    </row>
    <row r="62" spans="1:6" s="39" customFormat="1" ht="33" x14ac:dyDescent="0.25">
      <c r="A62" s="16" t="s">
        <v>120</v>
      </c>
      <c r="B62" s="48" t="s">
        <v>121</v>
      </c>
      <c r="C62" s="13" t="s">
        <v>3</v>
      </c>
      <c r="D62" s="14">
        <v>225363</v>
      </c>
      <c r="E62" s="15">
        <v>3</v>
      </c>
      <c r="F62" s="14">
        <v>676089</v>
      </c>
    </row>
    <row r="63" spans="1:6" s="40" customFormat="1" ht="33" x14ac:dyDescent="0.25">
      <c r="A63" s="16" t="s">
        <v>122</v>
      </c>
      <c r="B63" s="48" t="s">
        <v>123</v>
      </c>
      <c r="C63" s="13" t="s">
        <v>3</v>
      </c>
      <c r="D63" s="14">
        <v>51373</v>
      </c>
      <c r="E63" s="15">
        <v>36</v>
      </c>
      <c r="F63" s="14">
        <v>1849428</v>
      </c>
    </row>
    <row r="64" spans="1:6" s="39" customFormat="1" ht="82.5" x14ac:dyDescent="0.25">
      <c r="A64" s="16" t="s">
        <v>124</v>
      </c>
      <c r="B64" s="48" t="s">
        <v>125</v>
      </c>
      <c r="C64" s="13" t="s">
        <v>13</v>
      </c>
      <c r="D64" s="14">
        <v>178500</v>
      </c>
      <c r="E64" s="15">
        <v>4</v>
      </c>
      <c r="F64" s="14">
        <v>714000</v>
      </c>
    </row>
    <row r="65" spans="1:6" s="35" customFormat="1" x14ac:dyDescent="0.25">
      <c r="A65" s="8">
        <v>6</v>
      </c>
      <c r="B65" s="47" t="s">
        <v>126</v>
      </c>
      <c r="C65" s="9"/>
      <c r="D65" s="10"/>
      <c r="E65" s="11"/>
      <c r="F65" s="10"/>
    </row>
    <row r="66" spans="1:6" s="39" customFormat="1" x14ac:dyDescent="0.25">
      <c r="A66" s="16" t="s">
        <v>127</v>
      </c>
      <c r="B66" s="48" t="s">
        <v>128</v>
      </c>
      <c r="C66" s="13" t="s">
        <v>13</v>
      </c>
      <c r="D66" s="14">
        <v>19773</v>
      </c>
      <c r="E66" s="15">
        <v>12</v>
      </c>
      <c r="F66" s="14">
        <v>237276</v>
      </c>
    </row>
    <row r="67" spans="1:6" s="39" customFormat="1" x14ac:dyDescent="0.25">
      <c r="A67" s="16" t="s">
        <v>129</v>
      </c>
      <c r="B67" s="48" t="s">
        <v>130</v>
      </c>
      <c r="C67" s="13" t="s">
        <v>10</v>
      </c>
      <c r="D67" s="14">
        <v>8941</v>
      </c>
      <c r="E67" s="15">
        <v>72.02</v>
      </c>
      <c r="F67" s="14">
        <v>643930.81999999995</v>
      </c>
    </row>
    <row r="68" spans="1:6" s="39" customFormat="1" x14ac:dyDescent="0.25">
      <c r="A68" s="16" t="s">
        <v>131</v>
      </c>
      <c r="B68" s="48" t="s">
        <v>132</v>
      </c>
      <c r="C68" s="13" t="s">
        <v>13</v>
      </c>
      <c r="D68" s="14">
        <v>13671</v>
      </c>
      <c r="E68" s="15">
        <v>143.91999999999999</v>
      </c>
      <c r="F68" s="14">
        <v>1967530.3199999998</v>
      </c>
    </row>
    <row r="69" spans="1:6" s="39" customFormat="1" x14ac:dyDescent="0.25">
      <c r="A69" s="16" t="s">
        <v>133</v>
      </c>
      <c r="B69" s="48" t="s">
        <v>134</v>
      </c>
      <c r="C69" s="13" t="s">
        <v>10</v>
      </c>
      <c r="D69" s="14">
        <v>75150</v>
      </c>
      <c r="E69" s="15">
        <v>15.05</v>
      </c>
      <c r="F69" s="14">
        <v>1131007.5</v>
      </c>
    </row>
    <row r="70" spans="1:6" s="40" customFormat="1" x14ac:dyDescent="0.25">
      <c r="A70" s="16" t="s">
        <v>135</v>
      </c>
      <c r="B70" s="48" t="s">
        <v>136</v>
      </c>
      <c r="C70" s="13" t="s">
        <v>10</v>
      </c>
      <c r="D70" s="14">
        <v>10443</v>
      </c>
      <c r="E70" s="15">
        <v>63.05</v>
      </c>
      <c r="F70" s="14">
        <v>658431.15</v>
      </c>
    </row>
    <row r="71" spans="1:6" s="39" customFormat="1" ht="33" x14ac:dyDescent="0.25">
      <c r="A71" s="16" t="s">
        <v>137</v>
      </c>
      <c r="B71" s="48" t="s">
        <v>138</v>
      </c>
      <c r="C71" s="13" t="s">
        <v>13</v>
      </c>
      <c r="D71" s="14">
        <v>60048</v>
      </c>
      <c r="E71" s="15">
        <v>297</v>
      </c>
      <c r="F71" s="14">
        <v>17834256</v>
      </c>
    </row>
    <row r="72" spans="1:6" s="39" customFormat="1" ht="33" x14ac:dyDescent="0.25">
      <c r="A72" s="16" t="s">
        <v>139</v>
      </c>
      <c r="B72" s="48" t="s">
        <v>140</v>
      </c>
      <c r="C72" s="13" t="s">
        <v>13</v>
      </c>
      <c r="D72" s="14">
        <v>46933</v>
      </c>
      <c r="E72" s="15">
        <v>20</v>
      </c>
      <c r="F72" s="14">
        <v>938660</v>
      </c>
    </row>
    <row r="73" spans="1:6" s="40" customFormat="1" x14ac:dyDescent="0.25">
      <c r="A73" s="16" t="s">
        <v>141</v>
      </c>
      <c r="B73" s="48" t="s">
        <v>142</v>
      </c>
      <c r="C73" s="13" t="s">
        <v>52</v>
      </c>
      <c r="D73" s="14">
        <v>6652</v>
      </c>
      <c r="E73" s="15">
        <v>27.59</v>
      </c>
      <c r="F73" s="14">
        <v>183528.68</v>
      </c>
    </row>
    <row r="74" spans="1:6" s="40" customFormat="1" x14ac:dyDescent="0.25">
      <c r="A74" s="16" t="s">
        <v>143</v>
      </c>
      <c r="B74" s="48" t="s">
        <v>144</v>
      </c>
      <c r="C74" s="13" t="s">
        <v>13</v>
      </c>
      <c r="D74" s="14">
        <v>45830</v>
      </c>
      <c r="E74" s="15">
        <v>431.38</v>
      </c>
      <c r="F74" s="14">
        <v>19770145.399999999</v>
      </c>
    </row>
    <row r="75" spans="1:6" s="40" customFormat="1" ht="33" x14ac:dyDescent="0.25">
      <c r="A75" s="16" t="s">
        <v>145</v>
      </c>
      <c r="B75" s="48" t="s">
        <v>146</v>
      </c>
      <c r="C75" s="13" t="s">
        <v>13</v>
      </c>
      <c r="D75" s="14">
        <v>11569</v>
      </c>
      <c r="E75" s="15">
        <v>202.57</v>
      </c>
      <c r="F75" s="14">
        <v>2343532.33</v>
      </c>
    </row>
    <row r="76" spans="1:6" s="35" customFormat="1" x14ac:dyDescent="0.25">
      <c r="A76" s="8">
        <v>7</v>
      </c>
      <c r="B76" s="47" t="s">
        <v>147</v>
      </c>
      <c r="C76" s="9"/>
      <c r="D76" s="10"/>
      <c r="E76" s="11"/>
      <c r="F76" s="10"/>
    </row>
    <row r="77" spans="1:6" s="39" customFormat="1" x14ac:dyDescent="0.25">
      <c r="A77" s="16" t="s">
        <v>148</v>
      </c>
      <c r="B77" s="48" t="s">
        <v>149</v>
      </c>
      <c r="C77" s="13" t="s">
        <v>13</v>
      </c>
      <c r="D77" s="14">
        <v>42240</v>
      </c>
      <c r="E77" s="15">
        <v>67.289999999999992</v>
      </c>
      <c r="F77" s="14">
        <v>2842329.5999999996</v>
      </c>
    </row>
    <row r="78" spans="1:6" s="39" customFormat="1" ht="33" x14ac:dyDescent="0.25">
      <c r="A78" s="16" t="s">
        <v>150</v>
      </c>
      <c r="B78" s="48" t="s">
        <v>151</v>
      </c>
      <c r="C78" s="13" t="s">
        <v>13</v>
      </c>
      <c r="D78" s="14">
        <v>73055</v>
      </c>
      <c r="E78" s="15">
        <v>6</v>
      </c>
      <c r="F78" s="14">
        <v>438330</v>
      </c>
    </row>
    <row r="79" spans="1:6" s="35" customFormat="1" ht="33" x14ac:dyDescent="0.25">
      <c r="A79" s="8">
        <v>8</v>
      </c>
      <c r="B79" s="47" t="s">
        <v>152</v>
      </c>
      <c r="C79" s="9"/>
      <c r="D79" s="10"/>
      <c r="E79" s="11"/>
      <c r="F79" s="10"/>
    </row>
    <row r="80" spans="1:6" s="39" customFormat="1" ht="115.5" x14ac:dyDescent="0.25">
      <c r="A80" s="16" t="s">
        <v>153</v>
      </c>
      <c r="B80" s="48" t="s">
        <v>154</v>
      </c>
      <c r="C80" s="13" t="s">
        <v>13</v>
      </c>
      <c r="D80" s="14">
        <v>219319</v>
      </c>
      <c r="E80" s="15">
        <v>17.3</v>
      </c>
      <c r="F80" s="14">
        <v>3794218.7</v>
      </c>
    </row>
    <row r="81" spans="1:6" s="37" customFormat="1" ht="66" x14ac:dyDescent="0.25">
      <c r="A81" s="16" t="s">
        <v>155</v>
      </c>
      <c r="B81" s="48" t="s">
        <v>156</v>
      </c>
      <c r="C81" s="13" t="s">
        <v>3</v>
      </c>
      <c r="D81" s="14">
        <v>161800</v>
      </c>
      <c r="E81" s="15">
        <v>44</v>
      </c>
      <c r="F81" s="14">
        <v>7119200</v>
      </c>
    </row>
    <row r="82" spans="1:6" s="39" customFormat="1" ht="33" x14ac:dyDescent="0.25">
      <c r="A82" s="16" t="s">
        <v>157</v>
      </c>
      <c r="B82" s="49" t="s">
        <v>158</v>
      </c>
      <c r="C82" s="17" t="s">
        <v>13</v>
      </c>
      <c r="D82" s="18">
        <v>62020</v>
      </c>
      <c r="E82" s="15">
        <v>144</v>
      </c>
      <c r="F82" s="14">
        <v>8930880</v>
      </c>
    </row>
    <row r="83" spans="1:6" s="35" customFormat="1" x14ac:dyDescent="0.25">
      <c r="A83" s="8">
        <v>9</v>
      </c>
      <c r="B83" s="47" t="s">
        <v>159</v>
      </c>
      <c r="C83" s="9"/>
      <c r="D83" s="10"/>
      <c r="E83" s="11"/>
      <c r="F83" s="10"/>
    </row>
    <row r="84" spans="1:6" s="39" customFormat="1" ht="66" x14ac:dyDescent="0.25">
      <c r="A84" s="16" t="s">
        <v>160</v>
      </c>
      <c r="B84" s="48" t="s">
        <v>161</v>
      </c>
      <c r="C84" s="13" t="s">
        <v>13</v>
      </c>
      <c r="D84" s="14">
        <v>220000</v>
      </c>
      <c r="E84" s="15">
        <v>0.4</v>
      </c>
      <c r="F84" s="14">
        <v>88000</v>
      </c>
    </row>
    <row r="85" spans="1:6" s="35" customFormat="1" ht="33" x14ac:dyDescent="0.25">
      <c r="A85" s="8">
        <v>10</v>
      </c>
      <c r="B85" s="47" t="s">
        <v>162</v>
      </c>
      <c r="C85" s="9"/>
      <c r="D85" s="10"/>
      <c r="E85" s="19"/>
      <c r="F85" s="10"/>
    </row>
    <row r="86" spans="1:6" s="39" customFormat="1" ht="49.5" x14ac:dyDescent="0.25">
      <c r="A86" s="16" t="s">
        <v>163</v>
      </c>
      <c r="B86" s="48" t="s">
        <v>164</v>
      </c>
      <c r="C86" s="13" t="s">
        <v>3</v>
      </c>
      <c r="D86" s="14">
        <v>328215</v>
      </c>
      <c r="E86" s="15">
        <v>2</v>
      </c>
      <c r="F86" s="14">
        <v>656430</v>
      </c>
    </row>
    <row r="87" spans="1:6" s="39" customFormat="1" ht="33" x14ac:dyDescent="0.25">
      <c r="A87" s="16" t="s">
        <v>165</v>
      </c>
      <c r="B87" s="48" t="s">
        <v>166</v>
      </c>
      <c r="C87" s="13" t="s">
        <v>3</v>
      </c>
      <c r="D87" s="14">
        <v>294545</v>
      </c>
      <c r="E87" s="15">
        <v>6</v>
      </c>
      <c r="F87" s="14">
        <v>1767270</v>
      </c>
    </row>
    <row r="88" spans="1:6" s="39" customFormat="1" ht="49.5" x14ac:dyDescent="0.25">
      <c r="A88" s="16" t="s">
        <v>167</v>
      </c>
      <c r="B88" s="48" t="s">
        <v>168</v>
      </c>
      <c r="C88" s="13" t="s">
        <v>3</v>
      </c>
      <c r="D88" s="14">
        <v>322408</v>
      </c>
      <c r="E88" s="15">
        <v>10</v>
      </c>
      <c r="F88" s="14">
        <v>3224080</v>
      </c>
    </row>
    <row r="89" spans="1:6" s="39" customFormat="1" ht="33" x14ac:dyDescent="0.25">
      <c r="A89" s="16" t="s">
        <v>169</v>
      </c>
      <c r="B89" s="48" t="s">
        <v>170</v>
      </c>
      <c r="C89" s="13" t="s">
        <v>3</v>
      </c>
      <c r="D89" s="14">
        <v>215926</v>
      </c>
      <c r="E89" s="15">
        <v>1</v>
      </c>
      <c r="F89" s="14">
        <v>215926</v>
      </c>
    </row>
    <row r="90" spans="1:6" s="39" customFormat="1" ht="33" x14ac:dyDescent="0.25">
      <c r="A90" s="16" t="s">
        <v>171</v>
      </c>
      <c r="B90" s="48" t="s">
        <v>172</v>
      </c>
      <c r="C90" s="13" t="s">
        <v>3</v>
      </c>
      <c r="D90" s="14">
        <v>344926</v>
      </c>
      <c r="E90" s="15">
        <v>2</v>
      </c>
      <c r="F90" s="14">
        <v>689852</v>
      </c>
    </row>
    <row r="91" spans="1:6" s="40" customFormat="1" x14ac:dyDescent="0.25">
      <c r="A91" s="16" t="s">
        <v>173</v>
      </c>
      <c r="B91" s="48" t="s">
        <v>174</v>
      </c>
      <c r="C91" s="13" t="s">
        <v>3</v>
      </c>
      <c r="D91" s="14">
        <v>181385</v>
      </c>
      <c r="E91" s="15">
        <v>3</v>
      </c>
      <c r="F91" s="14">
        <v>544155</v>
      </c>
    </row>
    <row r="92" spans="1:6" s="39" customFormat="1" ht="33" x14ac:dyDescent="0.25">
      <c r="A92" s="16" t="s">
        <v>175</v>
      </c>
      <c r="B92" s="48" t="s">
        <v>176</v>
      </c>
      <c r="C92" s="13" t="s">
        <v>3</v>
      </c>
      <c r="D92" s="14">
        <v>80250</v>
      </c>
      <c r="E92" s="15">
        <v>2</v>
      </c>
      <c r="F92" s="14">
        <v>160500</v>
      </c>
    </row>
    <row r="93" spans="1:6" s="40" customFormat="1" x14ac:dyDescent="0.25">
      <c r="A93" s="16" t="s">
        <v>177</v>
      </c>
      <c r="B93" s="48" t="s">
        <v>178</v>
      </c>
      <c r="C93" s="13" t="s">
        <v>3</v>
      </c>
      <c r="D93" s="14">
        <v>16040</v>
      </c>
      <c r="E93" s="15">
        <v>5</v>
      </c>
      <c r="F93" s="14">
        <v>80200</v>
      </c>
    </row>
    <row r="94" spans="1:6" s="35" customFormat="1" ht="33" x14ac:dyDescent="0.25">
      <c r="A94" s="8">
        <v>11</v>
      </c>
      <c r="B94" s="47" t="s">
        <v>179</v>
      </c>
      <c r="C94" s="9"/>
      <c r="D94" s="10"/>
      <c r="E94" s="11"/>
      <c r="F94" s="10"/>
    </row>
    <row r="95" spans="1:6" s="33" customFormat="1" ht="99" x14ac:dyDescent="0.25">
      <c r="A95" s="16" t="s">
        <v>180</v>
      </c>
      <c r="B95" s="48" t="s">
        <v>181</v>
      </c>
      <c r="C95" s="13" t="s">
        <v>10</v>
      </c>
      <c r="D95" s="14">
        <v>434736</v>
      </c>
      <c r="E95" s="15">
        <v>3</v>
      </c>
      <c r="F95" s="14">
        <v>1304208</v>
      </c>
    </row>
    <row r="96" spans="1:6" s="35" customFormat="1" x14ac:dyDescent="0.25">
      <c r="A96" s="8">
        <v>12</v>
      </c>
      <c r="B96" s="47" t="s">
        <v>182</v>
      </c>
      <c r="C96" s="9"/>
      <c r="D96" s="10"/>
      <c r="E96" s="11"/>
      <c r="F96" s="10"/>
    </row>
    <row r="97" spans="1:6" s="33" customFormat="1" x14ac:dyDescent="0.25">
      <c r="A97" s="16" t="s">
        <v>183</v>
      </c>
      <c r="B97" s="48" t="s">
        <v>184</v>
      </c>
      <c r="C97" s="13" t="s">
        <v>13</v>
      </c>
      <c r="D97" s="14">
        <v>14537</v>
      </c>
      <c r="E97" s="15">
        <v>46.82</v>
      </c>
      <c r="F97" s="14">
        <v>680622.34</v>
      </c>
    </row>
    <row r="98" spans="1:6" s="41" customFormat="1" x14ac:dyDescent="0.3">
      <c r="A98" s="16" t="s">
        <v>185</v>
      </c>
      <c r="B98" s="48" t="s">
        <v>186</v>
      </c>
      <c r="C98" s="13" t="s">
        <v>13</v>
      </c>
      <c r="D98" s="14">
        <v>21620</v>
      </c>
      <c r="E98" s="15">
        <v>27</v>
      </c>
      <c r="F98" s="14">
        <v>583740</v>
      </c>
    </row>
    <row r="99" spans="1:6" s="42" customFormat="1" ht="33" x14ac:dyDescent="0.3">
      <c r="A99" s="16" t="s">
        <v>187</v>
      </c>
      <c r="B99" s="48" t="s">
        <v>188</v>
      </c>
      <c r="C99" s="13" t="s">
        <v>13</v>
      </c>
      <c r="D99" s="14">
        <v>17643</v>
      </c>
      <c r="E99" s="15">
        <v>30.08</v>
      </c>
      <c r="F99" s="14">
        <v>530701.43999999994</v>
      </c>
    </row>
    <row r="100" spans="1:6" s="42" customFormat="1" x14ac:dyDescent="0.3">
      <c r="A100" s="16" t="s">
        <v>189</v>
      </c>
      <c r="B100" s="48" t="s">
        <v>190</v>
      </c>
      <c r="C100" s="13" t="s">
        <v>13</v>
      </c>
      <c r="D100" s="14">
        <v>9162</v>
      </c>
      <c r="E100" s="15">
        <v>46.82</v>
      </c>
      <c r="F100" s="14">
        <v>428964.84</v>
      </c>
    </row>
    <row r="101" spans="1:6" s="42" customFormat="1" x14ac:dyDescent="0.3">
      <c r="A101" s="16" t="s">
        <v>191</v>
      </c>
      <c r="B101" s="48" t="s">
        <v>192</v>
      </c>
      <c r="C101" s="13" t="s">
        <v>13</v>
      </c>
      <c r="D101" s="14">
        <v>15835</v>
      </c>
      <c r="E101" s="15">
        <v>166.84</v>
      </c>
      <c r="F101" s="14">
        <v>2641911.4</v>
      </c>
    </row>
    <row r="102" spans="1:6" x14ac:dyDescent="0.3">
      <c r="A102" s="16" t="s">
        <v>193</v>
      </c>
      <c r="B102" s="48" t="s">
        <v>194</v>
      </c>
      <c r="C102" s="13" t="s">
        <v>13</v>
      </c>
      <c r="D102" s="14">
        <v>21119</v>
      </c>
      <c r="E102" s="15">
        <v>1280.75</v>
      </c>
      <c r="F102" s="14">
        <v>27048159.25</v>
      </c>
    </row>
    <row r="103" spans="1:6" s="35" customFormat="1" x14ac:dyDescent="0.25">
      <c r="A103" s="8">
        <v>13</v>
      </c>
      <c r="B103" s="47" t="s">
        <v>195</v>
      </c>
      <c r="C103" s="9"/>
      <c r="D103" s="10"/>
      <c r="E103" s="11"/>
      <c r="F103" s="10"/>
    </row>
    <row r="104" spans="1:6" x14ac:dyDescent="0.3">
      <c r="A104" s="16" t="s">
        <v>196</v>
      </c>
      <c r="B104" s="48" t="s">
        <v>197</v>
      </c>
      <c r="C104" s="13" t="s">
        <v>13</v>
      </c>
      <c r="D104" s="14">
        <v>16875</v>
      </c>
      <c r="E104" s="15">
        <v>37.799999999999997</v>
      </c>
      <c r="F104" s="14">
        <v>637875</v>
      </c>
    </row>
    <row r="105" spans="1:6" ht="33" x14ac:dyDescent="0.3">
      <c r="A105" s="16" t="s">
        <v>198</v>
      </c>
      <c r="B105" s="48" t="s">
        <v>199</v>
      </c>
      <c r="C105" s="13" t="s">
        <v>13</v>
      </c>
      <c r="D105" s="14">
        <v>15068</v>
      </c>
      <c r="E105" s="15">
        <v>29.53</v>
      </c>
      <c r="F105" s="14">
        <v>444958.04000000004</v>
      </c>
    </row>
    <row r="106" spans="1:6" s="35" customFormat="1" x14ac:dyDescent="0.25">
      <c r="A106" s="8">
        <v>14</v>
      </c>
      <c r="B106" s="47" t="s">
        <v>200</v>
      </c>
      <c r="C106" s="9"/>
      <c r="D106" s="9"/>
      <c r="E106" s="11"/>
      <c r="F106" s="9"/>
    </row>
    <row r="107" spans="1:6" s="42" customFormat="1" ht="66" x14ac:dyDescent="0.3">
      <c r="A107" s="12" t="s">
        <v>201</v>
      </c>
      <c r="B107" s="48" t="s">
        <v>202</v>
      </c>
      <c r="C107" s="13" t="s">
        <v>13</v>
      </c>
      <c r="D107" s="14">
        <v>74793</v>
      </c>
      <c r="E107" s="15">
        <v>48</v>
      </c>
      <c r="F107" s="14">
        <v>3590064</v>
      </c>
    </row>
    <row r="108" spans="1:6" ht="49.5" x14ac:dyDescent="0.3">
      <c r="A108" s="16" t="s">
        <v>203</v>
      </c>
      <c r="B108" s="48" t="s">
        <v>204</v>
      </c>
      <c r="C108" s="13" t="s">
        <v>13</v>
      </c>
      <c r="D108" s="14">
        <v>97848</v>
      </c>
      <c r="E108" s="15">
        <v>19.600000000000001</v>
      </c>
      <c r="F108" s="14">
        <v>1917820.8</v>
      </c>
    </row>
    <row r="109" spans="1:6" s="35" customFormat="1" ht="33" x14ac:dyDescent="0.25">
      <c r="A109" s="8">
        <v>15</v>
      </c>
      <c r="B109" s="47" t="s">
        <v>205</v>
      </c>
      <c r="C109" s="9"/>
      <c r="D109" s="10"/>
      <c r="E109" s="11"/>
      <c r="F109" s="10"/>
    </row>
    <row r="110" spans="1:6" x14ac:dyDescent="0.3">
      <c r="A110" s="16" t="s">
        <v>206</v>
      </c>
      <c r="B110" s="48" t="s">
        <v>207</v>
      </c>
      <c r="C110" s="13" t="s">
        <v>3</v>
      </c>
      <c r="D110" s="14">
        <v>95978</v>
      </c>
      <c r="E110" s="15">
        <v>1</v>
      </c>
      <c r="F110" s="14">
        <v>95978</v>
      </c>
    </row>
    <row r="111" spans="1:6" s="42" customFormat="1" x14ac:dyDescent="0.3">
      <c r="A111" s="12" t="s">
        <v>208</v>
      </c>
      <c r="B111" s="48" t="s">
        <v>209</v>
      </c>
      <c r="C111" s="13" t="s">
        <v>13</v>
      </c>
      <c r="D111" s="14">
        <v>81462</v>
      </c>
      <c r="E111" s="15">
        <v>10.5</v>
      </c>
      <c r="F111" s="14">
        <v>855351</v>
      </c>
    </row>
    <row r="112" spans="1:6" x14ac:dyDescent="0.3">
      <c r="A112" s="16" t="s">
        <v>210</v>
      </c>
      <c r="B112" s="48" t="s">
        <v>211</v>
      </c>
      <c r="C112" s="13" t="s">
        <v>13</v>
      </c>
      <c r="D112" s="14">
        <v>68596</v>
      </c>
      <c r="E112" s="15">
        <v>37.5</v>
      </c>
      <c r="F112" s="14">
        <v>2572350</v>
      </c>
    </row>
    <row r="113" spans="1:6" s="35" customFormat="1" ht="33" x14ac:dyDescent="0.25">
      <c r="A113" s="8">
        <v>16</v>
      </c>
      <c r="B113" s="47" t="s">
        <v>212</v>
      </c>
      <c r="C113" s="9"/>
      <c r="D113" s="10"/>
      <c r="E113" s="11"/>
      <c r="F113" s="10"/>
    </row>
    <row r="114" spans="1:6" ht="33" x14ac:dyDescent="0.3">
      <c r="A114" s="16" t="s">
        <v>213</v>
      </c>
      <c r="B114" s="48" t="s">
        <v>214</v>
      </c>
      <c r="C114" s="13" t="s">
        <v>13</v>
      </c>
      <c r="D114" s="14">
        <v>76259</v>
      </c>
      <c r="E114" s="15">
        <v>4</v>
      </c>
      <c r="F114" s="14">
        <v>305036</v>
      </c>
    </row>
    <row r="115" spans="1:6" x14ac:dyDescent="0.3">
      <c r="A115" s="16" t="s">
        <v>215</v>
      </c>
      <c r="B115" s="48" t="s">
        <v>216</v>
      </c>
      <c r="C115" s="13" t="s">
        <v>13</v>
      </c>
      <c r="D115" s="14">
        <v>83737</v>
      </c>
      <c r="E115" s="15">
        <v>66</v>
      </c>
      <c r="F115" s="14">
        <v>5526642</v>
      </c>
    </row>
    <row r="116" spans="1:6" ht="33" x14ac:dyDescent="0.3">
      <c r="A116" s="16" t="s">
        <v>217</v>
      </c>
      <c r="B116" s="48" t="s">
        <v>218</v>
      </c>
      <c r="C116" s="13" t="s">
        <v>13</v>
      </c>
      <c r="D116" s="14">
        <v>67749</v>
      </c>
      <c r="E116" s="15">
        <v>2.5</v>
      </c>
      <c r="F116" s="14">
        <v>169372.5</v>
      </c>
    </row>
    <row r="117" spans="1:6" x14ac:dyDescent="0.3">
      <c r="A117" s="16" t="s">
        <v>219</v>
      </c>
      <c r="B117" s="48" t="s">
        <v>220</v>
      </c>
      <c r="C117" s="13" t="s">
        <v>13</v>
      </c>
      <c r="D117" s="14">
        <v>104000</v>
      </c>
      <c r="E117" s="15">
        <v>9</v>
      </c>
      <c r="F117" s="14">
        <v>936000</v>
      </c>
    </row>
    <row r="118" spans="1:6" s="35" customFormat="1" ht="33" x14ac:dyDescent="0.25">
      <c r="A118" s="8">
        <v>17</v>
      </c>
      <c r="B118" s="47" t="s">
        <v>221</v>
      </c>
      <c r="C118" s="9"/>
      <c r="D118" s="10"/>
      <c r="E118" s="11"/>
      <c r="F118" s="10"/>
    </row>
    <row r="119" spans="1:6" ht="33" x14ac:dyDescent="0.3">
      <c r="A119" s="16" t="s">
        <v>222</v>
      </c>
      <c r="B119" s="49" t="s">
        <v>223</v>
      </c>
      <c r="C119" s="17" t="s">
        <v>10</v>
      </c>
      <c r="D119" s="18">
        <v>31711</v>
      </c>
      <c r="E119" s="15">
        <v>10</v>
      </c>
      <c r="F119" s="14">
        <v>317110</v>
      </c>
    </row>
    <row r="120" spans="1:6" s="42" customFormat="1" ht="33" x14ac:dyDescent="0.3">
      <c r="A120" s="12" t="s">
        <v>224</v>
      </c>
      <c r="B120" s="48" t="s">
        <v>225</v>
      </c>
      <c r="C120" s="13" t="s">
        <v>13</v>
      </c>
      <c r="D120" s="14">
        <v>57560</v>
      </c>
      <c r="E120" s="15">
        <v>30</v>
      </c>
      <c r="F120" s="14">
        <v>1726800</v>
      </c>
    </row>
    <row r="121" spans="1:6" ht="66" x14ac:dyDescent="0.3">
      <c r="A121" s="16" t="s">
        <v>226</v>
      </c>
      <c r="B121" s="48" t="s">
        <v>227</v>
      </c>
      <c r="C121" s="13" t="s">
        <v>13</v>
      </c>
      <c r="D121" s="14">
        <v>122961</v>
      </c>
      <c r="E121" s="15">
        <v>645</v>
      </c>
      <c r="F121" s="14">
        <v>79309845</v>
      </c>
    </row>
    <row r="122" spans="1:6" s="35" customFormat="1" x14ac:dyDescent="0.25">
      <c r="A122" s="8">
        <v>19</v>
      </c>
      <c r="B122" s="47" t="s">
        <v>228</v>
      </c>
      <c r="C122" s="9"/>
      <c r="D122" s="10"/>
      <c r="E122" s="11"/>
      <c r="F122" s="10"/>
    </row>
    <row r="123" spans="1:6" x14ac:dyDescent="0.3">
      <c r="A123" s="16" t="s">
        <v>229</v>
      </c>
      <c r="B123" s="48" t="s">
        <v>230</v>
      </c>
      <c r="C123" s="13" t="s">
        <v>3</v>
      </c>
      <c r="D123" s="14">
        <v>756955</v>
      </c>
      <c r="E123" s="15">
        <v>1</v>
      </c>
      <c r="F123" s="14">
        <v>756955</v>
      </c>
    </row>
    <row r="124" spans="1:6" s="35" customFormat="1" x14ac:dyDescent="0.25">
      <c r="A124" s="8">
        <v>20</v>
      </c>
      <c r="B124" s="47" t="s">
        <v>231</v>
      </c>
      <c r="C124" s="9"/>
      <c r="D124" s="10"/>
      <c r="E124" s="11"/>
      <c r="F124" s="10"/>
    </row>
    <row r="125" spans="1:6" s="43" customFormat="1" x14ac:dyDescent="0.3">
      <c r="A125" s="12" t="s">
        <v>232</v>
      </c>
      <c r="B125" s="48" t="s">
        <v>233</v>
      </c>
      <c r="C125" s="13" t="s">
        <v>13</v>
      </c>
      <c r="D125" s="14">
        <v>5704</v>
      </c>
      <c r="E125" s="15">
        <v>901.33420000000001</v>
      </c>
      <c r="F125" s="14">
        <v>5141210.2768000001</v>
      </c>
    </row>
    <row r="126" spans="1:6" x14ac:dyDescent="0.3">
      <c r="A126" s="16" t="s">
        <v>234</v>
      </c>
      <c r="B126" s="48" t="s">
        <v>235</v>
      </c>
      <c r="C126" s="13" t="s">
        <v>59</v>
      </c>
      <c r="D126" s="14">
        <v>1300</v>
      </c>
      <c r="E126" s="15">
        <v>2978</v>
      </c>
      <c r="F126" s="14">
        <v>3871400</v>
      </c>
    </row>
    <row r="127" spans="1:6" x14ac:dyDescent="0.3">
      <c r="A127" s="20"/>
      <c r="B127" s="20"/>
      <c r="C127" s="20"/>
      <c r="D127" s="20"/>
      <c r="E127" s="21"/>
      <c r="F127" s="20"/>
    </row>
    <row r="128" spans="1:6" x14ac:dyDescent="0.3">
      <c r="A128" s="158" t="s">
        <v>236</v>
      </c>
      <c r="B128" s="159"/>
      <c r="C128" s="159"/>
      <c r="D128" s="159"/>
      <c r="E128" s="160"/>
      <c r="F128" s="22">
        <v>386850551.05680007</v>
      </c>
    </row>
    <row r="129" spans="1:6" s="44" customFormat="1" x14ac:dyDescent="0.25">
      <c r="A129" s="20"/>
      <c r="B129" s="20"/>
      <c r="C129" s="23"/>
      <c r="D129" s="24"/>
      <c r="E129" s="25"/>
      <c r="F129" s="24"/>
    </row>
    <row r="130" spans="1:6" s="44" customFormat="1" x14ac:dyDescent="0.25">
      <c r="A130" s="20"/>
      <c r="B130" s="20"/>
      <c r="C130" s="23"/>
      <c r="D130" s="24"/>
      <c r="E130" s="25"/>
      <c r="F130" s="26"/>
    </row>
    <row r="131" spans="1:6" s="44" customFormat="1" ht="15" x14ac:dyDescent="0.25">
      <c r="A131" s="20"/>
      <c r="B131" s="50"/>
      <c r="C131" s="23"/>
      <c r="D131" s="27"/>
      <c r="E131" s="28"/>
      <c r="F131" s="27"/>
    </row>
    <row r="132" spans="1:6" s="44" customFormat="1" ht="15" x14ac:dyDescent="0.25">
      <c r="A132" s="20"/>
      <c r="B132" s="51"/>
      <c r="C132" s="23"/>
      <c r="D132" s="27"/>
      <c r="E132" s="28"/>
      <c r="F132" s="27"/>
    </row>
    <row r="133" spans="1:6" s="44" customFormat="1" ht="15" x14ac:dyDescent="0.25">
      <c r="A133" s="20"/>
      <c r="B133" s="50"/>
      <c r="C133" s="23"/>
      <c r="D133" s="27"/>
      <c r="E133" s="28"/>
      <c r="F133" s="27"/>
    </row>
    <row r="134" spans="1:6" s="44" customFormat="1" ht="15" x14ac:dyDescent="0.25">
      <c r="A134" s="20"/>
      <c r="B134" s="51"/>
      <c r="C134" s="23"/>
      <c r="D134" s="27"/>
      <c r="E134" s="28"/>
      <c r="F134" s="27"/>
    </row>
    <row r="135" spans="1:6" s="44" customFormat="1" ht="15" x14ac:dyDescent="0.25">
      <c r="A135" s="20"/>
      <c r="B135" s="50"/>
      <c r="C135" s="23"/>
      <c r="D135" s="27"/>
      <c r="E135" s="28"/>
      <c r="F135" s="27"/>
    </row>
    <row r="136" spans="1:6" s="44" customFormat="1" ht="15" x14ac:dyDescent="0.25">
      <c r="A136" s="20"/>
      <c r="B136" s="50"/>
      <c r="C136" s="23"/>
      <c r="D136" s="27"/>
      <c r="E136" s="28"/>
      <c r="F136" s="27"/>
    </row>
    <row r="137" spans="1:6" s="44" customFormat="1" ht="15" x14ac:dyDescent="0.25">
      <c r="A137" s="20"/>
      <c r="B137" s="51"/>
      <c r="C137" s="23"/>
      <c r="D137" s="27"/>
      <c r="E137" s="28"/>
      <c r="F137" s="27"/>
    </row>
    <row r="138" spans="1:6" s="44" customFormat="1" ht="15" x14ac:dyDescent="0.25">
      <c r="A138" s="20"/>
      <c r="B138" s="50"/>
      <c r="C138" s="23"/>
      <c r="D138" s="27"/>
      <c r="E138" s="28"/>
      <c r="F138" s="27"/>
    </row>
    <row r="139" spans="1:6" s="44" customFormat="1" ht="15" x14ac:dyDescent="0.25">
      <c r="A139" s="20"/>
      <c r="B139" s="50"/>
      <c r="C139" s="23"/>
      <c r="D139" s="27"/>
      <c r="E139" s="28"/>
      <c r="F139" s="27"/>
    </row>
    <row r="140" spans="1:6" s="44" customFormat="1" ht="15" x14ac:dyDescent="0.25">
      <c r="A140" s="20"/>
      <c r="B140" s="50"/>
      <c r="C140" s="23"/>
      <c r="D140" s="27"/>
      <c r="E140" s="28"/>
      <c r="F140" s="27"/>
    </row>
    <row r="141" spans="1:6" s="44" customFormat="1" ht="15" x14ac:dyDescent="0.25">
      <c r="A141" s="20"/>
      <c r="B141" s="50"/>
      <c r="C141" s="23"/>
      <c r="D141" s="27"/>
      <c r="E141" s="28"/>
      <c r="F141" s="27"/>
    </row>
    <row r="142" spans="1:6" s="44" customFormat="1" ht="15" x14ac:dyDescent="0.25">
      <c r="A142" s="20"/>
      <c r="B142" s="50"/>
      <c r="C142" s="23"/>
      <c r="D142" s="27"/>
      <c r="E142" s="28"/>
      <c r="F142" s="27"/>
    </row>
    <row r="143" spans="1:6" s="44" customFormat="1" ht="15" x14ac:dyDescent="0.25">
      <c r="A143" s="20"/>
      <c r="B143" s="51"/>
      <c r="C143" s="23"/>
      <c r="D143" s="27"/>
      <c r="E143" s="28"/>
      <c r="F143" s="27"/>
    </row>
  </sheetData>
  <autoFilter ref="A3:F126"/>
  <mergeCells count="2">
    <mergeCell ref="A128:E128"/>
    <mergeCell ref="A1:F1"/>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X73"/>
  <sheetViews>
    <sheetView showGridLines="0" tabSelected="1" zoomScaleNormal="100" zoomScaleSheetLayoutView="110" workbookViewId="0">
      <selection activeCell="C20" sqref="C20:D20"/>
    </sheetView>
  </sheetViews>
  <sheetFormatPr baseColWidth="10" defaultColWidth="11" defaultRowHeight="12.75" x14ac:dyDescent="0.25"/>
  <cols>
    <col min="1" max="1" width="6.375" style="53" bestFit="1" customWidth="1"/>
    <col min="2" max="2" width="4.625" style="53" bestFit="1" customWidth="1"/>
    <col min="3" max="3" width="41.375" style="57" customWidth="1"/>
    <col min="4" max="4" width="12.875" style="57" customWidth="1"/>
    <col min="5" max="5" width="7.375" style="57" customWidth="1"/>
    <col min="6" max="6" width="9.5" style="57" customWidth="1"/>
    <col min="7" max="7" width="4.375" style="57" customWidth="1"/>
    <col min="8" max="8" width="7" style="57" customWidth="1"/>
    <col min="9" max="9" width="13" style="57" bestFit="1" customWidth="1"/>
    <col min="10" max="10" width="11.375" style="57" bestFit="1" customWidth="1"/>
    <col min="11" max="11" width="5.625" style="57" customWidth="1"/>
    <col min="12" max="12" width="14.625" style="57" customWidth="1"/>
    <col min="13" max="13" width="6.875" style="57" hidden="1" customWidth="1"/>
    <col min="14" max="14" width="20.375" style="57" hidden="1" customWidth="1"/>
    <col min="15" max="15" width="12.375" style="57" hidden="1" customWidth="1"/>
    <col min="16" max="16" width="13.375" style="57" hidden="1" customWidth="1"/>
    <col min="17" max="17" width="12" style="57" hidden="1" customWidth="1"/>
    <col min="18" max="18" width="3.125" style="57" hidden="1" customWidth="1"/>
    <col min="19" max="19" width="3.625" style="57" hidden="1" customWidth="1"/>
    <col min="20" max="20" width="31" style="57" hidden="1" customWidth="1"/>
    <col min="21" max="21" width="0" style="57" hidden="1" customWidth="1"/>
    <col min="22" max="22" width="12.125" style="57" hidden="1" customWidth="1"/>
    <col min="23" max="24" width="0" style="57" hidden="1" customWidth="1"/>
    <col min="25" max="16384" width="11" style="57"/>
  </cols>
  <sheetData>
    <row r="1" spans="1:24" ht="7.5" customHeight="1" x14ac:dyDescent="0.25">
      <c r="B1" s="54"/>
      <c r="C1" s="55"/>
      <c r="D1" s="55"/>
      <c r="E1" s="55"/>
      <c r="F1" s="55"/>
      <c r="G1" s="55"/>
      <c r="H1" s="55"/>
      <c r="I1" s="55"/>
      <c r="J1" s="55"/>
      <c r="K1" s="55"/>
      <c r="L1" s="56"/>
    </row>
    <row r="2" spans="1:24" x14ac:dyDescent="0.25">
      <c r="B2" s="58"/>
      <c r="C2" s="59"/>
      <c r="D2" s="59"/>
      <c r="E2" s="59"/>
      <c r="F2" s="59"/>
      <c r="G2" s="59"/>
      <c r="H2" s="59"/>
      <c r="I2" s="59"/>
      <c r="J2" s="59"/>
      <c r="K2" s="59"/>
      <c r="L2" s="60"/>
    </row>
    <row r="3" spans="1:24" x14ac:dyDescent="0.25">
      <c r="B3" s="58"/>
      <c r="C3" s="59"/>
      <c r="D3" s="59"/>
      <c r="E3" s="59"/>
      <c r="F3" s="59"/>
      <c r="G3" s="59"/>
      <c r="H3" s="59"/>
      <c r="I3" s="59"/>
      <c r="J3" s="59"/>
      <c r="K3" s="59"/>
      <c r="L3" s="60"/>
    </row>
    <row r="4" spans="1:24" ht="9" customHeight="1" x14ac:dyDescent="0.25">
      <c r="B4" s="58"/>
      <c r="C4" s="59"/>
      <c r="D4" s="59"/>
      <c r="E4" s="59"/>
      <c r="F4" s="59"/>
      <c r="G4" s="59"/>
      <c r="H4" s="59"/>
      <c r="I4" s="59"/>
      <c r="J4" s="59"/>
      <c r="K4" s="59"/>
      <c r="L4" s="60"/>
    </row>
    <row r="5" spans="1:24" ht="13.5" thickBot="1" x14ac:dyDescent="0.3">
      <c r="B5" s="209" t="s">
        <v>237</v>
      </c>
      <c r="C5" s="210"/>
      <c r="D5" s="210"/>
      <c r="E5" s="210"/>
      <c r="F5" s="210"/>
      <c r="G5" s="210"/>
      <c r="H5" s="210"/>
      <c r="I5" s="210"/>
      <c r="J5" s="210"/>
      <c r="K5" s="210"/>
      <c r="L5" s="211"/>
    </row>
    <row r="6" spans="1:24" ht="33" customHeight="1" thickBot="1" x14ac:dyDescent="0.3">
      <c r="B6" s="212" t="s">
        <v>238</v>
      </c>
      <c r="C6" s="213"/>
      <c r="D6" s="213"/>
      <c r="E6" s="213"/>
      <c r="F6" s="213"/>
      <c r="G6" s="213"/>
      <c r="H6" s="213"/>
      <c r="I6" s="213"/>
      <c r="J6" s="213"/>
      <c r="K6" s="213"/>
      <c r="L6" s="214"/>
      <c r="N6" s="61">
        <v>461207272.72727269</v>
      </c>
      <c r="O6" s="61">
        <f>+N6*0.32</f>
        <v>147586327.27272725</v>
      </c>
      <c r="P6" s="62">
        <f>+N6-O6</f>
        <v>313620945.45454544</v>
      </c>
      <c r="Q6" s="61">
        <f>+P6/5</f>
        <v>62724189.090909086</v>
      </c>
      <c r="U6" s="63"/>
      <c r="V6" s="63"/>
      <c r="W6" s="63"/>
      <c r="X6" s="63"/>
    </row>
    <row r="7" spans="1:24" ht="15" customHeight="1" thickBot="1" x14ac:dyDescent="0.3">
      <c r="B7" s="215" t="s">
        <v>239</v>
      </c>
      <c r="C7" s="216"/>
      <c r="D7" s="216"/>
      <c r="E7" s="217">
        <v>386850551</v>
      </c>
      <c r="F7" s="217"/>
      <c r="G7" s="218"/>
      <c r="H7" s="64"/>
      <c r="I7" s="212" t="s">
        <v>240</v>
      </c>
      <c r="J7" s="213"/>
      <c r="K7" s="213"/>
      <c r="L7" s="214"/>
      <c r="N7" s="65" t="e">
        <f>+#REF!/N6</f>
        <v>#REF!</v>
      </c>
      <c r="U7" s="63"/>
      <c r="V7" s="63"/>
      <c r="W7" s="63"/>
      <c r="X7" s="63"/>
    </row>
    <row r="8" spans="1:24" ht="15" customHeight="1" x14ac:dyDescent="0.25">
      <c r="B8" s="219" t="s">
        <v>241</v>
      </c>
      <c r="C8" s="220"/>
      <c r="D8" s="220"/>
      <c r="E8" s="221">
        <v>123792176</v>
      </c>
      <c r="F8" s="221"/>
      <c r="G8" s="222"/>
      <c r="H8" s="66"/>
      <c r="I8" s="223" t="s">
        <v>242</v>
      </c>
      <c r="J8" s="224"/>
      <c r="K8" s="224"/>
      <c r="L8" s="225"/>
      <c r="N8" s="65" t="e">
        <f>+N6/#REF!</f>
        <v>#REF!</v>
      </c>
      <c r="U8" s="63"/>
      <c r="V8" s="67">
        <f>+E7</f>
        <v>386850551</v>
      </c>
      <c r="W8" s="63"/>
      <c r="X8" s="63"/>
    </row>
    <row r="9" spans="1:24" ht="15" customHeight="1" x14ac:dyDescent="0.25">
      <c r="B9" s="232" t="s">
        <v>243</v>
      </c>
      <c r="C9" s="233"/>
      <c r="D9" s="233"/>
      <c r="E9" s="221">
        <v>510642727</v>
      </c>
      <c r="F9" s="221"/>
      <c r="G9" s="222"/>
      <c r="H9" s="66"/>
      <c r="I9" s="226"/>
      <c r="J9" s="227"/>
      <c r="K9" s="227"/>
      <c r="L9" s="228"/>
      <c r="N9" s="68"/>
      <c r="O9" s="69">
        <f>+N6-E8</f>
        <v>337415096.72727269</v>
      </c>
      <c r="U9" s="63"/>
      <c r="V9" s="63">
        <f>+V8*L58</f>
        <v>123794598.52800491</v>
      </c>
      <c r="W9" s="63"/>
      <c r="X9" s="63"/>
    </row>
    <row r="10" spans="1:24" ht="15" customHeight="1" x14ac:dyDescent="0.25">
      <c r="B10" s="232" t="s">
        <v>244</v>
      </c>
      <c r="C10" s="233"/>
      <c r="D10" s="233"/>
      <c r="E10" s="234">
        <f>+L58</f>
        <v>0.32000626135337962</v>
      </c>
      <c r="F10" s="235"/>
      <c r="G10" s="236"/>
      <c r="H10" s="66"/>
      <c r="I10" s="226"/>
      <c r="J10" s="227"/>
      <c r="K10" s="227"/>
      <c r="L10" s="228"/>
      <c r="N10" s="70"/>
      <c r="Q10" s="57">
        <f>+N6*E10</f>
        <v>147589215.05444306</v>
      </c>
      <c r="U10" s="63"/>
      <c r="V10" s="63"/>
      <c r="W10" s="63"/>
      <c r="X10" s="63"/>
    </row>
    <row r="11" spans="1:24" ht="15" customHeight="1" x14ac:dyDescent="0.25">
      <c r="B11" s="232" t="s">
        <v>245</v>
      </c>
      <c r="C11" s="233"/>
      <c r="D11" s="233"/>
      <c r="E11" s="237">
        <f>E9/1000000</f>
        <v>510.64272699999998</v>
      </c>
      <c r="F11" s="237"/>
      <c r="G11" s="238"/>
      <c r="H11" s="66"/>
      <c r="I11" s="226"/>
      <c r="J11" s="227"/>
      <c r="K11" s="227"/>
      <c r="L11" s="228"/>
      <c r="N11" s="71">
        <f>+E7+E8</f>
        <v>510642727</v>
      </c>
      <c r="O11" s="72"/>
      <c r="Q11" s="62">
        <f>+N6-Q10</f>
        <v>313618057.67282963</v>
      </c>
      <c r="U11" s="63"/>
      <c r="V11" s="63"/>
      <c r="W11" s="63"/>
      <c r="X11" s="63"/>
    </row>
    <row r="12" spans="1:24" ht="33.75" customHeight="1" thickBot="1" x14ac:dyDescent="0.3">
      <c r="B12" s="239" t="s">
        <v>246</v>
      </c>
      <c r="C12" s="240"/>
      <c r="D12" s="240"/>
      <c r="E12" s="73">
        <v>5</v>
      </c>
      <c r="F12" s="241" t="s">
        <v>247</v>
      </c>
      <c r="G12" s="242"/>
      <c r="H12" s="74"/>
      <c r="I12" s="229"/>
      <c r="J12" s="230"/>
      <c r="K12" s="230"/>
      <c r="L12" s="231"/>
      <c r="N12" s="75"/>
      <c r="O12" s="76"/>
      <c r="Q12" s="62">
        <f>+Q11+Q10</f>
        <v>461207272.72727269</v>
      </c>
      <c r="U12" s="63"/>
      <c r="V12" s="77">
        <f>+E9/1.32</f>
        <v>386850550.75757575</v>
      </c>
      <c r="W12" s="63"/>
      <c r="X12" s="63"/>
    </row>
    <row r="13" spans="1:24" s="78" customFormat="1" ht="13.5" customHeight="1" x14ac:dyDescent="0.2">
      <c r="A13" s="204"/>
      <c r="B13" s="189" t="s">
        <v>248</v>
      </c>
      <c r="C13" s="180" t="s">
        <v>249</v>
      </c>
      <c r="D13" s="180"/>
      <c r="E13" s="180"/>
      <c r="F13" s="180"/>
      <c r="G13" s="180"/>
      <c r="H13" s="180"/>
      <c r="I13" s="180"/>
      <c r="J13" s="180"/>
      <c r="K13" s="180"/>
      <c r="L13" s="188"/>
      <c r="N13" s="79" t="s">
        <v>250</v>
      </c>
      <c r="O13" s="80">
        <v>8.5000000000000006E-2</v>
      </c>
      <c r="U13" s="81"/>
      <c r="V13" s="82">
        <f>+V12*0.32</f>
        <v>123792176.24242425</v>
      </c>
      <c r="W13" s="81"/>
      <c r="X13" s="81"/>
    </row>
    <row r="14" spans="1:24" s="83" customFormat="1" ht="13.5" customHeight="1" x14ac:dyDescent="0.2">
      <c r="A14" s="204"/>
      <c r="B14" s="189"/>
      <c r="C14" s="181" t="s">
        <v>251</v>
      </c>
      <c r="D14" s="192"/>
      <c r="E14" s="192"/>
      <c r="F14" s="192"/>
      <c r="G14" s="192"/>
      <c r="H14" s="192"/>
      <c r="I14" s="192"/>
      <c r="J14" s="192"/>
      <c r="K14" s="192"/>
      <c r="L14" s="205"/>
      <c r="N14" s="79" t="s">
        <v>252</v>
      </c>
      <c r="O14" s="80">
        <v>0.12</v>
      </c>
      <c r="U14" s="84"/>
      <c r="V14" s="84"/>
      <c r="W14" s="84"/>
      <c r="X14" s="84"/>
    </row>
    <row r="15" spans="1:24" s="87" customFormat="1" ht="22.5" x14ac:dyDescent="0.2">
      <c r="A15" s="204"/>
      <c r="B15" s="189"/>
      <c r="C15" s="180" t="s">
        <v>253</v>
      </c>
      <c r="D15" s="180"/>
      <c r="E15" s="85" t="s">
        <v>254</v>
      </c>
      <c r="F15" s="180" t="s">
        <v>255</v>
      </c>
      <c r="G15" s="180" t="s">
        <v>256</v>
      </c>
      <c r="H15" s="180"/>
      <c r="I15" s="85" t="s">
        <v>257</v>
      </c>
      <c r="J15" s="181" t="s">
        <v>258</v>
      </c>
      <c r="K15" s="182"/>
      <c r="L15" s="86" t="s">
        <v>259</v>
      </c>
      <c r="N15" s="79" t="s">
        <v>260</v>
      </c>
      <c r="O15" s="80">
        <v>6.9599999999999995E-2</v>
      </c>
      <c r="V15" s="88">
        <f>+V13-E8</f>
        <v>0.24242424964904785</v>
      </c>
    </row>
    <row r="16" spans="1:24" s="87" customFormat="1" x14ac:dyDescent="0.2">
      <c r="A16" s="204"/>
      <c r="B16" s="189"/>
      <c r="C16" s="180"/>
      <c r="D16" s="180"/>
      <c r="E16" s="89" t="s">
        <v>261</v>
      </c>
      <c r="F16" s="180"/>
      <c r="G16" s="206" t="s">
        <v>262</v>
      </c>
      <c r="H16" s="206"/>
      <c r="I16" s="89" t="s">
        <v>263</v>
      </c>
      <c r="J16" s="207" t="s">
        <v>264</v>
      </c>
      <c r="K16" s="208"/>
      <c r="L16" s="90" t="s">
        <v>265</v>
      </c>
      <c r="N16" s="79" t="s">
        <v>266</v>
      </c>
      <c r="O16" s="80">
        <v>0.09</v>
      </c>
      <c r="V16" s="87">
        <f>+V15/5</f>
        <v>4.8484849929809573E-2</v>
      </c>
    </row>
    <row r="17" spans="1:22" s="97" customFormat="1" x14ac:dyDescent="0.2">
      <c r="A17" s="91"/>
      <c r="B17" s="92" t="s">
        <v>8</v>
      </c>
      <c r="C17" s="93" t="s">
        <v>267</v>
      </c>
      <c r="D17" s="94"/>
      <c r="E17" s="95"/>
      <c r="F17" s="95"/>
      <c r="G17" s="95"/>
      <c r="H17" s="95"/>
      <c r="I17" s="95"/>
      <c r="J17" s="95"/>
      <c r="K17" s="95"/>
      <c r="L17" s="96"/>
      <c r="N17" s="79" t="s">
        <v>268</v>
      </c>
      <c r="O17" s="80">
        <v>8.3299999999999999E-2</v>
      </c>
    </row>
    <row r="18" spans="1:22" s="83" customFormat="1" x14ac:dyDescent="0.2">
      <c r="A18" s="98"/>
      <c r="B18" s="99" t="s">
        <v>269</v>
      </c>
      <c r="C18" s="198" t="s">
        <v>270</v>
      </c>
      <c r="D18" s="199"/>
      <c r="E18" s="100">
        <v>1</v>
      </c>
      <c r="F18" s="100">
        <v>7</v>
      </c>
      <c r="G18" s="243">
        <v>0.15</v>
      </c>
      <c r="H18" s="244"/>
      <c r="I18" s="101">
        <v>4237000</v>
      </c>
      <c r="J18" s="186">
        <v>1.5829</v>
      </c>
      <c r="K18" s="187"/>
      <c r="L18" s="102">
        <f>E18*G18*I18*J18</f>
        <v>1006012.095</v>
      </c>
      <c r="M18" s="78"/>
      <c r="N18" s="79" t="s">
        <v>271</v>
      </c>
      <c r="O18" s="80">
        <v>8.3299999999999999E-2</v>
      </c>
      <c r="P18" s="103"/>
      <c r="T18" s="104"/>
    </row>
    <row r="19" spans="1:22" s="83" customFormat="1" x14ac:dyDescent="0.2">
      <c r="A19" s="98"/>
      <c r="B19" s="99" t="s">
        <v>272</v>
      </c>
      <c r="C19" s="198" t="s">
        <v>273</v>
      </c>
      <c r="D19" s="199"/>
      <c r="E19" s="100">
        <v>1</v>
      </c>
      <c r="F19" s="100">
        <v>8</v>
      </c>
      <c r="G19" s="184">
        <v>1</v>
      </c>
      <c r="H19" s="185"/>
      <c r="I19" s="101">
        <v>3998000</v>
      </c>
      <c r="J19" s="186">
        <v>1.5829</v>
      </c>
      <c r="K19" s="187"/>
      <c r="L19" s="102">
        <f>E19*G19*I19*J19</f>
        <v>6328434.2000000002</v>
      </c>
      <c r="M19" s="78"/>
      <c r="N19" s="79" t="s">
        <v>274</v>
      </c>
      <c r="O19" s="80">
        <v>0.01</v>
      </c>
      <c r="P19" s="103"/>
      <c r="T19" s="104"/>
      <c r="V19" s="105">
        <f>+E7+E8</f>
        <v>510642727</v>
      </c>
    </row>
    <row r="20" spans="1:22" s="83" customFormat="1" x14ac:dyDescent="0.2">
      <c r="A20" s="98"/>
      <c r="B20" s="99" t="s">
        <v>275</v>
      </c>
      <c r="C20" s="198" t="s">
        <v>276</v>
      </c>
      <c r="D20" s="199"/>
      <c r="E20" s="100">
        <v>1</v>
      </c>
      <c r="F20" s="100">
        <v>8</v>
      </c>
      <c r="G20" s="184">
        <v>0.4</v>
      </c>
      <c r="H20" s="185"/>
      <c r="I20" s="101">
        <v>3998000</v>
      </c>
      <c r="J20" s="186">
        <v>1.5829</v>
      </c>
      <c r="K20" s="187"/>
      <c r="L20" s="102">
        <f>E20*G20*I20*J20</f>
        <v>2531373.6800000002</v>
      </c>
      <c r="M20" s="78"/>
      <c r="N20" s="79"/>
      <c r="O20" s="80"/>
      <c r="P20" s="103"/>
      <c r="T20" s="104"/>
      <c r="V20" s="105"/>
    </row>
    <row r="21" spans="1:22" s="83" customFormat="1" x14ac:dyDescent="0.2">
      <c r="A21" s="98"/>
      <c r="B21" s="99" t="s">
        <v>328</v>
      </c>
      <c r="C21" s="198" t="s">
        <v>329</v>
      </c>
      <c r="D21" s="199"/>
      <c r="E21" s="157">
        <v>1</v>
      </c>
      <c r="F21" s="100">
        <v>7</v>
      </c>
      <c r="G21" s="184">
        <v>0.1</v>
      </c>
      <c r="H21" s="185"/>
      <c r="I21" s="101">
        <v>4237000</v>
      </c>
      <c r="J21" s="186">
        <v>1.5829</v>
      </c>
      <c r="K21" s="187"/>
      <c r="L21" s="102">
        <f>E21*G21*I21*J21</f>
        <v>670674.73</v>
      </c>
      <c r="M21" s="78"/>
      <c r="N21" s="79" t="s">
        <v>277</v>
      </c>
      <c r="O21" s="80">
        <v>4.1700000000000001E-2</v>
      </c>
      <c r="P21" s="103"/>
      <c r="T21" s="104"/>
      <c r="V21" s="105">
        <f>+V19-E9</f>
        <v>0</v>
      </c>
    </row>
    <row r="22" spans="1:22" s="83" customFormat="1" x14ac:dyDescent="0.2">
      <c r="A22" s="98"/>
      <c r="B22" s="106"/>
      <c r="C22" s="200" t="s">
        <v>278</v>
      </c>
      <c r="D22" s="200"/>
      <c r="E22" s="201"/>
      <c r="F22" s="201"/>
      <c r="G22" s="201"/>
      <c r="H22" s="201"/>
      <c r="I22" s="201"/>
      <c r="J22" s="201"/>
      <c r="K22" s="201"/>
      <c r="L22" s="107">
        <f>SUM(L18:L21)</f>
        <v>10536494.705</v>
      </c>
      <c r="N22" s="79"/>
      <c r="O22" s="80">
        <f>SUM(O13:O21)</f>
        <v>0.58289999999999997</v>
      </c>
    </row>
    <row r="23" spans="1:22" s="83" customFormat="1" ht="3.75" customHeight="1" x14ac:dyDescent="0.25">
      <c r="A23" s="98"/>
      <c r="B23" s="106"/>
      <c r="C23" s="202"/>
      <c r="D23" s="202"/>
      <c r="E23" s="202"/>
      <c r="F23" s="202"/>
      <c r="G23" s="202"/>
      <c r="H23" s="202"/>
      <c r="I23" s="202"/>
      <c r="J23" s="202"/>
      <c r="K23" s="202"/>
      <c r="L23" s="203"/>
    </row>
    <row r="24" spans="1:22" s="108" customFormat="1" ht="22.5" x14ac:dyDescent="0.25">
      <c r="A24" s="94"/>
      <c r="B24" s="92">
        <v>2</v>
      </c>
      <c r="C24" s="180" t="s">
        <v>279</v>
      </c>
      <c r="D24" s="180"/>
      <c r="E24" s="85" t="s">
        <v>254</v>
      </c>
      <c r="F24" s="85" t="s">
        <v>280</v>
      </c>
      <c r="G24" s="180" t="s">
        <v>281</v>
      </c>
      <c r="H24" s="180"/>
      <c r="I24" s="85" t="s">
        <v>282</v>
      </c>
      <c r="J24" s="181" t="s">
        <v>283</v>
      </c>
      <c r="K24" s="182"/>
      <c r="L24" s="86" t="s">
        <v>284</v>
      </c>
    </row>
    <row r="25" spans="1:22" s="83" customFormat="1" ht="11.25" x14ac:dyDescent="0.25">
      <c r="A25" s="98"/>
      <c r="B25" s="109" t="s">
        <v>285</v>
      </c>
      <c r="C25" s="194" t="s">
        <v>286</v>
      </c>
      <c r="D25" s="195"/>
      <c r="E25" s="195"/>
      <c r="F25" s="195"/>
      <c r="G25" s="195"/>
      <c r="H25" s="195"/>
      <c r="I25" s="195"/>
      <c r="J25" s="195"/>
      <c r="K25" s="196"/>
      <c r="L25" s="102">
        <v>645000</v>
      </c>
      <c r="N25" s="105"/>
      <c r="O25" s="83">
        <v>2244061.1810296262</v>
      </c>
      <c r="V25" s="105">
        <f>+L25+V49</f>
        <v>645000</v>
      </c>
    </row>
    <row r="26" spans="1:22" s="83" customFormat="1" ht="11.25" x14ac:dyDescent="0.25">
      <c r="A26" s="98"/>
      <c r="B26" s="106"/>
      <c r="C26" s="167" t="s">
        <v>287</v>
      </c>
      <c r="D26" s="168"/>
      <c r="E26" s="168"/>
      <c r="F26" s="168"/>
      <c r="G26" s="168"/>
      <c r="H26" s="168"/>
      <c r="I26" s="168"/>
      <c r="J26" s="168"/>
      <c r="K26" s="169"/>
      <c r="L26" s="107">
        <f>SUM(L25:L25)</f>
        <v>645000</v>
      </c>
      <c r="N26" s="105">
        <f>+L25-N11</f>
        <v>-509997727</v>
      </c>
    </row>
    <row r="27" spans="1:22" s="83" customFormat="1" ht="5.25" customHeight="1" x14ac:dyDescent="0.25">
      <c r="A27" s="98"/>
      <c r="B27" s="106"/>
      <c r="C27" s="170"/>
      <c r="D27" s="170"/>
      <c r="E27" s="170"/>
      <c r="F27" s="170"/>
      <c r="G27" s="170"/>
      <c r="H27" s="170"/>
      <c r="I27" s="170"/>
      <c r="J27" s="170"/>
      <c r="K27" s="170"/>
      <c r="L27" s="171"/>
    </row>
    <row r="28" spans="1:22" s="83" customFormat="1" ht="11.25" x14ac:dyDescent="0.25">
      <c r="A28" s="98"/>
      <c r="B28" s="106"/>
      <c r="C28" s="167" t="s">
        <v>288</v>
      </c>
      <c r="D28" s="168"/>
      <c r="E28" s="168"/>
      <c r="F28" s="168"/>
      <c r="G28" s="168"/>
      <c r="H28" s="168"/>
      <c r="I28" s="168"/>
      <c r="J28" s="168"/>
      <c r="K28" s="169"/>
      <c r="L28" s="107">
        <f>(L22+L26)*E12</f>
        <v>55907473.524999999</v>
      </c>
      <c r="N28" s="105"/>
    </row>
    <row r="29" spans="1:22" s="83" customFormat="1" x14ac:dyDescent="0.25">
      <c r="A29" s="98"/>
      <c r="B29" s="106"/>
      <c r="C29" s="167" t="s">
        <v>289</v>
      </c>
      <c r="D29" s="168"/>
      <c r="E29" s="168"/>
      <c r="F29" s="168"/>
      <c r="G29" s="168"/>
      <c r="H29" s="168"/>
      <c r="I29" s="168"/>
      <c r="J29" s="168"/>
      <c r="K29" s="169"/>
      <c r="L29" s="110">
        <f>L28/E7</f>
        <v>0.14451956545100023</v>
      </c>
      <c r="N29" s="105">
        <f>+L25-N11</f>
        <v>-509997727</v>
      </c>
    </row>
    <row r="30" spans="1:22" s="83" customFormat="1" ht="3.75" customHeight="1" x14ac:dyDescent="0.25">
      <c r="A30" s="98"/>
      <c r="B30" s="106"/>
      <c r="C30" s="111"/>
      <c r="D30" s="111"/>
      <c r="E30" s="111"/>
      <c r="F30" s="111"/>
      <c r="G30" s="197"/>
      <c r="H30" s="197"/>
      <c r="I30" s="111"/>
      <c r="J30" s="111"/>
      <c r="K30" s="111"/>
      <c r="L30" s="112"/>
    </row>
    <row r="31" spans="1:22" s="83" customFormat="1" ht="12.75" customHeight="1" x14ac:dyDescent="0.25">
      <c r="A31" s="113"/>
      <c r="B31" s="189" t="s">
        <v>290</v>
      </c>
      <c r="C31" s="180"/>
      <c r="D31" s="180"/>
      <c r="E31" s="180"/>
      <c r="F31" s="180"/>
      <c r="G31" s="180"/>
      <c r="H31" s="180"/>
      <c r="I31" s="180"/>
      <c r="J31" s="180"/>
      <c r="K31" s="180"/>
      <c r="L31" s="188"/>
    </row>
    <row r="32" spans="1:22" s="114" customFormat="1" ht="11.25" x14ac:dyDescent="0.25">
      <c r="A32" s="98"/>
      <c r="B32" s="92" t="s">
        <v>65</v>
      </c>
      <c r="C32" s="190" t="s">
        <v>291</v>
      </c>
      <c r="D32" s="190"/>
      <c r="E32" s="190"/>
      <c r="F32" s="190"/>
      <c r="G32" s="190"/>
      <c r="H32" s="190"/>
      <c r="I32" s="190"/>
      <c r="J32" s="190"/>
      <c r="K32" s="190"/>
      <c r="L32" s="191"/>
    </row>
    <row r="33" spans="1:22" s="114" customFormat="1" ht="11.25" x14ac:dyDescent="0.25">
      <c r="A33" s="98"/>
      <c r="B33" s="92" t="s">
        <v>248</v>
      </c>
      <c r="C33" s="181" t="s">
        <v>2</v>
      </c>
      <c r="D33" s="192"/>
      <c r="E33" s="95"/>
      <c r="F33" s="115"/>
      <c r="G33" s="193"/>
      <c r="H33" s="193"/>
      <c r="I33" s="116"/>
      <c r="J33" s="181" t="s">
        <v>292</v>
      </c>
      <c r="K33" s="182"/>
      <c r="L33" s="86" t="s">
        <v>284</v>
      </c>
    </row>
    <row r="34" spans="1:22" s="83" customFormat="1" ht="11.25" x14ac:dyDescent="0.25">
      <c r="A34" s="98"/>
      <c r="B34" s="117" t="s">
        <v>293</v>
      </c>
      <c r="C34" s="194" t="s">
        <v>294</v>
      </c>
      <c r="D34" s="195"/>
      <c r="E34" s="195"/>
      <c r="F34" s="195"/>
      <c r="G34" s="195"/>
      <c r="H34" s="195"/>
      <c r="I34" s="196"/>
      <c r="J34" s="172">
        <v>0.05</v>
      </c>
      <c r="K34" s="173"/>
      <c r="L34" s="102">
        <f>$E$9*J34</f>
        <v>25532136.350000001</v>
      </c>
      <c r="P34" s="118"/>
    </row>
    <row r="35" spans="1:22" s="83" customFormat="1" ht="11.25" x14ac:dyDescent="0.25">
      <c r="A35" s="98"/>
      <c r="B35" s="117" t="s">
        <v>295</v>
      </c>
      <c r="C35" s="119" t="s">
        <v>296</v>
      </c>
      <c r="D35" s="120"/>
      <c r="E35" s="120"/>
      <c r="F35" s="120"/>
      <c r="G35" s="120"/>
      <c r="H35" s="120"/>
      <c r="I35" s="121"/>
      <c r="J35" s="172">
        <f>6.9/1000</f>
        <v>6.9000000000000008E-3</v>
      </c>
      <c r="K35" s="173"/>
      <c r="L35" s="102">
        <f>$E$9*J35</f>
        <v>3523434.8163000005</v>
      </c>
      <c r="P35" s="118"/>
    </row>
    <row r="36" spans="1:22" s="83" customFormat="1" ht="11.25" x14ac:dyDescent="0.25">
      <c r="A36" s="98"/>
      <c r="B36" s="117" t="s">
        <v>297</v>
      </c>
      <c r="C36" s="119" t="s">
        <v>298</v>
      </c>
      <c r="D36" s="120"/>
      <c r="E36" s="120"/>
      <c r="F36" s="120"/>
      <c r="G36" s="120"/>
      <c r="H36" s="120"/>
      <c r="I36" s="121"/>
      <c r="J36" s="172">
        <v>0.02</v>
      </c>
      <c r="K36" s="173"/>
      <c r="L36" s="102">
        <f>$E$9*J36</f>
        <v>10212854.540000001</v>
      </c>
      <c r="P36" s="118"/>
    </row>
    <row r="37" spans="1:22" s="83" customFormat="1" ht="11.25" x14ac:dyDescent="0.25">
      <c r="A37" s="98"/>
      <c r="B37" s="117" t="s">
        <v>299</v>
      </c>
      <c r="C37" s="119" t="s">
        <v>300</v>
      </c>
      <c r="D37" s="120"/>
      <c r="E37" s="120"/>
      <c r="F37" s="120"/>
      <c r="G37" s="120"/>
      <c r="H37" s="120"/>
      <c r="I37" s="121"/>
      <c r="J37" s="172">
        <v>5.0000000000000001E-3</v>
      </c>
      <c r="K37" s="173"/>
      <c r="L37" s="102">
        <f>$E$9*J37</f>
        <v>2553213.6350000002</v>
      </c>
      <c r="P37" s="118"/>
    </row>
    <row r="38" spans="1:22" s="83" customFormat="1" ht="11.25" x14ac:dyDescent="0.25">
      <c r="A38" s="98"/>
      <c r="B38" s="117" t="s">
        <v>301</v>
      </c>
      <c r="C38" s="119" t="s">
        <v>302</v>
      </c>
      <c r="D38" s="120"/>
      <c r="E38" s="120"/>
      <c r="F38" s="120"/>
      <c r="G38" s="120"/>
      <c r="H38" s="120"/>
      <c r="I38" s="121"/>
      <c r="J38" s="172">
        <v>4.0000000000000001E-3</v>
      </c>
      <c r="K38" s="173"/>
      <c r="L38" s="102">
        <f>$E$9*J38</f>
        <v>2042570.9080000001</v>
      </c>
      <c r="P38" s="118"/>
    </row>
    <row r="39" spans="1:22" s="83" customFormat="1" ht="11.25" x14ac:dyDescent="0.25">
      <c r="A39" s="98"/>
      <c r="B39" s="106"/>
      <c r="C39" s="177" t="s">
        <v>303</v>
      </c>
      <c r="D39" s="178"/>
      <c r="E39" s="178"/>
      <c r="F39" s="178"/>
      <c r="G39" s="178"/>
      <c r="H39" s="178"/>
      <c r="I39" s="178"/>
      <c r="J39" s="178"/>
      <c r="K39" s="179"/>
      <c r="L39" s="107">
        <f>SUM(L34:L38)</f>
        <v>43864210.249300003</v>
      </c>
      <c r="P39" s="118"/>
    </row>
    <row r="40" spans="1:22" s="83" customFormat="1" ht="4.5" customHeight="1" x14ac:dyDescent="0.25">
      <c r="A40" s="98"/>
      <c r="B40" s="106"/>
      <c r="C40" s="122"/>
      <c r="D40" s="122"/>
      <c r="E40" s="122"/>
      <c r="F40" s="122"/>
      <c r="G40" s="122"/>
      <c r="H40" s="122"/>
      <c r="I40" s="122"/>
      <c r="J40" s="122"/>
      <c r="K40" s="122"/>
      <c r="L40" s="123"/>
    </row>
    <row r="41" spans="1:22" s="83" customFormat="1" ht="11.25" x14ac:dyDescent="0.25">
      <c r="A41" s="98"/>
      <c r="B41" s="92" t="s">
        <v>67</v>
      </c>
      <c r="C41" s="180" t="s">
        <v>304</v>
      </c>
      <c r="D41" s="180"/>
      <c r="E41" s="180"/>
      <c r="F41" s="180"/>
      <c r="G41" s="180"/>
      <c r="H41" s="180"/>
      <c r="I41" s="180"/>
      <c r="J41" s="180"/>
      <c r="K41" s="180"/>
      <c r="L41" s="188"/>
    </row>
    <row r="42" spans="1:22" s="78" customFormat="1" ht="22.5" x14ac:dyDescent="0.25">
      <c r="A42" s="98"/>
      <c r="B42" s="92" t="s">
        <v>248</v>
      </c>
      <c r="C42" s="180" t="s">
        <v>2</v>
      </c>
      <c r="D42" s="180"/>
      <c r="E42" s="181" t="s">
        <v>305</v>
      </c>
      <c r="F42" s="182"/>
      <c r="G42" s="181" t="s">
        <v>306</v>
      </c>
      <c r="H42" s="182"/>
      <c r="I42" s="85" t="s">
        <v>307</v>
      </c>
      <c r="J42" s="181" t="s">
        <v>308</v>
      </c>
      <c r="K42" s="182"/>
      <c r="L42" s="86" t="s">
        <v>284</v>
      </c>
    </row>
    <row r="43" spans="1:22" s="83" customFormat="1" ht="12.75" customHeight="1" x14ac:dyDescent="0.25">
      <c r="A43" s="98"/>
      <c r="B43" s="117" t="s">
        <v>309</v>
      </c>
      <c r="C43" s="124" t="s">
        <v>310</v>
      </c>
      <c r="D43" s="183" t="s">
        <v>311</v>
      </c>
      <c r="E43" s="174">
        <f>E9</f>
        <v>510642727</v>
      </c>
      <c r="F43" s="175"/>
      <c r="G43" s="176">
        <v>0.3</v>
      </c>
      <c r="H43" s="176"/>
      <c r="I43" s="125">
        <v>12</v>
      </c>
      <c r="J43" s="172">
        <v>4.0000000000000001E-3</v>
      </c>
      <c r="K43" s="173"/>
      <c r="L43" s="102">
        <f>(((((E43*G43)*J43)/12)*I43)+2500)*1.19</f>
        <v>732172.81415600004</v>
      </c>
    </row>
    <row r="44" spans="1:22" s="83" customFormat="1" ht="12.75" customHeight="1" x14ac:dyDescent="0.25">
      <c r="A44" s="98"/>
      <c r="B44" s="117" t="s">
        <v>312</v>
      </c>
      <c r="C44" s="124" t="s">
        <v>313</v>
      </c>
      <c r="D44" s="183"/>
      <c r="E44" s="174">
        <f>E9*0.3</f>
        <v>153192818.09999999</v>
      </c>
      <c r="F44" s="175"/>
      <c r="G44" s="176">
        <v>1</v>
      </c>
      <c r="H44" s="176"/>
      <c r="I44" s="125">
        <v>12</v>
      </c>
      <c r="J44" s="172">
        <v>4.0000000000000001E-3</v>
      </c>
      <c r="K44" s="173"/>
      <c r="L44" s="102">
        <f>(((((E44*G44)*J44)/12)*I44)+2500)*1.19</f>
        <v>732172.81415600004</v>
      </c>
      <c r="O44" s="126"/>
    </row>
    <row r="45" spans="1:22" s="83" customFormat="1" ht="12.75" customHeight="1" x14ac:dyDescent="0.2">
      <c r="A45" s="98"/>
      <c r="B45" s="117" t="s">
        <v>314</v>
      </c>
      <c r="C45" s="124" t="s">
        <v>315</v>
      </c>
      <c r="D45" s="183"/>
      <c r="E45" s="174">
        <f>E9</f>
        <v>510642727</v>
      </c>
      <c r="F45" s="175"/>
      <c r="G45" s="176">
        <v>0.1</v>
      </c>
      <c r="H45" s="176"/>
      <c r="I45" s="125">
        <v>41</v>
      </c>
      <c r="J45" s="172">
        <v>3.0000000000000001E-3</v>
      </c>
      <c r="K45" s="173"/>
      <c r="L45" s="102">
        <f>(((((E45*G45)*J45)/12)*I45)+2500)*1.19</f>
        <v>625831.46625825006</v>
      </c>
      <c r="P45" s="127"/>
      <c r="Q45" s="127"/>
    </row>
    <row r="46" spans="1:22" s="83" customFormat="1" ht="12" x14ac:dyDescent="0.2">
      <c r="A46" s="98"/>
      <c r="B46" s="117" t="s">
        <v>316</v>
      </c>
      <c r="C46" s="124" t="s">
        <v>317</v>
      </c>
      <c r="D46" s="183"/>
      <c r="E46" s="174">
        <f>E9</f>
        <v>510642727</v>
      </c>
      <c r="F46" s="175"/>
      <c r="G46" s="176">
        <v>0.3</v>
      </c>
      <c r="H46" s="176"/>
      <c r="I46" s="125">
        <v>36</v>
      </c>
      <c r="J46" s="172">
        <v>4.0000000000000001E-3</v>
      </c>
      <c r="K46" s="173"/>
      <c r="L46" s="102">
        <f>(((((E46*G46)*J46)/12)*I46)+2500)*1.19</f>
        <v>2190568.4424679996</v>
      </c>
      <c r="O46" s="128"/>
      <c r="P46" s="129"/>
      <c r="Q46" s="127"/>
    </row>
    <row r="47" spans="1:22" s="83" customFormat="1" ht="25.5" customHeight="1" x14ac:dyDescent="0.2">
      <c r="A47" s="98"/>
      <c r="B47" s="117" t="s">
        <v>318</v>
      </c>
      <c r="C47" s="124" t="s">
        <v>319</v>
      </c>
      <c r="D47" s="130" t="s">
        <v>320</v>
      </c>
      <c r="E47" s="174">
        <f>1000000*200</f>
        <v>200000000</v>
      </c>
      <c r="F47" s="175"/>
      <c r="G47" s="176" t="s">
        <v>321</v>
      </c>
      <c r="H47" s="176"/>
      <c r="I47" s="125">
        <v>5</v>
      </c>
      <c r="J47" s="172">
        <v>4.0000000000000001E-3</v>
      </c>
      <c r="K47" s="173"/>
      <c r="L47" s="102">
        <f>((((E47*J47)/12)*I47)+2500)*1.19</f>
        <v>399641.66666666669</v>
      </c>
      <c r="M47" s="78"/>
      <c r="O47" s="128"/>
      <c r="P47" s="129"/>
      <c r="Q47" s="127"/>
      <c r="V47" s="57"/>
    </row>
    <row r="48" spans="1:22" ht="4.5" customHeight="1" x14ac:dyDescent="0.25">
      <c r="B48" s="131"/>
      <c r="C48" s="132"/>
      <c r="D48" s="132"/>
      <c r="E48" s="132"/>
      <c r="F48" s="132"/>
      <c r="G48" s="132"/>
      <c r="H48" s="132"/>
      <c r="I48" s="132"/>
      <c r="J48" s="132"/>
      <c r="K48" s="132"/>
      <c r="L48" s="66"/>
      <c r="N48" s="133"/>
    </row>
    <row r="49" spans="1:17" s="83" customFormat="1" ht="11.25" x14ac:dyDescent="0.25">
      <c r="A49" s="98"/>
      <c r="B49" s="106"/>
      <c r="C49" s="177" t="s">
        <v>322</v>
      </c>
      <c r="D49" s="178"/>
      <c r="E49" s="178"/>
      <c r="F49" s="178"/>
      <c r="G49" s="178"/>
      <c r="H49" s="178"/>
      <c r="I49" s="178"/>
      <c r="J49" s="178"/>
      <c r="K49" s="179"/>
      <c r="L49" s="107">
        <f>SUM(L43:L47)</f>
        <v>4680387.2037049169</v>
      </c>
      <c r="O49" s="134"/>
    </row>
    <row r="50" spans="1:17" s="83" customFormat="1" ht="4.5" customHeight="1" x14ac:dyDescent="0.25">
      <c r="A50" s="98"/>
      <c r="B50" s="106"/>
      <c r="C50" s="170"/>
      <c r="D50" s="170"/>
      <c r="E50" s="170"/>
      <c r="F50" s="170"/>
      <c r="G50" s="170"/>
      <c r="H50" s="170"/>
      <c r="I50" s="170"/>
      <c r="J50" s="170"/>
      <c r="K50" s="170"/>
      <c r="L50" s="171"/>
      <c r="O50" s="135"/>
    </row>
    <row r="51" spans="1:17" s="83" customFormat="1" ht="13.5" customHeight="1" x14ac:dyDescent="0.25">
      <c r="A51" s="98"/>
      <c r="B51" s="106"/>
      <c r="C51" s="167" t="s">
        <v>323</v>
      </c>
      <c r="D51" s="168"/>
      <c r="E51" s="168"/>
      <c r="F51" s="168"/>
      <c r="G51" s="168"/>
      <c r="H51" s="168"/>
      <c r="I51" s="168"/>
      <c r="J51" s="168"/>
      <c r="K51" s="169"/>
      <c r="L51" s="107">
        <f>L39+L49</f>
        <v>48544597.453004919</v>
      </c>
    </row>
    <row r="52" spans="1:17" s="83" customFormat="1" ht="13.5" customHeight="1" x14ac:dyDescent="0.25">
      <c r="A52" s="98"/>
      <c r="B52" s="106"/>
      <c r="C52" s="167" t="s">
        <v>324</v>
      </c>
      <c r="D52" s="168"/>
      <c r="E52" s="168"/>
      <c r="F52" s="168"/>
      <c r="G52" s="168"/>
      <c r="H52" s="168"/>
      <c r="I52" s="168"/>
      <c r="J52" s="168"/>
      <c r="K52" s="169"/>
      <c r="L52" s="136">
        <f>L51/E7</f>
        <v>0.1254866959023794</v>
      </c>
    </row>
    <row r="53" spans="1:17" s="83" customFormat="1" ht="3.75" customHeight="1" x14ac:dyDescent="0.25">
      <c r="A53" s="98"/>
      <c r="B53" s="106"/>
      <c r="C53" s="170"/>
      <c r="D53" s="170"/>
      <c r="E53" s="170"/>
      <c r="F53" s="170"/>
      <c r="G53" s="170"/>
      <c r="H53" s="170"/>
      <c r="I53" s="170"/>
      <c r="J53" s="170"/>
      <c r="K53" s="170"/>
      <c r="L53" s="171"/>
    </row>
    <row r="54" spans="1:17" s="83" customFormat="1" ht="12.75" customHeight="1" x14ac:dyDescent="0.25">
      <c r="A54" s="98"/>
      <c r="B54" s="106"/>
      <c r="C54" s="167" t="s">
        <v>249</v>
      </c>
      <c r="D54" s="168"/>
      <c r="E54" s="168"/>
      <c r="F54" s="168"/>
      <c r="G54" s="168"/>
      <c r="H54" s="168"/>
      <c r="I54" s="168"/>
      <c r="J54" s="168"/>
      <c r="K54" s="169"/>
      <c r="L54" s="137">
        <f>L29+L52</f>
        <v>0.27000626135337963</v>
      </c>
    </row>
    <row r="55" spans="1:17" s="78" customFormat="1" ht="12.75" customHeight="1" x14ac:dyDescent="0.25">
      <c r="A55" s="114"/>
      <c r="B55" s="138"/>
      <c r="C55" s="167" t="s">
        <v>325</v>
      </c>
      <c r="D55" s="168"/>
      <c r="E55" s="168"/>
      <c r="F55" s="168"/>
      <c r="G55" s="168"/>
      <c r="H55" s="168"/>
      <c r="I55" s="168"/>
      <c r="J55" s="168"/>
      <c r="K55" s="169"/>
      <c r="L55" s="137">
        <v>0.01</v>
      </c>
      <c r="P55" s="139"/>
      <c r="Q55" s="140"/>
    </row>
    <row r="56" spans="1:17" s="78" customFormat="1" ht="12.75" customHeight="1" x14ac:dyDescent="0.25">
      <c r="A56" s="114"/>
      <c r="B56" s="138"/>
      <c r="C56" s="167" t="s">
        <v>326</v>
      </c>
      <c r="D56" s="168"/>
      <c r="E56" s="168"/>
      <c r="F56" s="168"/>
      <c r="G56" s="168"/>
      <c r="H56" s="168"/>
      <c r="I56" s="168"/>
      <c r="J56" s="168"/>
      <c r="K56" s="169"/>
      <c r="L56" s="137">
        <v>0.04</v>
      </c>
    </row>
    <row r="57" spans="1:17" s="83" customFormat="1" ht="3.75" customHeight="1" x14ac:dyDescent="0.25">
      <c r="A57" s="98"/>
      <c r="B57" s="106"/>
      <c r="C57" s="170"/>
      <c r="D57" s="170"/>
      <c r="E57" s="170"/>
      <c r="F57" s="170"/>
      <c r="G57" s="170"/>
      <c r="H57" s="170"/>
      <c r="I57" s="170"/>
      <c r="J57" s="170"/>
      <c r="K57" s="170"/>
      <c r="L57" s="171"/>
      <c r="M57" s="141"/>
      <c r="N57" s="141"/>
    </row>
    <row r="58" spans="1:17" s="83" customFormat="1" ht="17.25" customHeight="1" thickBot="1" x14ac:dyDescent="0.3">
      <c r="A58" s="98"/>
      <c r="B58" s="142"/>
      <c r="C58" s="164" t="s">
        <v>327</v>
      </c>
      <c r="D58" s="165"/>
      <c r="E58" s="165"/>
      <c r="F58" s="165"/>
      <c r="G58" s="165"/>
      <c r="H58" s="165"/>
      <c r="I58" s="165"/>
      <c r="J58" s="165"/>
      <c r="K58" s="166"/>
      <c r="L58" s="143">
        <f>SUM(L54:L56)</f>
        <v>0.32000626135337962</v>
      </c>
      <c r="M58" s="144"/>
      <c r="N58" s="145"/>
    </row>
    <row r="59" spans="1:17" s="83" customFormat="1" x14ac:dyDescent="0.25">
      <c r="A59" s="98"/>
      <c r="B59" s="98"/>
      <c r="C59" s="146"/>
      <c r="D59" s="146"/>
      <c r="E59" s="146"/>
      <c r="F59" s="146"/>
      <c r="G59" s="147"/>
      <c r="H59" s="147"/>
      <c r="I59" s="147"/>
      <c r="J59" s="147"/>
      <c r="K59" s="147"/>
      <c r="L59" s="148"/>
    </row>
    <row r="60" spans="1:17" s="83" customFormat="1" ht="11.25" x14ac:dyDescent="0.25">
      <c r="A60" s="98"/>
      <c r="B60" s="98"/>
      <c r="L60" s="149"/>
      <c r="M60" s="150"/>
    </row>
    <row r="61" spans="1:17" s="83" customFormat="1" ht="15" x14ac:dyDescent="0.25">
      <c r="A61" s="98"/>
      <c r="B61" s="98"/>
      <c r="L61" s="151"/>
    </row>
    <row r="62" spans="1:17" s="83" customFormat="1" ht="11.25" x14ac:dyDescent="0.25">
      <c r="A62" s="98"/>
      <c r="B62" s="98"/>
      <c r="L62" s="152"/>
      <c r="M62" s="105"/>
    </row>
    <row r="63" spans="1:17" x14ac:dyDescent="0.25">
      <c r="L63" s="153"/>
    </row>
    <row r="64" spans="1:17" x14ac:dyDescent="0.25">
      <c r="L64" s="153"/>
      <c r="M64" s="69"/>
    </row>
    <row r="65" spans="12:13" x14ac:dyDescent="0.25">
      <c r="L65" s="154"/>
    </row>
    <row r="69" spans="12:13" x14ac:dyDescent="0.25">
      <c r="L69" s="154"/>
    </row>
    <row r="71" spans="12:13" x14ac:dyDescent="0.25">
      <c r="M71" s="155"/>
    </row>
    <row r="72" spans="12:13" x14ac:dyDescent="0.25">
      <c r="M72" s="156"/>
    </row>
    <row r="73" spans="12:13" x14ac:dyDescent="0.25">
      <c r="M73" s="156"/>
    </row>
  </sheetData>
  <mergeCells count="92">
    <mergeCell ref="C18:D18"/>
    <mergeCell ref="G18:H18"/>
    <mergeCell ref="J18:K18"/>
    <mergeCell ref="C19:D19"/>
    <mergeCell ref="B8:D8"/>
    <mergeCell ref="E8:G8"/>
    <mergeCell ref="I8:L12"/>
    <mergeCell ref="B9:D9"/>
    <mergeCell ref="E9:G9"/>
    <mergeCell ref="B10:D10"/>
    <mergeCell ref="E10:G10"/>
    <mergeCell ref="B11:D11"/>
    <mergeCell ref="E11:G11"/>
    <mergeCell ref="B12:D12"/>
    <mergeCell ref="F12:G12"/>
    <mergeCell ref="B5:L5"/>
    <mergeCell ref="B6:L6"/>
    <mergeCell ref="B7:D7"/>
    <mergeCell ref="E7:G7"/>
    <mergeCell ref="I7:L7"/>
    <mergeCell ref="A13:A16"/>
    <mergeCell ref="B13:B16"/>
    <mergeCell ref="C13:L13"/>
    <mergeCell ref="C14:L14"/>
    <mergeCell ref="C15:D16"/>
    <mergeCell ref="F15:F16"/>
    <mergeCell ref="G15:H15"/>
    <mergeCell ref="J15:K15"/>
    <mergeCell ref="G16:H16"/>
    <mergeCell ref="J16:K16"/>
    <mergeCell ref="G19:H19"/>
    <mergeCell ref="J19:K19"/>
    <mergeCell ref="G30:H30"/>
    <mergeCell ref="C20:D20"/>
    <mergeCell ref="G20:H20"/>
    <mergeCell ref="J20:K20"/>
    <mergeCell ref="C22:K22"/>
    <mergeCell ref="C23:L23"/>
    <mergeCell ref="C24:D24"/>
    <mergeCell ref="G24:H24"/>
    <mergeCell ref="J24:K24"/>
    <mergeCell ref="C25:K25"/>
    <mergeCell ref="C26:K26"/>
    <mergeCell ref="C27:L27"/>
    <mergeCell ref="C28:K28"/>
    <mergeCell ref="C29:K29"/>
    <mergeCell ref="G21:H21"/>
    <mergeCell ref="J21:K21"/>
    <mergeCell ref="C41:L41"/>
    <mergeCell ref="B31:L31"/>
    <mergeCell ref="C32:L32"/>
    <mergeCell ref="C33:D33"/>
    <mergeCell ref="G33:H33"/>
    <mergeCell ref="J33:K33"/>
    <mergeCell ref="C34:I34"/>
    <mergeCell ref="J34:K34"/>
    <mergeCell ref="J35:K35"/>
    <mergeCell ref="J36:K36"/>
    <mergeCell ref="J37:K37"/>
    <mergeCell ref="J38:K38"/>
    <mergeCell ref="C39:K39"/>
    <mergeCell ref="C21:D21"/>
    <mergeCell ref="C42:D42"/>
    <mergeCell ref="E42:F42"/>
    <mergeCell ref="G42:H42"/>
    <mergeCell ref="J42:K42"/>
    <mergeCell ref="D43:D46"/>
    <mergeCell ref="E43:F43"/>
    <mergeCell ref="G43:H43"/>
    <mergeCell ref="J43:K43"/>
    <mergeCell ref="E44:F44"/>
    <mergeCell ref="G44:H44"/>
    <mergeCell ref="C51:K51"/>
    <mergeCell ref="J44:K44"/>
    <mergeCell ref="E45:F45"/>
    <mergeCell ref="G45:H45"/>
    <mergeCell ref="J45:K45"/>
    <mergeCell ref="E46:F46"/>
    <mergeCell ref="G46:H46"/>
    <mergeCell ref="J46:K46"/>
    <mergeCell ref="E47:F47"/>
    <mergeCell ref="G47:H47"/>
    <mergeCell ref="J47:K47"/>
    <mergeCell ref="C49:K49"/>
    <mergeCell ref="C50:L50"/>
    <mergeCell ref="C58:K58"/>
    <mergeCell ref="C52:K52"/>
    <mergeCell ref="C53:L53"/>
    <mergeCell ref="C54:K54"/>
    <mergeCell ref="C55:K55"/>
    <mergeCell ref="C56:K56"/>
    <mergeCell ref="C57:L57"/>
  </mergeCells>
  <printOptions horizontalCentered="1" verticalCentered="1"/>
  <pageMargins left="0.31496062992125984" right="0.31496062992125984" top="0.39370078740157483" bottom="0.39370078740157483" header="0.31496062992125984" footer="0.31496062992125984"/>
  <pageSetup scale="6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PRESUPUESTO GENERAL</vt:lpstr>
      <vt:lpstr>AIU OBRA</vt:lpstr>
      <vt:lpstr>'AIU OBRA'!Área_de_impresión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FRANCISCO DUQUE T</dc:creator>
  <cp:lastModifiedBy>Juan Francisco Duque Torres</cp:lastModifiedBy>
  <dcterms:created xsi:type="dcterms:W3CDTF">2022-05-22T18:00:18Z</dcterms:created>
  <dcterms:modified xsi:type="dcterms:W3CDTF">2022-08-03T21:32:45Z</dcterms:modified>
</cp:coreProperties>
</file>