
<file path=[Content_Types].xml><?xml version="1.0" encoding="utf-8"?>
<Types xmlns="http://schemas.openxmlformats.org/package/2006/content-types">
  <Default Extension="bin" ContentType="application/vnd.openxmlformats-officedocument.spreadsheetml.printerSettings"/>
  <Default Extension="png" ContentType="image/png"/>
  <Override PartName="/xl/drawings/drawing9.xml" ContentType="application/vnd.openxmlformats-officedocument.drawing+xml"/>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emf" ContentType="image/x-emf"/>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codeName="ThisWorkbook" autoCompressPictures="0" defaultThemeVersion="124226"/>
  <bookViews>
    <workbookView xWindow="0" yWindow="0" windowWidth="20730" windowHeight="9630" tabRatio="871" firstSheet="8" activeTab="12"/>
  </bookViews>
  <sheets>
    <sheet name="E. Especifica Adic." sheetId="17" state="hidden" r:id="rId1"/>
    <sheet name="X" sheetId="43" r:id="rId2"/>
    <sheet name="EXPERIENCIA PROPONENTE" sheetId="28" r:id="rId3"/>
    <sheet name="E. Profesionales Adic. P1" sheetId="18" state="hidden" r:id="rId4"/>
    <sheet name="E. Profesionales Adic. P 2" sheetId="19" state="hidden" r:id="rId5"/>
    <sheet name="E. Profesionales Adic. P3" sheetId="20" state="hidden" r:id="rId6"/>
    <sheet name="E. Profesionales Adic. P4" sheetId="21" state="hidden" r:id="rId7"/>
    <sheet name="E. Profesionales Adic. P 5" sheetId="22" state="hidden" r:id="rId8"/>
    <sheet name="EXPERIENCIA EQUIPO DE TRABA" sheetId="49" r:id="rId9"/>
    <sheet name="CAPACIDAD OPERATIVA" sheetId="44" state="hidden" r:id="rId10"/>
    <sheet name="PERSONAL CON DISCAPAC" sheetId="46" r:id="rId11"/>
    <sheet name="PROTECCIÓN A LA INDUSTRIA" sheetId="47" r:id="rId12"/>
    <sheet name="CONSOLIDADO POR PROPONENTE" sheetId="48" r:id="rId13"/>
  </sheets>
  <externalReferences>
    <externalReference r:id="rId14"/>
    <externalReference r:id="rId15"/>
  </externalReferences>
  <definedNames>
    <definedName name="_Toc156908137" localSheetId="12">'CONSOLIDADO POR PROPONENTE'!#REF!</definedName>
    <definedName name="Año_2018">X!$A$4:$A$14</definedName>
    <definedName name="_xlnm.Print_Area" localSheetId="9">'CAPACIDAD OPERATIVA'!$A$1:$J$23</definedName>
    <definedName name="_xlnm.Print_Area" localSheetId="12">'CONSOLIDADO POR PROPONENTE'!$A$1:$L$25</definedName>
    <definedName name="_xlnm.Print_Area" localSheetId="8">'EXPERIENCIA EQUIPO DE TRABA'!$A$1:$Q$86</definedName>
    <definedName name="_xlnm.Print_Area" localSheetId="2">'EXPERIENCIA PROPONENTE'!$A$40:$AC$40</definedName>
    <definedName name="_xlnm.Print_Area" localSheetId="10">'PERSONAL CON DISCAPAC'!$A$1:$H$22</definedName>
    <definedName name="_xlnm.Print_Area" localSheetId="11">'PROTECCIÓN A LA INDUSTRIA'!$A$1:$J$19</definedName>
    <definedName name="_xlnm.Print_Titles" localSheetId="8">'EXPERIENCIA EQUIPO DE TRABA'!$A:$A,'EXPERIENCIA EQUIPO DE TRABA'!$1:$10</definedName>
    <definedName name="_xlnm.Print_Titles" localSheetId="2">'EXPERIENCIA PROPONENTE'!$A:$B,'EXPERIENCIA PROPONENTE'!$1:$9</definedName>
  </definedNames>
  <calcPr calcId="125725" concurrentCalc="0"/>
  <extLst>
    <ext xmlns:mx="http://schemas.microsoft.com/office/mac/excel/2008/main" uri="{7523E5D3-25F3-A5E0-1632-64F254C22452}">
      <mx:ArchID Flags="2"/>
    </ext>
  </extLst>
</workbook>
</file>

<file path=xl/calcChain.xml><?xml version="1.0" encoding="utf-8"?>
<calcChain xmlns="http://schemas.openxmlformats.org/spreadsheetml/2006/main">
  <c r="D26" i="28"/>
  <c r="C27"/>
  <c r="C33"/>
  <c r="G26"/>
  <c r="F27"/>
  <c r="F33"/>
  <c r="J26"/>
  <c r="I27"/>
  <c r="I33"/>
  <c r="M26"/>
  <c r="L27"/>
  <c r="L33"/>
  <c r="C44"/>
  <c r="J38" i="49"/>
  <c r="E22" i="48"/>
  <c r="E23"/>
  <c r="H60" i="49"/>
  <c r="I13"/>
  <c r="K38"/>
  <c r="L60"/>
  <c r="G9"/>
  <c r="L35"/>
  <c r="I86"/>
  <c r="C70"/>
  <c r="D86"/>
  <c r="B86"/>
  <c r="U25" i="28"/>
  <c r="C9" i="49"/>
  <c r="M6" i="43"/>
  <c r="M4"/>
  <c r="R25" i="28"/>
  <c r="P26"/>
  <c r="S26"/>
  <c r="V26"/>
  <c r="Y26"/>
  <c r="AB26"/>
  <c r="AE26"/>
  <c r="C16" i="43"/>
  <c r="O83" i="49"/>
  <c r="N83"/>
  <c r="M83"/>
  <c r="L83"/>
  <c r="K83"/>
  <c r="J83"/>
  <c r="I83"/>
  <c r="J62"/>
  <c r="J63"/>
  <c r="F83"/>
  <c r="E83"/>
  <c r="D83"/>
  <c r="C83"/>
  <c r="C86"/>
  <c r="B83"/>
  <c r="R58"/>
  <c r="Q58"/>
  <c r="P58"/>
  <c r="O58"/>
  <c r="N58"/>
  <c r="M58"/>
  <c r="L58"/>
  <c r="J58"/>
  <c r="I58"/>
  <c r="H58"/>
  <c r="G58"/>
  <c r="F58"/>
  <c r="E58"/>
  <c r="D58"/>
  <c r="C58"/>
  <c r="B58"/>
  <c r="A9" i="28"/>
  <c r="B9" i="46"/>
  <c r="AD25" i="28"/>
  <c r="AD27"/>
  <c r="AA25"/>
  <c r="AA27"/>
  <c r="X25"/>
  <c r="X27"/>
  <c r="U27"/>
  <c r="R27"/>
  <c r="O25"/>
  <c r="L25"/>
  <c r="I25"/>
  <c r="F25"/>
  <c r="I37" i="49"/>
  <c r="O27" i="28"/>
  <c r="F12" i="48"/>
  <c r="E10" i="47"/>
  <c r="D10" i="46"/>
  <c r="B11" i="48"/>
  <c r="A8" i="49"/>
  <c r="A9" i="47"/>
  <c r="E18"/>
  <c r="G33" i="49"/>
  <c r="C25" i="28"/>
  <c r="O33"/>
  <c r="AD33"/>
  <c r="L33" i="49"/>
  <c r="J37"/>
  <c r="K33"/>
  <c r="J33"/>
  <c r="F33"/>
  <c r="T33"/>
  <c r="S33"/>
  <c r="R33"/>
  <c r="Q33"/>
  <c r="P33"/>
  <c r="O33"/>
  <c r="N33"/>
  <c r="M33"/>
  <c r="I33"/>
  <c r="H33"/>
  <c r="E33"/>
  <c r="D33"/>
  <c r="C33"/>
  <c r="B33"/>
  <c r="I38"/>
  <c r="I12"/>
  <c r="J12"/>
  <c r="J13"/>
  <c r="K37"/>
  <c r="K12"/>
  <c r="K13"/>
  <c r="I62"/>
  <c r="I63"/>
  <c r="F9"/>
  <c r="F23" i="48"/>
  <c r="H9" i="49"/>
  <c r="K16" i="48"/>
  <c r="F24"/>
  <c r="E10" i="44"/>
  <c r="E19" i="46"/>
  <c r="AA33" i="28"/>
  <c r="D23" i="44"/>
  <c r="X33" i="28"/>
  <c r="F17" i="48"/>
  <c r="U33" i="28"/>
  <c r="R33"/>
  <c r="D45"/>
  <c r="C45"/>
  <c r="C54"/>
  <c r="K18" i="48"/>
  <c r="K15"/>
  <c r="K17"/>
  <c r="J12"/>
  <c r="C80" i="22"/>
  <c r="D42" i="18"/>
  <c r="B24" i="19"/>
  <c r="C24"/>
  <c r="D24"/>
  <c r="E24"/>
  <c r="B26"/>
  <c r="B38"/>
  <c r="B40"/>
  <c r="D38"/>
  <c r="B66"/>
  <c r="B68"/>
  <c r="D66"/>
  <c r="B80"/>
  <c r="D80"/>
  <c r="B82"/>
  <c r="B94"/>
  <c r="B96"/>
  <c r="C94"/>
  <c r="D94"/>
  <c r="E94"/>
  <c r="F94"/>
  <c r="H94"/>
  <c r="B108"/>
  <c r="B110"/>
  <c r="B24" i="20"/>
  <c r="B26"/>
  <c r="F24" i="22"/>
  <c r="E24"/>
  <c r="D24"/>
  <c r="B26"/>
  <c r="C24"/>
  <c r="B24"/>
  <c r="I108"/>
  <c r="F80"/>
  <c r="E94" i="21"/>
  <c r="B38" i="22"/>
  <c r="C38"/>
  <c r="B40"/>
  <c r="D38"/>
  <c r="E38"/>
  <c r="F38"/>
  <c r="G38"/>
  <c r="H38"/>
  <c r="I38"/>
  <c r="J38"/>
  <c r="K38"/>
  <c r="L38"/>
  <c r="M38"/>
  <c r="N38"/>
  <c r="O38"/>
  <c r="B52"/>
  <c r="B66"/>
  <c r="B68"/>
  <c r="B80"/>
  <c r="B82"/>
  <c r="B94"/>
  <c r="C94"/>
  <c r="D94"/>
  <c r="B108"/>
  <c r="C108"/>
  <c r="D108"/>
  <c r="E108"/>
  <c r="F108"/>
  <c r="G108"/>
  <c r="B24" i="21"/>
  <c r="C24"/>
  <c r="D24"/>
  <c r="E24"/>
  <c r="F24"/>
  <c r="G24"/>
  <c r="H24"/>
  <c r="I24"/>
  <c r="J24"/>
  <c r="K24"/>
  <c r="L24"/>
  <c r="M24"/>
  <c r="N24"/>
  <c r="O24"/>
  <c r="P24"/>
  <c r="Q24"/>
  <c r="R24"/>
  <c r="S24"/>
  <c r="T24"/>
  <c r="B38"/>
  <c r="C38"/>
  <c r="D38"/>
  <c r="E38"/>
  <c r="F38"/>
  <c r="G38"/>
  <c r="H38"/>
  <c r="I38"/>
  <c r="J38"/>
  <c r="K38"/>
  <c r="L38"/>
  <c r="M38"/>
  <c r="N38"/>
  <c r="O38"/>
  <c r="P38"/>
  <c r="Q38"/>
  <c r="R38"/>
  <c r="S38"/>
  <c r="T38"/>
  <c r="U38"/>
  <c r="V38"/>
  <c r="W38"/>
  <c r="B52"/>
  <c r="C52"/>
  <c r="D52"/>
  <c r="E52"/>
  <c r="F52"/>
  <c r="G52"/>
  <c r="H52"/>
  <c r="I52"/>
  <c r="J52"/>
  <c r="K52"/>
  <c r="B66"/>
  <c r="C66"/>
  <c r="D66"/>
  <c r="E66"/>
  <c r="F66"/>
  <c r="G66"/>
  <c r="H66"/>
  <c r="I66"/>
  <c r="J66"/>
  <c r="K66"/>
  <c r="L66"/>
  <c r="M66"/>
  <c r="N66"/>
  <c r="O66"/>
  <c r="P66"/>
  <c r="Q66"/>
  <c r="R66"/>
  <c r="S66"/>
  <c r="T66"/>
  <c r="U66"/>
  <c r="B80"/>
  <c r="C80"/>
  <c r="D80"/>
  <c r="E80"/>
  <c r="F80"/>
  <c r="G80"/>
  <c r="H80"/>
  <c r="I80"/>
  <c r="J80"/>
  <c r="K80"/>
  <c r="L80"/>
  <c r="M80"/>
  <c r="N80"/>
  <c r="O80"/>
  <c r="P80"/>
  <c r="Q80"/>
  <c r="R80"/>
  <c r="S80"/>
  <c r="T80"/>
  <c r="U80"/>
  <c r="V80"/>
  <c r="B94"/>
  <c r="B96"/>
  <c r="B108"/>
  <c r="B110"/>
  <c r="D52" i="19"/>
  <c r="F42" i="18"/>
  <c r="B26"/>
  <c r="B137" i="17"/>
  <c r="B138"/>
  <c r="J131"/>
  <c r="B111"/>
  <c r="B112"/>
  <c r="B85"/>
  <c r="B59"/>
  <c r="B60"/>
  <c r="J49"/>
  <c r="B49"/>
  <c r="D49"/>
  <c r="F49"/>
  <c r="H49"/>
  <c r="J24"/>
  <c r="H24"/>
  <c r="F24"/>
  <c r="D24"/>
  <c r="B25"/>
  <c r="B34"/>
  <c r="B35"/>
  <c r="B24"/>
  <c r="B38" i="20"/>
  <c r="B40"/>
  <c r="B52"/>
  <c r="B54"/>
  <c r="B66"/>
  <c r="B68"/>
  <c r="B80"/>
  <c r="B82"/>
  <c r="B94"/>
  <c r="B96"/>
  <c r="B108"/>
  <c r="B110"/>
  <c r="B52" i="19"/>
  <c r="B42" i="18"/>
  <c r="C42"/>
  <c r="B56"/>
  <c r="B58"/>
  <c r="B70"/>
  <c r="B72"/>
  <c r="B84"/>
  <c r="B86"/>
  <c r="B98"/>
  <c r="B100"/>
  <c r="B112"/>
  <c r="B114"/>
  <c r="B86" i="17"/>
  <c r="B82" i="21"/>
  <c r="B68"/>
  <c r="B54"/>
  <c r="B12"/>
  <c r="B26"/>
  <c r="B96" i="22"/>
  <c r="B12" i="20"/>
  <c r="B110" i="22"/>
  <c r="B44" i="18"/>
  <c r="B12"/>
  <c r="B12" i="22"/>
  <c r="B12" i="19"/>
  <c r="E9" i="49"/>
  <c r="D9"/>
  <c r="F18" i="48"/>
  <c r="H12"/>
  <c r="F22"/>
</calcChain>
</file>

<file path=xl/sharedStrings.xml><?xml version="1.0" encoding="utf-8"?>
<sst xmlns="http://schemas.openxmlformats.org/spreadsheetml/2006/main" count="2103" uniqueCount="756">
  <si>
    <t>Entidad Contratante</t>
  </si>
  <si>
    <t>Nombre del Contratista</t>
  </si>
  <si>
    <t>Valor del Contrato</t>
  </si>
  <si>
    <t>Fecha de Inicio del contrato indicando día, mes y año</t>
  </si>
  <si>
    <t>Estado del contrato</t>
  </si>
  <si>
    <t>Dirección</t>
  </si>
  <si>
    <t>Teléfono</t>
  </si>
  <si>
    <t>Número del Contrato</t>
  </si>
  <si>
    <t>En caso de Unión Temporal o Consorcio</t>
  </si>
  <si>
    <t>Fecha de Terminación del contrato indicando día, mes y año</t>
  </si>
  <si>
    <t>Fecha de suscripcion del contrato indicando día, mes y año</t>
  </si>
  <si>
    <t>Fecha de la expedición de la certificación</t>
  </si>
  <si>
    <t>Nombre y firma de quien expide la certificación</t>
  </si>
  <si>
    <t>Nombre del Proponente</t>
  </si>
  <si>
    <t>Campo</t>
  </si>
  <si>
    <t>Contrato 1</t>
  </si>
  <si>
    <t>Contrato 2</t>
  </si>
  <si>
    <t>Contrato 3</t>
  </si>
  <si>
    <t>Contrato 4</t>
  </si>
  <si>
    <t>Contrato 5</t>
  </si>
  <si>
    <t>Inegrante</t>
  </si>
  <si>
    <t>% de participac.</t>
  </si>
  <si>
    <t>Integrante</t>
  </si>
  <si>
    <t>Nombre de la Entidad contratante</t>
  </si>
  <si>
    <t>Persona Natural o Jurídica que ejecutó la Interventoría con Nº de NIT respectivo</t>
  </si>
  <si>
    <t>Nº de contrato y objeto del contrato de Interventoría</t>
  </si>
  <si>
    <t>Nombre completo y documento de identidad del profesional al cual certifica</t>
  </si>
  <si>
    <t>Cargo ejercido en el desarrollo del contrato de Interventoría certificado por parte del profesional certificado</t>
  </si>
  <si>
    <t>Exp 1</t>
  </si>
  <si>
    <t>Exp 2</t>
  </si>
  <si>
    <t>Exp 3</t>
  </si>
  <si>
    <t>Exp 4</t>
  </si>
  <si>
    <t>Exp 5</t>
  </si>
  <si>
    <t>Exp 6</t>
  </si>
  <si>
    <t>Fecha de Terminación del contrato de Interventoría</t>
  </si>
  <si>
    <t>Fecha de Inicio del contrato de Interventoría</t>
  </si>
  <si>
    <t>Fecha de Inicio de labores ejercidas por el profesional certificado</t>
  </si>
  <si>
    <t>Fecha de Terminación de labores ejercidas por el profesional certificado</t>
  </si>
  <si>
    <t>Tiempo de experiencia</t>
  </si>
  <si>
    <t>Valor Contratos</t>
  </si>
  <si>
    <t>Cumplimiento (1 Si; 0 No)</t>
  </si>
  <si>
    <t>Puntaje</t>
  </si>
  <si>
    <t>Cumplimiento contrato (1 Si; 0 No)</t>
  </si>
  <si>
    <t>Puntaje Experiencia Específica Adicional</t>
  </si>
  <si>
    <t>TRANSMILENIO SA</t>
  </si>
  <si>
    <t xml:space="preserve">AV. ELDORADO No. 66-63 </t>
  </si>
  <si>
    <t>Consorcio Interventoría SITP</t>
  </si>
  <si>
    <t>C&amp;M Consultores</t>
  </si>
  <si>
    <t>80 del 31/05/2012</t>
  </si>
  <si>
    <t>Realizar la interventoría técnica y operativa de las etapas preoperativa y operativa asociadas a la implementación de trece (13) contratos de concesión, cuyo objeto corresponde a la explotación preferencial y no exclusiva, de la prestación del servicio público de transporte de pasajeros dentro del esquema del Sistema Integrado de Transporte Público SITP 1) Usaquén, 2) Engativá, 3) Fontibón, 4) San Cristóbal, 5) Suba Oriental, 6) Suba Centro, 7) Calle 80, 8) Tintal - Zona Franca, 9) Kennedy, 10) Bosa, 11) Perdomo, 12) Ciudad Bolívar y 13) Usme</t>
  </si>
  <si>
    <t>Ernesto Cadena Rojas</t>
  </si>
  <si>
    <t>Terminado</t>
  </si>
  <si>
    <t>Edwin Acosta Giraldo</t>
  </si>
  <si>
    <t>UNE</t>
  </si>
  <si>
    <t>Jefe Area Administración Regional Centro</t>
  </si>
  <si>
    <t>IDU</t>
  </si>
  <si>
    <t>Sandra Lucía Navas Tequia</t>
  </si>
  <si>
    <t>EPYPSA</t>
  </si>
  <si>
    <t>Gerardo Ariza Ariza</t>
  </si>
  <si>
    <t>GRUPO INTEGRAL EMPRESARIAL S.A.S</t>
  </si>
  <si>
    <t>900164491-1</t>
  </si>
  <si>
    <t>Mauricio Gomez Dominguez</t>
  </si>
  <si>
    <t>UNIÓN TEMPORAL FENIX</t>
  </si>
  <si>
    <t>Victor Manuel Pinto Cortes</t>
  </si>
  <si>
    <t>095 de 2002</t>
  </si>
  <si>
    <t>Gerente</t>
  </si>
  <si>
    <t>AMEZQUITA &amp; CIA S.A</t>
  </si>
  <si>
    <t>860023380-3</t>
  </si>
  <si>
    <t>Blanca Cilia Poveda Gonzalez</t>
  </si>
  <si>
    <t>COSA COLOMBIA S.A</t>
  </si>
  <si>
    <t>800252912-5</t>
  </si>
  <si>
    <t>C&amp;M CONSULTORES S.A</t>
  </si>
  <si>
    <t>MINISTERIO DE EDUCACIÓN NACIONAL - MEN</t>
  </si>
  <si>
    <t>CALLE 43 N° 57 14</t>
  </si>
  <si>
    <t>271 de 2011</t>
  </si>
  <si>
    <t>Interventoria de la prestación de servicios para la organización, administración y ejecución de acciones logisticas para la realización de eventos</t>
  </si>
  <si>
    <t>Dunia Semmir Montañez Jimenez</t>
  </si>
  <si>
    <t>123 de 2010</t>
  </si>
  <si>
    <t>Interventoria de la prestación de servicios para la organización, administración y ejecución de acciones logisticas para la realización de eventos - grupo N° 1 del consorcio CM-MEN-02-10, Contratos derivados de la Licitación LP-MEN-12-09</t>
  </si>
  <si>
    <t>Fabio Alberto Gomez Santos</t>
  </si>
  <si>
    <t>634 de 2009</t>
  </si>
  <si>
    <t>Interventoria de la prestación de servicios para la organización, administración y ejecución de acciones logisticas para la realización de eventos - grupo N° 1 del consorcio CM-MEN-06-09, Contratos derivados de la Licitación LP-MEN-01-09</t>
  </si>
  <si>
    <t>482 de 2012</t>
  </si>
  <si>
    <t>Realizar la interventoría técnica, administrativa, financiera y jurídica de los contratos resultantes de la licitación pública LP-MEN-01-2012 cuyo objeto es la prestación de servicios para la organización, administración y ejecución de acciones logisticas para la realización de eventos</t>
  </si>
  <si>
    <t>Se adjunta el acta de inicio y contrato</t>
  </si>
  <si>
    <t>SERVICIOS Y SOLUCIONES SEGURAS S.A.S</t>
  </si>
  <si>
    <t>Servicios y Soluciones Seguras S.A.S</t>
  </si>
  <si>
    <t>124 de 2011</t>
  </si>
  <si>
    <t>Lisandro Junco Espinosa</t>
  </si>
  <si>
    <t>SERVICIOS &amp; SOLUCIONES SEGURAS S.A.S</t>
  </si>
  <si>
    <t>Saieth Baudilio Chaves Pabon</t>
  </si>
  <si>
    <t>SERVICIOS &amp; SOLUCIONES SEGURAS</t>
  </si>
  <si>
    <t>001 de 2005</t>
  </si>
  <si>
    <t>207 de 2009</t>
  </si>
  <si>
    <t>288 de 2012</t>
  </si>
  <si>
    <t>830055541-0</t>
  </si>
  <si>
    <t>Claudia Marcela Espinosa Gamba</t>
  </si>
  <si>
    <t>SEVIAL S.A</t>
  </si>
  <si>
    <t>Jaime Guzman Posada</t>
  </si>
  <si>
    <t>Juan Carlos Ruiz Bohorquez</t>
  </si>
  <si>
    <t>JAHV MCGREGOR LDTA</t>
  </si>
  <si>
    <t xml:space="preserve">KPMG </t>
  </si>
  <si>
    <t>BBVA FIDUCIARIA S.A</t>
  </si>
  <si>
    <t>Miguel Antonio Suarez Pava</t>
  </si>
  <si>
    <t>CUMPLE</t>
  </si>
  <si>
    <t>TRANSPORTE ESIVANS SAS</t>
  </si>
  <si>
    <t>ODL</t>
  </si>
  <si>
    <t>CR 67 Nº 167-61</t>
  </si>
  <si>
    <t>AVENIDA CALLE 100 #8A-37</t>
  </si>
  <si>
    <t>ASPROINCO SAS</t>
  </si>
  <si>
    <t xml:space="preserve">5 EXPRESS SERVICIOS LTDA </t>
  </si>
  <si>
    <t xml:space="preserve"> </t>
  </si>
  <si>
    <t>PS 03 2010</t>
  </si>
  <si>
    <t>PRESTAR LOS SERVICIOS DE SUPERVICION CONTROL Y ORGANIZACIÓN DEL TRASPORTE</t>
  </si>
  <si>
    <t>ERNESTO JORGE GARRIDO</t>
  </si>
  <si>
    <t>NERLSON RAUL MOYANO</t>
  </si>
  <si>
    <t xml:space="preserve">FINALIZADO </t>
  </si>
  <si>
    <t>FINALIZADO</t>
  </si>
  <si>
    <t>CONSORCIO CONTROL RUTAS ESCOLARES</t>
  </si>
  <si>
    <t>ALFREDO ARDILA ARIZA</t>
  </si>
  <si>
    <t>ALCALDE MUNICIPAL DE MEDINA</t>
  </si>
  <si>
    <t>ALCALDE MUNICIPAL DE MEDINA NIT 899999470-8</t>
  </si>
  <si>
    <t>ASESOR DESPEÑANDO FUNCIONES DE INTERVENTOR EN LOS DIFERENTES CONTRATOS FIRMADOS POR EL MUNICIPIO, ENTRE ELLOS SERVICIO DE ASEO Y DE TRANSPORTE ESCOLAR</t>
  </si>
  <si>
    <t>GUILLERMO ANTONIO RINCON PINTO CC19266942 DE BOGOTA</t>
  </si>
  <si>
    <t>CONSULTOR</t>
  </si>
  <si>
    <t>ASESOR</t>
  </si>
  <si>
    <t>COOTRACAIME</t>
  </si>
  <si>
    <t>COOTRACAIME NIT 8907006779</t>
  </si>
  <si>
    <t>SERVICIOS PROFESIONALES COMO CONSULTOR EN LA ORGANIZACIÓN DEL SERVICIO DE TRANSPORTE PUBLICO</t>
  </si>
  <si>
    <t>LUIS FELIPE ANZOLA PACHON CC 79347007 DE BOGOTA</t>
  </si>
  <si>
    <t>TRANSPORTE ESIVANS SAS 830102646-7</t>
  </si>
  <si>
    <t>ABOGADO ASESOR EN TEMAS RELACIONADOS CON LA CONTRATACION</t>
  </si>
  <si>
    <t>ALVARO SOTO SAAVEDRA</t>
  </si>
  <si>
    <t>TRANSPORTES ESIVANS</t>
  </si>
  <si>
    <t>TRANSPORTES ESIVANS NIT 830102646-7</t>
  </si>
  <si>
    <t>ASESOR Y COORDINADOR DEL SERVICIO DE TRANSPORTE PUBLICO EN LA EMPRESA</t>
  </si>
  <si>
    <t>LUIS ROJAS BOTÍA CC19147137 DE BOGOTA</t>
  </si>
  <si>
    <t>ASESOR Y COORDINADOR</t>
  </si>
  <si>
    <t>5 EXPRESS</t>
  </si>
  <si>
    <t>5 EXPRESS NIT 898100110-8</t>
  </si>
  <si>
    <t>ASESOR EN LA COORDINACIÓN DEL TRANSPORTE</t>
  </si>
  <si>
    <t>BIENVENIDO LEDESMA ROMERO CC79904085 DE BOGOTA</t>
  </si>
  <si>
    <t>ASESOR - COORDINADOR</t>
  </si>
  <si>
    <t>ASESOR CONTABLE DE LA EMPRESA</t>
  </si>
  <si>
    <t>JOSE ANGEL MARTIN AVILA CC 3274201 DE CUMARAL META</t>
  </si>
  <si>
    <t>ASESOR CONTABLE</t>
  </si>
  <si>
    <t>TRANSPORTES RINCON</t>
  </si>
  <si>
    <t xml:space="preserve">TRANSPORTES RINCON NIT </t>
  </si>
  <si>
    <t>ASESOR EN LA PLANEACION DISEÑO Y EJECUCION DE RUTAS Y SEGUIMIENTO Y CONTROL DE SERVICIO DE TRANSPORTE</t>
  </si>
  <si>
    <t>JAIME FONSECA CORTES CC 17132134</t>
  </si>
  <si>
    <t>TPD INGENIERIA S.A</t>
  </si>
  <si>
    <t>UNIVERSIDAD NACIONAL DE COLOMBIA</t>
  </si>
  <si>
    <t>MARIO ENRIQUE GALVIS AYALA</t>
  </si>
  <si>
    <t>ASESOR JURIDICO</t>
  </si>
  <si>
    <t>JORGE EDUARDO AYA RODRIGUEZ</t>
  </si>
  <si>
    <t>GLORIA ESPERANZA TORRES UMBACIA</t>
  </si>
  <si>
    <t>SOCIEDAD GRAN TRANSPORTADORA BN LTDA</t>
  </si>
  <si>
    <t>GLORIA INES ZORRO BENAVIDES</t>
  </si>
  <si>
    <t>CONTADORA PUBLICA</t>
  </si>
  <si>
    <t>JHON FERNANDO CASTELLANOS DOMINGUEZ</t>
  </si>
  <si>
    <t>NABORS DRILLING INTERNATIONAL LIMITED</t>
  </si>
  <si>
    <t>AV CALLE 72 No. 6-30</t>
  </si>
  <si>
    <t>TRANSPER 2212</t>
  </si>
  <si>
    <t>PRESTAR SERVICIOS DE TRANSPORTE DE PERSONAL EN CAMPO PARA LA OPERACIÓN Y PROYECTO DE LA EBR, EBR1, COROCORA EN EL DPTO DEL META</t>
  </si>
  <si>
    <t>prestar el servicio de tranporte de personal en campo en los deptos del Meta y Casanare</t>
  </si>
  <si>
    <t>SERVICIOS DE TRANSPORTE DE PERSONAL</t>
  </si>
  <si>
    <t>NELSO RAUL MOYANO</t>
  </si>
  <si>
    <t>DEISY LAVERDE</t>
  </si>
  <si>
    <t>ORDEN DE SERVICIO 1031 DE 2005</t>
  </si>
  <si>
    <t>INTERVENTORIA</t>
  </si>
  <si>
    <t>LIQUIDADO</t>
  </si>
  <si>
    <t>TECNISEG DE COLOMBIA LTDA</t>
  </si>
  <si>
    <t>TRANSMILENIO S.A</t>
  </si>
  <si>
    <t>SECRETARIA DE TRANSITO Y TRANSPORTE DE VALLEDUPAR</t>
  </si>
  <si>
    <t>Calle 152 A Nº 17 - 04</t>
  </si>
  <si>
    <t>Avenida del Dorado 66 - 63</t>
  </si>
  <si>
    <t>Transversal 23 Nº 94 -23 of 602</t>
  </si>
  <si>
    <t>Calle 13 Nº 11 - 90</t>
  </si>
  <si>
    <t>Unión Temoral Control Transito</t>
  </si>
  <si>
    <t>P.I.V Ingenieria</t>
  </si>
  <si>
    <t>175 de 2011</t>
  </si>
  <si>
    <t>004 de 2009</t>
  </si>
  <si>
    <t>006 de 2010</t>
  </si>
  <si>
    <t>Administraciòn y manejo del transporte del personal de guardas a nivel nacional</t>
  </si>
  <si>
    <t>Contratar bajo la modalidad de Outsourcing que por su cuenta y riesgo realice labores de supervisión, verificación y retroalimentación de la operación del servicio de alimentadores del Sistema Transmilenio a realizarse en las diferentes zonas de alimentación del sistema</t>
  </si>
  <si>
    <t>Prestar el servicio de administración, supervisión, manejo y control de operaciones de la informaciónde multas e infracciones de transito para el convenio con la Dirección de Transito de la Policia Nacional y dentro de las ordenes que SEVIAL S.A precise por razón de su actividad en la ZONA, comprendida por los departamentos de GUAJIRA,MAGDALENA, BOLIVAR, ATLANTICO y CESAR</t>
  </si>
  <si>
    <t>Interventoria técnica, administrativa y financiera del contrato de Concesión Nº 015 de 2005 cuyo objeto es la repotenciación, operación, mantenimiento y expansión del sistema de semaforización de la ciudad y la implantación de un siste,a de control de tráfico y la modernización técnologica y funcional de la secretaría de tránsito y transporte de Valledupar</t>
  </si>
  <si>
    <t>Ruben Dario Junco Espinoza</t>
  </si>
  <si>
    <t>Raul Ernesto Morales Lopez</t>
  </si>
  <si>
    <t>Keillyng Oriana Uron Pinto</t>
  </si>
  <si>
    <t>Finalizado</t>
  </si>
  <si>
    <t>OBSERVACIONES</t>
  </si>
  <si>
    <t>Contratista</t>
  </si>
  <si>
    <t>Abogado</t>
  </si>
  <si>
    <t>Coordinadora de transporte</t>
  </si>
  <si>
    <t>UT INTERVENTORES EXPRESS</t>
  </si>
  <si>
    <t>EXPERIENCIA ESPECIFICA ADICIONAL</t>
  </si>
  <si>
    <t>TPD INGENIERIA S.A.</t>
  </si>
  <si>
    <t>CONSORCIO INTERVENTORIA TRANSPORTE</t>
  </si>
  <si>
    <t>SECRETARIA DE EDUCACION</t>
  </si>
  <si>
    <t>ATI INTERNACIONAL</t>
  </si>
  <si>
    <t xml:space="preserve">      ALCALDIA MAYOR DE BOGOTA D.C.</t>
  </si>
  <si>
    <t xml:space="preserve"> SECRETARÍA DE EDUCACIÓN</t>
  </si>
  <si>
    <t>EVALUACIÓN TÉCNICA- ECONÓMICA: CONCURSO DE MERITOS No. SED-CM-DBE-110-2013</t>
  </si>
  <si>
    <t>Valor del contrato a tener en cuenta</t>
  </si>
  <si>
    <t xml:space="preserve">Cargo ejercido en el desarrollo del contrato </t>
  </si>
  <si>
    <t xml:space="preserve">Fecha de Inicio de labores ejercidas </t>
  </si>
  <si>
    <t>Fecha de Terminación de labores ejercidas</t>
  </si>
  <si>
    <t>Fecha de Inicio de labores ejercidas</t>
  </si>
  <si>
    <t xml:space="preserve">Fecha de Terminación de labores ejercidas </t>
  </si>
  <si>
    <t>Cargo ejercido en el desarrollo del contrato</t>
  </si>
  <si>
    <t>Transporte Esivans</t>
  </si>
  <si>
    <t>Asesor</t>
  </si>
  <si>
    <t>Director</t>
  </si>
  <si>
    <t>Unal</t>
  </si>
  <si>
    <t>Asesor jurídico</t>
  </si>
  <si>
    <t>Director de operaciones</t>
  </si>
  <si>
    <t>Coordinadora</t>
  </si>
  <si>
    <t>Abogado asesor</t>
  </si>
  <si>
    <t>Valor total del Contrato</t>
  </si>
  <si>
    <t>Objeto del contrato</t>
  </si>
  <si>
    <t xml:space="preserve">Director de Proyecto </t>
  </si>
  <si>
    <t xml:space="preserve">Fecha de Terminación de labores </t>
  </si>
  <si>
    <t xml:space="preserve">Asesor en Transporte </t>
  </si>
  <si>
    <t xml:space="preserve">Abogado </t>
  </si>
  <si>
    <t xml:space="preserve">Coordinador Técnico Operativo </t>
  </si>
  <si>
    <t>Coordinador Técnico Operativo</t>
  </si>
  <si>
    <t xml:space="preserve">Coordinador Adtivo </t>
  </si>
  <si>
    <t xml:space="preserve">Prof en Vehiculos </t>
  </si>
  <si>
    <t>Coordinador Adtivo</t>
  </si>
  <si>
    <t>Asesor en Transporte</t>
  </si>
  <si>
    <t>Valor del contrato a tener en cuenta (actualizado 2014)</t>
  </si>
  <si>
    <t xml:space="preserve">Se tuvo en cuenta la experiencia </t>
  </si>
  <si>
    <t>Avenida El Dorado #66-63</t>
  </si>
  <si>
    <t>ICBF</t>
  </si>
  <si>
    <t>095 de 2010</t>
  </si>
  <si>
    <t>Desarrollar la interventoria de los contratos a través de los cuales se desarrolla el programa de desayunos infantiles</t>
  </si>
  <si>
    <t>Realizar el control y la supervisión tecnica y administrativa a los programas de desayunos infantiles</t>
  </si>
  <si>
    <t>1292 de 2012</t>
  </si>
  <si>
    <t>Realizar la interventoria de los contratos  por el ICBF para la ejecución a nivel nacional del programa desayunos infantiles con amor</t>
  </si>
  <si>
    <t>Av. Carrera 68 No. 64C-75</t>
  </si>
  <si>
    <t>73 de 2007</t>
  </si>
  <si>
    <t>Interventoria al contrato No. 70 de 2007 de prestación de servicios de diseño, suministro, impresión, alistamiento, empaque y distribución por mensajeria especializada de documentos de valorización</t>
  </si>
  <si>
    <t>ICFES</t>
  </si>
  <si>
    <t>61 de 2013</t>
  </si>
  <si>
    <t>Contratar la organización, administración y ejecución de acciones logisticas para la aplicación de las pruebas piloto ECAES</t>
  </si>
  <si>
    <t>Calle 17 No. 3 - 40</t>
  </si>
  <si>
    <t>Interventoria Social SAS</t>
  </si>
  <si>
    <t>Olga Elena Muñoz</t>
  </si>
  <si>
    <t>Calle 20 No. 9 - 20</t>
  </si>
  <si>
    <t>Hernando Arenas Castro</t>
  </si>
  <si>
    <t>Martha Isabel Duarte</t>
  </si>
  <si>
    <t xml:space="preserve">Heidy Yobanna Moreno </t>
  </si>
  <si>
    <t>994 de 2007</t>
  </si>
  <si>
    <t>Interventoria Social LTDA</t>
  </si>
  <si>
    <t xml:space="preserve">Rosa Maria Navarro </t>
  </si>
  <si>
    <t xml:space="preserve">SERVICIOS &amp; SOLUCIONES SEGURAS </t>
  </si>
  <si>
    <t>DIRECTOR DE OPERACIONES</t>
  </si>
  <si>
    <t>TRANSMASIVO SA</t>
  </si>
  <si>
    <t>Exp 9</t>
  </si>
  <si>
    <t>Exp 8</t>
  </si>
  <si>
    <t>Exp 7</t>
  </si>
  <si>
    <t>Prof en Vehiculos</t>
  </si>
  <si>
    <t>ORGANIZACIÓN LOGISTICA MUNTIMODAL SAS</t>
  </si>
  <si>
    <t>ORGANIZACIÓN LOGISTICA MULTIMODAL SAS</t>
  </si>
  <si>
    <t>ODS-1665</t>
  </si>
  <si>
    <t>ODS-845</t>
  </si>
  <si>
    <t>ODS-430</t>
  </si>
  <si>
    <t>ODS-748</t>
  </si>
  <si>
    <t>ODS-1735</t>
  </si>
  <si>
    <t>PROGRAMA DE INVESTIGACION EN TRANSITO Y TRANSPORTE</t>
  </si>
  <si>
    <t>PROYECTO ESTUDIO DE MOVILIDAD GERENCIA REFINERIA DE BARANCABERMEJA</t>
  </si>
  <si>
    <t>ODS-1884</t>
  </si>
  <si>
    <t>ODS-202</t>
  </si>
  <si>
    <t>ODS-24</t>
  </si>
  <si>
    <t>ODS-1991</t>
  </si>
  <si>
    <t>CONVENIO CONSULTORIA No. 042</t>
  </si>
  <si>
    <t>ODS-501</t>
  </si>
  <si>
    <t>ODS-232</t>
  </si>
  <si>
    <t>ODS-1723</t>
  </si>
  <si>
    <t>ODS-1224</t>
  </si>
  <si>
    <t>CONTRATO 112-2004</t>
  </si>
  <si>
    <t>Exp 21</t>
  </si>
  <si>
    <t>Exp 20</t>
  </si>
  <si>
    <t>Exp 19</t>
  </si>
  <si>
    <t>Exp 18</t>
  </si>
  <si>
    <t>Exp 17</t>
  </si>
  <si>
    <t>Exp 16</t>
  </si>
  <si>
    <t>Exp 15</t>
  </si>
  <si>
    <t>Exp 14</t>
  </si>
  <si>
    <t>Exp 13</t>
  </si>
  <si>
    <t>Exp 12</t>
  </si>
  <si>
    <t>Exp 11</t>
  </si>
  <si>
    <t>Exp 10</t>
  </si>
  <si>
    <t>INGENIERO COORDINADOR</t>
  </si>
  <si>
    <t>SUBSECRETARIO DE DESPACHO CODIGO 045 GRADO 06</t>
  </si>
  <si>
    <t>ASESOR CODIGO 101 GRADO 4</t>
  </si>
  <si>
    <t>PROFESIONAL UNIVERSITARIO</t>
  </si>
  <si>
    <t>JEFE DE DEPARTAMENTO</t>
  </si>
  <si>
    <t>ESTUDIO DE CONSULTORIA EN TRANSITO Y TRANSPORTE PARA EL CALLAO PERÚ</t>
  </si>
  <si>
    <t>CONTRATO DE PRESTACION DE SERVICIOS 105 DE 2008</t>
  </si>
  <si>
    <t>ODS 385</t>
  </si>
  <si>
    <t>ODS 307</t>
  </si>
  <si>
    <t>INTERVENTORIA CONTRATOS DE TRANSPORTE</t>
  </si>
  <si>
    <t>ODS 2257</t>
  </si>
  <si>
    <t>ODS 837</t>
  </si>
  <si>
    <t>ODS 1851</t>
  </si>
  <si>
    <t>ODS 76</t>
  </si>
  <si>
    <t>MEDICION DE LOS TIEMPOS DE VIAJE DEL SISTEMA DE TRANSMILENIO</t>
  </si>
  <si>
    <t>INTERVENTORIA DE LOS CONTRATOS PARA EL SUMINISTRO PARA EL TRANSPORTE ESCOLAR</t>
  </si>
  <si>
    <t>INGENIERO CIVIL ESPECIALIZADO EN INGENIERIA DE TRAFICO CON ENFASIS EN SEMAFORIZACION</t>
  </si>
  <si>
    <t>DATA TOOL</t>
  </si>
  <si>
    <t>SECRETARIA DISTRITAL DE MOVILIDAD</t>
  </si>
  <si>
    <t>STT-FONDATT SECRETARIA DE TRANSITO Y TRANSPORTE</t>
  </si>
  <si>
    <t>SOCIEDAD COLOMBIA DE TRANSPORTE FERROVIARIO</t>
  </si>
  <si>
    <t>JEFE OFICINA ASESORA</t>
  </si>
  <si>
    <t>SERVICIOS PROFESIONALES COMO ASESOR JURIDICO</t>
  </si>
  <si>
    <t>CONTRATO DE PRESTACION DE SERVICIOS 00560 DE 2012  Y 000036 DE 2013</t>
  </si>
  <si>
    <t>ASESOR GRADO 24</t>
  </si>
  <si>
    <t>CONTRATO 146 DE 2002</t>
  </si>
  <si>
    <t xml:space="preserve">CONTRATO Nº 030 </t>
  </si>
  <si>
    <t>AUDITORIA GENERALDE LA REPUBLICA</t>
  </si>
  <si>
    <t>MINISTERIO DE TECNOLOGIAS DE INFORMACION Y LAS COMUNICACIONES</t>
  </si>
  <si>
    <t>PROCURADURIA GENERAL DE LA NACION</t>
  </si>
  <si>
    <t>ALCALDIA MAYOR DE BOGOTA - SECRETARIA DE OBRAS PUBLICAS</t>
  </si>
  <si>
    <t>ALCALDIA MAYOR DE BOGOTA - SECRETARIA DE TRANSITO Y TRANSPORTE</t>
  </si>
  <si>
    <t>DIRECTOR PLANEACION DE LA OPERACIÓN</t>
  </si>
  <si>
    <t>ASESOR EN TRANSPORTE</t>
  </si>
  <si>
    <t>JORGE ZORRO BENAVIDES</t>
  </si>
  <si>
    <t>EXPERTO EN PLANEACION Y MODELACION DE SISTEMAS DE TRANSITO Y TRANSPORTE</t>
  </si>
  <si>
    <t xml:space="preserve">PROFESIONAL ESPECIALIZADO DEL GRUPO DE PLANEACION DE TRANSITO Y TRANSPORTE </t>
  </si>
  <si>
    <t>PROFESIONAL ESPECIALIZADO DEL GRUPO DE PLANEACION DE TRANSITO Y TRANSPORTE COMO ARTE DE LAS INICIATIVA DE REORGANIZACION DE RUTAS DE TRANSPORTE</t>
  </si>
  <si>
    <t>PROFESIONAL ESPECIALIZADO DEL GRUPO DE PLANEACION DE TRANSITO Y TRANSPORTE EN EL DESARROLLO DE LOS ESTUDIOS TECNICOS PARA LA PLANEACION DEL SISTEMA DE RUTAS ESCOLARES</t>
  </si>
  <si>
    <t>PROFESIONAL ESPECIALIZADO DEL GRUPO DE PLANEACION DE TRANSITO Y TRANSPORTE EN EL ANALISIS DE PROPUESTAS COMPLEMENTARIAS</t>
  </si>
  <si>
    <t>MASIVO CAPITAL</t>
  </si>
  <si>
    <t>TRANSMETRO S.A</t>
  </si>
  <si>
    <t>SECRETARIA DE PLANEACION</t>
  </si>
  <si>
    <t>LOGITRANS LOGISTICA E INGENIERIA DE TRANSPORTE LDTA</t>
  </si>
  <si>
    <t>MOVILIDAD SOSTENIBLE</t>
  </si>
  <si>
    <t>SECRETARIA DE TRANSITO Y TRANSPORTE DE BOGOTA</t>
  </si>
  <si>
    <t>Exp 23</t>
  </si>
  <si>
    <t>JEFE DE UNIDAD DE TRANSPORTE PUBLICO</t>
  </si>
  <si>
    <t>CONTRATO DE CONSULTORIA 2012-1720</t>
  </si>
  <si>
    <t>CONTRATO DE CONSULTORIA Nº 0159 DE 2011 000176</t>
  </si>
  <si>
    <t>OFERTA MERCANTIL 001 DE 2011</t>
  </si>
  <si>
    <t>CONTRATO 224 ELABORACION DE UN PLAN MAESTRO DE MOVILIDAD</t>
  </si>
  <si>
    <t>CONTRATO 2010-0097 ESTUDIO DE MOVILIDAD AL INTERIOR DEL METRO CABLE</t>
  </si>
  <si>
    <t>CONTRATO DE CONSULTORIA 151 DE 2009</t>
  </si>
  <si>
    <t xml:space="preserve">CONTRATO DE CONSULTORIA 104 DE 2009 </t>
  </si>
  <si>
    <t>CONTRATO 2008 -0109 ANALIZAR CRUCES VIALES</t>
  </si>
  <si>
    <t>CARACTERIZACION DE LA MOVILIDAD DEL MUNICIPIO DE NEIVA</t>
  </si>
  <si>
    <t>CONTRATO DE CONSULTORIA 116 DE 2005</t>
  </si>
  <si>
    <t>ESTUDIO DE TRANSITO Y TRANSPORTE DEL AREA METROPOLITANA EN PEREIRA</t>
  </si>
  <si>
    <t>CONTRATO DE PRESTACION DE SERVICIOS 055 DE 1999</t>
  </si>
  <si>
    <t>CONTRATO DE PRESTACION DE SERVICIOS 665 DE 1998</t>
  </si>
  <si>
    <t>CONTRATO 035 DE 1998</t>
  </si>
  <si>
    <t>CONTRATO DE CONSULTORIA Nº 00213 DE 1996</t>
  </si>
  <si>
    <t>CONTRATO DE CONSULTORIA PARA RECOLECTAR Y PROCESAR INFORMACION REQUERIDA PARA EL ESTUDIO DE FACTIBILIDAD E IMPLEMENTACION DE RUTAS CIRCULARES DE TRANSPORTE PUBLICO EN BOGOTA</t>
  </si>
  <si>
    <t>JEFE DE UNIDAD DE OPERACIONES TRONCALES</t>
  </si>
  <si>
    <t>COORDINADOR GENERAL DEL PROYECTO DE DESARROLLO INTEGRAL DE ASENTAMIENTOS POPULARES</t>
  </si>
  <si>
    <t>TRANSPORTE PLANEACION DISEÑO E INGENIERIA</t>
  </si>
  <si>
    <t>CAMARA DE COMERCIO DE BOGOTA</t>
  </si>
  <si>
    <t>MINISTERIO DE TRANSPORTE</t>
  </si>
  <si>
    <t>DEPARTAMENTO ADMINISTRATIVO DE PLANEACION DISTRITAL</t>
  </si>
  <si>
    <t>PROGRAMA DE NACIONES UNIDAS PARA EL DESARROLLO</t>
  </si>
  <si>
    <t>Ingeniero de Planta</t>
  </si>
  <si>
    <t>Coordinador de Rutas escolares del Distrito</t>
  </si>
  <si>
    <t>Coordinador de Interventoria</t>
  </si>
  <si>
    <t>Willian Teodulo Gómez Moreno CC.19158394</t>
  </si>
  <si>
    <t>Ctos.24, 35, 37, 38, 40, 46, 122, 174 y 697 de 2003 Y 2004</t>
  </si>
  <si>
    <t>Ctos.1688/2009, 915/2008, 565/2007, 090/2006, 118/2004.</t>
  </si>
  <si>
    <t>PELDAR S.A.</t>
  </si>
  <si>
    <t>ATI INTERNACIONAL LTDA.</t>
  </si>
  <si>
    <t>COOPERATIVA DE TRABAJAO ASOCIADO PROSPECTIVA CTA.</t>
  </si>
  <si>
    <t>Prof en Vehiculos ( Ing meca, autom, trans, civ o inds)</t>
  </si>
  <si>
    <t>Directora Financiera, Administrativa y de Personal</t>
  </si>
  <si>
    <t>María Elsa Guzmán Gómez CC.51568725</t>
  </si>
  <si>
    <t>Cto. 1625 de 2011</t>
  </si>
  <si>
    <t>Ctos.450 y 451 de 2011</t>
  </si>
  <si>
    <t xml:space="preserve">Ctos. 920 Y 921 DE 2008, </t>
  </si>
  <si>
    <t>Coordinador Adtivo (econo, admon, contad, ing finan,  en caso de ser civil o trans con pos en finanzas)</t>
  </si>
  <si>
    <t>Coordinadora logistica de transporte de ambulancias E.S.E Hospital del Sur.</t>
  </si>
  <si>
    <t>Carmen Cecilia Barón Torres C.C.37926898</t>
  </si>
  <si>
    <t>COOPERATIVA DE TRABAJO ASOCIADO PROSPECTIVA C.T.A.</t>
  </si>
  <si>
    <t>COOPERATIVA INTRASALUD</t>
  </si>
  <si>
    <t>Coordinador Técnico Operativo ( Ing civ, trans y vias, elect, electr, meca, sist, inds, mecatro o admon de emp)</t>
  </si>
  <si>
    <t>Director de Operaciones</t>
  </si>
  <si>
    <t>Juan Carlos Rodríguez Martínez CC.79686247</t>
  </si>
  <si>
    <t>860005108-1</t>
  </si>
  <si>
    <t>EXPRESO BOLIVARIANO S.A</t>
  </si>
  <si>
    <t xml:space="preserve">                                                                                                                                                                                   </t>
  </si>
  <si>
    <t>Mauricio Alejandro Camacho Fonseca CC.79432777</t>
  </si>
  <si>
    <t>805.014.950-3</t>
  </si>
  <si>
    <t>Unión Temporal Cintra Valle</t>
  </si>
  <si>
    <t>Abogado (Pos: Contratación Pub o Adminst)</t>
  </si>
  <si>
    <t>Oswaldo Javier Arias García C.C.19270011</t>
  </si>
  <si>
    <t>Cto.006/2001,Interventoria de prestación del servicio de transporte escolar para niños y jovenes de grado 0° a 9°, en las tres jornadas, matriculados en las diferentes localidades y grupos en número de 500 rutas</t>
  </si>
  <si>
    <t>140 DE 2003, Apoyar en la gerencia de reorganización de transporte público en el estudio y elaboración de los documentos técnicos necesarios para la expedición de los actos administrativos relacionados con la declaratoria de vacacia por abandono de rutas al igual que la participación en la elaboración de las respuestas a los recursos y peticiones que se pretenden en desarrollo del trámite mencionado y la atención a los transportadores que se inviten a la entidad o que soliciten claridad sobre los estudios técnicos soportes para la reestructuración del servicio.</t>
  </si>
  <si>
    <t>Cto.12004 de 2005, Prestación de servicios para realizar el estudio final de costos de orperación de transporte escolar, realizar labores de coordinación con la SED, para atender observaciones del informe final.</t>
  </si>
  <si>
    <t>Cto.954 de 2005, Prestación de servicios para realizar la coordinacion del estudio de costos de operación de l Transporte Escoilar, realizar labores de coordinación con la SED, preparar los pliegos de condiciones para seleccionar los proveedores del servicio de transporte escokar, la interventoria de los contratos de sumunistro del servicio de transporte escolar y asistencia a las audiencias con los proponentes.</t>
  </si>
  <si>
    <t>Cto. No.310 de 2005, Preparar pliegos de condiciones para seleccionar los proveedores del servicio de transporte escolar, la interventoria de los contratos del suministro de transporte escolar y asistencia a las audiencias con los proponentes.</t>
  </si>
  <si>
    <t>Cto.No.1168 de 2004, Realizar labores de coordinación con la SED, asistencia a las audicencias con los proponentes.</t>
  </si>
  <si>
    <t>Cto.978 de 2004, Encargado de preparar pliegos de condiciones, realizar labores de coordinación con la SED, aistencia a las audiencias con los proponentes.</t>
  </si>
  <si>
    <t>Cto.753 de 2004,  Encargado de preparar pliegos de condiciones, realizar labores de coordinación con la SED, aistencia a las audiencias con los proponentes.</t>
  </si>
  <si>
    <t>Cto.593 de 2002, Asesor de costos en transporte y elaboración de metodología de análisis de costos.</t>
  </si>
  <si>
    <t>800244072-1</t>
  </si>
  <si>
    <t>SESAC LTDA.</t>
  </si>
  <si>
    <t>FONDATT</t>
  </si>
  <si>
    <t>Exp. 11</t>
  </si>
  <si>
    <t>Asesor en Transporte (Ing. Civil o Trans.,  Pos: Trans e Infravial, vias, o afines)</t>
  </si>
  <si>
    <t>830.008.196-2</t>
  </si>
  <si>
    <t>Director de Proyecto ( Der, admon, econ, ing. Civ, Ind, trans, vias, mec, elec o sist,  Pos: Eco, admn, pol pub  o ing)</t>
  </si>
  <si>
    <t>Programa de Naciones Unidas para el desarrollo</t>
  </si>
  <si>
    <t>Coordinador general del proyecto de desarrollo integral de asentamientos populares</t>
  </si>
  <si>
    <t>Sec. Transito y Transporte</t>
  </si>
  <si>
    <t>DAPD</t>
  </si>
  <si>
    <t>Min. Trans.</t>
  </si>
  <si>
    <t>STT</t>
  </si>
  <si>
    <t>CC Bta</t>
  </si>
  <si>
    <t>TPD Ing.</t>
  </si>
  <si>
    <t>Jefe de unidad de operaciones troncales</t>
  </si>
  <si>
    <t>Jefe de unidad de transporte público</t>
  </si>
  <si>
    <t>Director de proyecto</t>
  </si>
  <si>
    <t>Subdirector técnico</t>
  </si>
  <si>
    <t>Logitrans</t>
  </si>
  <si>
    <t>Mov. Sostenible</t>
  </si>
  <si>
    <t>Sec. Plan.</t>
  </si>
  <si>
    <t>Transmetro</t>
  </si>
  <si>
    <t>Masivo capital</t>
  </si>
  <si>
    <t>Profesional especializado</t>
  </si>
  <si>
    <t>Experto en planeacion y modelaciòn de transporte</t>
  </si>
  <si>
    <t>Director planeaciòn</t>
  </si>
  <si>
    <t>Asesor juridico</t>
  </si>
  <si>
    <t>Sec. Obras</t>
  </si>
  <si>
    <t xml:space="preserve">Procuraduria </t>
  </si>
  <si>
    <t>Ministerio de tecnologias de informacion</t>
  </si>
  <si>
    <t>Auditoria</t>
  </si>
  <si>
    <t>Sociedad colombiana de transporte ferroviario</t>
  </si>
  <si>
    <t>Sec. Mov.</t>
  </si>
  <si>
    <t>Data tool</t>
  </si>
  <si>
    <t>Prof. Un.</t>
  </si>
  <si>
    <t>Jefe de dto</t>
  </si>
  <si>
    <t>Ing. Civil Esp.</t>
  </si>
  <si>
    <t>Prof. Uni.</t>
  </si>
  <si>
    <t>subsecretario</t>
  </si>
  <si>
    <t>Coordinador</t>
  </si>
  <si>
    <t>Consorcio control rutas escolares</t>
  </si>
  <si>
    <t>Prof. Adm.</t>
  </si>
  <si>
    <t>Esp. En transporte</t>
  </si>
  <si>
    <t>Sociedad Gran Transportadora BN LTDA</t>
  </si>
  <si>
    <t>Contadora</t>
  </si>
  <si>
    <t>Transmasivo SA</t>
  </si>
  <si>
    <t>Tranvias</t>
  </si>
  <si>
    <t>Evaluación económica de las vias</t>
  </si>
  <si>
    <t>Coordinar las actividades desarrolladas por los supervisores</t>
  </si>
  <si>
    <t>Exp. 14</t>
  </si>
  <si>
    <t>Verificar el cumplimiento de las obligaciones contractuales del transporte escolar</t>
  </si>
  <si>
    <t>Realizar estudio de costos de operación de transporte</t>
  </si>
  <si>
    <t>Preparar pliegos de condiciones para el proceso de selección de transporte</t>
  </si>
  <si>
    <t>Realizar labores de coordinacion en la SED</t>
  </si>
  <si>
    <t>Realizar labores de coordinaciòn en la SED</t>
  </si>
  <si>
    <t>Preparar pliegos de condiciones y realizar labores de coordinacion</t>
  </si>
  <si>
    <t>Apoyar la gerencia y reorganizaciòn de transporte</t>
  </si>
  <si>
    <t>Operaciòn y funcionamiento de empresa</t>
  </si>
  <si>
    <t>Interventoria a la prestacion de servicio</t>
  </si>
  <si>
    <t>Consorcio Tranvias</t>
  </si>
  <si>
    <t>Asesor Jurídico externo</t>
  </si>
  <si>
    <t xml:space="preserve">Gerente de interventoria a programas y proyectos sociales </t>
  </si>
  <si>
    <t xml:space="preserve">Asesor </t>
  </si>
  <si>
    <t>Secretaría de Transito y Transporte</t>
  </si>
  <si>
    <t>Responsable de la flota de vehículos entregada a la empresaen comodato por SABMiller</t>
  </si>
  <si>
    <t>Interventor de contratos (transporte)</t>
  </si>
  <si>
    <t>EXPERIENCIA ADICIONAL DEL PROPONENTE</t>
  </si>
  <si>
    <t xml:space="preserve">EXPERIENCIA ADICIONAL </t>
  </si>
  <si>
    <t>Plan maestro de movilidad en Barranquilla</t>
  </si>
  <si>
    <t>Transmilenio</t>
  </si>
  <si>
    <t>% DE PARTICIPACIÓN</t>
  </si>
  <si>
    <t>FECHA DE GRADO PROFESIONAL</t>
  </si>
  <si>
    <t>FECHA DE EXPEDICIÓN DE LA MATRÍCULA PROFESIONAL</t>
  </si>
  <si>
    <t>TITULO DE POSTGRADO</t>
  </si>
  <si>
    <t>EXPERIENCIA RELACIONADA</t>
  </si>
  <si>
    <t>Experiencia 1</t>
  </si>
  <si>
    <t>Tiempo de experiencia en años</t>
  </si>
  <si>
    <t>Experiencia 2</t>
  </si>
  <si>
    <t>OBSERVACIÓN</t>
  </si>
  <si>
    <t>Experiencia 3</t>
  </si>
  <si>
    <t>Experiencia 4</t>
  </si>
  <si>
    <t>Experiencia 5</t>
  </si>
  <si>
    <t>Experiencia 6</t>
  </si>
  <si>
    <t>Folio de la certificación</t>
  </si>
  <si>
    <t>Folio</t>
  </si>
  <si>
    <t>RELACIONADA EN EL ANEXO RESPECTIVO</t>
  </si>
  <si>
    <t>Fecha de Inicio del Contrato (día, mes y año)</t>
  </si>
  <si>
    <t>Valor del Contrato a tener en cuenta por participación</t>
  </si>
  <si>
    <t>% de Participación</t>
  </si>
  <si>
    <t>Valor del contrato a tener en cuenta por participación en SMMLV</t>
  </si>
  <si>
    <t>Objeto   del Contrato</t>
  </si>
  <si>
    <t>Fecha de Terminación del Contrato (día, mes y año)</t>
  </si>
  <si>
    <t>FECHA DE GRADO DE POSTGRADO</t>
  </si>
  <si>
    <t>Fecha de Inicio de labores ejercidas Periodo 1</t>
  </si>
  <si>
    <t>Fecha de Inicio de labores ejercidas Periodo 2</t>
  </si>
  <si>
    <t>Fecha de Inicio de labores ejercidas Periodo 3</t>
  </si>
  <si>
    <t>Fecha de Inicio de labores ejercidas Periodo 4</t>
  </si>
  <si>
    <t>Fecha de Inicio de labores ejercidas Periodo 5</t>
  </si>
  <si>
    <t>PUNTAJE TOTAL</t>
  </si>
  <si>
    <t>Experiencia Especifica 1</t>
  </si>
  <si>
    <t>Experiencia Adicional 1</t>
  </si>
  <si>
    <t>Experiencia Adicional 2</t>
  </si>
  <si>
    <t>Experiencia Adicional 3</t>
  </si>
  <si>
    <t>Experiencia Adicional 4</t>
  </si>
  <si>
    <t>Experiencia Adicional 5</t>
  </si>
  <si>
    <t>Experiencia Adicional 6</t>
  </si>
  <si>
    <t>NUMERO DE CONTRATO</t>
  </si>
  <si>
    <t>ENTIDAD CONTRATANTE</t>
  </si>
  <si>
    <t>OBJETO</t>
  </si>
  <si>
    <t>FECHA DE INICIO</t>
  </si>
  <si>
    <t>FOLIO</t>
  </si>
  <si>
    <t xml:space="preserve">FECHA DE TERMINACIÓN </t>
  </si>
  <si>
    <t xml:space="preserve"> SECRETARÍA DE EDUCACIÓN DEL DISTRITO CAPITAL </t>
  </si>
  <si>
    <t>NOMBRE DEL PROPONENTE</t>
  </si>
  <si>
    <t>INTEGRANTE 1</t>
  </si>
  <si>
    <t>NOMBRE</t>
  </si>
  <si>
    <t>NIT</t>
  </si>
  <si>
    <t>INTEGRANTE 2</t>
  </si>
  <si>
    <t>INTEGRANTE 4</t>
  </si>
  <si>
    <t>Año 2007</t>
  </si>
  <si>
    <t>Año 2008</t>
  </si>
  <si>
    <t>Año 2009</t>
  </si>
  <si>
    <t>Año 2010</t>
  </si>
  <si>
    <t>Año 2011</t>
  </si>
  <si>
    <t>Año 2012</t>
  </si>
  <si>
    <t>Año 2013</t>
  </si>
  <si>
    <t>Año 2014</t>
  </si>
  <si>
    <t>Año 2015</t>
  </si>
  <si>
    <t>Año 2016</t>
  </si>
  <si>
    <t>Año 2017</t>
  </si>
  <si>
    <t xml:space="preserve">Año 2018 </t>
  </si>
  <si>
    <t>con auxilio</t>
  </si>
  <si>
    <t>SMLV</t>
  </si>
  <si>
    <t>SI</t>
  </si>
  <si>
    <t>NO</t>
  </si>
  <si>
    <t>nombre de proponentes</t>
  </si>
  <si>
    <t>Nombre y cargo de quien expide la certificación</t>
  </si>
  <si>
    <t>ALCALDÍA MAYOR DE BOGOTÁ D.C.</t>
  </si>
  <si>
    <t>DIRECCIÓN DE BIENESTAR ESTUDIANTIL</t>
  </si>
  <si>
    <t>EXPERIENCIA Y FORMACIÓN ACADÉMICA MÍNIMA DEL EQUIPO DE CALIFICABLE</t>
  </si>
  <si>
    <t>EXPERIENCIA DEL PROPONENTE</t>
  </si>
  <si>
    <t>NÚMERO MATRÍCULA PROFESIONAL</t>
  </si>
  <si>
    <t>Observaciones o aclaraciones para subsanación del proponente</t>
  </si>
  <si>
    <t>EXPERIENCIA ADICIONAL CALIFICABLE</t>
  </si>
  <si>
    <t>CUMPLE CON LA EXPERIENCIA MÍNIMA HABILITANTE</t>
  </si>
  <si>
    <t>TIPO POSTGRADO</t>
  </si>
  <si>
    <t>Experiencia Especifica 2</t>
  </si>
  <si>
    <t>Experiencia Especifica 3</t>
  </si>
  <si>
    <t xml:space="preserve">EXPERIENCIA ESPECÍFICA ADICIONAL CALIFICABLE </t>
  </si>
  <si>
    <t>Fecha de Terminación de labores ejercidas  Periodo  1</t>
  </si>
  <si>
    <t>Fecha de Terminación de labores ejercidas  Periodo  2</t>
  </si>
  <si>
    <t>Fecha de Terminación de labores ejercidas  Periodo  3</t>
  </si>
  <si>
    <t>Fecha de Terminación de labores ejercidas  Periodo  4</t>
  </si>
  <si>
    <t>Fecha de Terminación de labores ejercidas  Periodo  5</t>
  </si>
  <si>
    <t>Fecha de Inicio de labores ejercidas Periodo 6</t>
  </si>
  <si>
    <t>Fecha de Terminación de labores ejercidas  Periodo  6</t>
  </si>
  <si>
    <t>Fecha de Inicio de labores ejercidas Periodo 7</t>
  </si>
  <si>
    <t>Fecha de Terminación de labores ejercidas  Periodo  7</t>
  </si>
  <si>
    <t>ZONAS GEOGRÁFICAS DE EJECUCIÓN DEL CONTRATO</t>
  </si>
  <si>
    <t xml:space="preserve">CANTIDAD </t>
  </si>
  <si>
    <t>LUGARES</t>
  </si>
  <si>
    <t>No</t>
  </si>
  <si>
    <t>CAPACIDAD OPERATIVA DEL PROPONENTE</t>
  </si>
  <si>
    <t>RESULTADO</t>
  </si>
  <si>
    <t>PROTECCIÓN A LA INDUSTRIA NACIONAL</t>
  </si>
  <si>
    <t>CARGO</t>
  </si>
  <si>
    <t>No. FOLIO</t>
  </si>
  <si>
    <t>PUNTAJE CAPACIDAD OPERATIVA</t>
  </si>
  <si>
    <t>PUNTAJE EXPERIENCIA ADICIONAL PROPONENTE</t>
  </si>
  <si>
    <t>OFERENTES NACIONALES (SERVICIOS)</t>
  </si>
  <si>
    <t>LAS OFERTAS DE BIENES Y SERVICIOS EXTRANJEROS QUE INCORPOREN BIENES O SERVICIOS NACIONALES</t>
  </si>
  <si>
    <t>APOYO A LA INDUSTRIA</t>
  </si>
  <si>
    <t>CATEGORIA</t>
  </si>
  <si>
    <t>NÚMERO DE PROPUESTA</t>
  </si>
  <si>
    <t>COMPONENTE</t>
  </si>
  <si>
    <t>REQUISITOS HABILITANTES</t>
  </si>
  <si>
    <t>EXPERIENCIA EQUIPO DE TRABAJO</t>
  </si>
  <si>
    <t>CONSOLIDADO POR PROPONENTE</t>
  </si>
  <si>
    <t>PUNTAJE ADICIONAL</t>
  </si>
  <si>
    <t>EXPERIENCIA ADICIONAL PROPONENTE</t>
  </si>
  <si>
    <t xml:space="preserve">EXPERIENCIA ADICIONAL EQUIPO MÍNIMO </t>
  </si>
  <si>
    <t>APOYO A LA INDUSTRIA NACIONAL</t>
  </si>
  <si>
    <t xml:space="preserve">EXPERIENCIA EQUIPO DE TRABAJO </t>
  </si>
  <si>
    <t>EXPERIENCIA MÍNIMA HABILITANTE PROPONENTE</t>
  </si>
  <si>
    <t>Experiencia Especifica 4</t>
  </si>
  <si>
    <t>Experiencia Especifica 5</t>
  </si>
  <si>
    <t>TITULO DE FORMACIÓN PROFESIONAL</t>
  </si>
  <si>
    <t>EQUIPO MÍNIMO CALIFICABLE</t>
  </si>
  <si>
    <t>TERMINADO</t>
  </si>
  <si>
    <t>EN EJECUCIÓN</t>
  </si>
  <si>
    <t>ESPECIALIZACIÓN</t>
  </si>
  <si>
    <t>MAESTRIA</t>
  </si>
  <si>
    <t>DOCTORADO</t>
  </si>
  <si>
    <t>Experiencia Adicional 7</t>
  </si>
  <si>
    <t>Experiencia Adicional 8</t>
  </si>
  <si>
    <t>Experiencia Adicional 9</t>
  </si>
  <si>
    <t>EXPERIENCIA MÍNIMA HABILITANTE</t>
  </si>
  <si>
    <t>Año 2019</t>
  </si>
  <si>
    <t>Salario mínimo legal vigente  2019 (Fuente: BANREP)</t>
  </si>
  <si>
    <t>Valor del contrato a tener en cuenta (Actualizado a 2019)</t>
  </si>
  <si>
    <t>PERSONAL CON DISCAPACIDAD</t>
  </si>
  <si>
    <t>EVALUACIÓN CONCURSO DE MÉRITOS No. SED-CM-A-DBE-001-2019</t>
  </si>
  <si>
    <t>No. PERSONAS DE LA PLANTA</t>
  </si>
  <si>
    <t>No. DE PERSONAS CON DISCAPACIDAD</t>
  </si>
  <si>
    <t>NOTA: para la evaluación verificar los criterios de calificación en el literal IV del pliego de condiciones.</t>
  </si>
  <si>
    <t>ANEXA COPIA DE CERTIFICADO POR MINISTERIO DE TRABAJO</t>
  </si>
  <si>
    <t xml:space="preserve">PUNTAJE POR PERSONAL CON DISCAPACIDAD </t>
  </si>
  <si>
    <t>Salario mínimo legal vigente en el año de finalización del contrato (Fuente: BANREP)</t>
  </si>
  <si>
    <t>CONSORCIO GISC-FUNDASOL</t>
  </si>
  <si>
    <t xml:space="preserve">Realizar la interventoria de los contratos suscritos por el ICBF para la ejecucion a nivel nacional del programa desayunos infantiles con amor - DIA. En la zona No.3 establecida en los pliegos de condiciones que hacen parte del presente contrato."
</t>
  </si>
  <si>
    <t>SECRETARIA DE EDUCACIÓN-DEPARTAMENTO DEL HUILA</t>
  </si>
  <si>
    <t>1144 DE 2013</t>
  </si>
  <si>
    <t>ATLÁNTICO, BOLIVAR, SAN ANDRÉS, BOGOTÁ, CUNDINAMARCA, META, BOYACÁ, CASANARE, GUAVIARE, AMAZONAS, VAUPÉS, VICHADA Y GUANÍA</t>
  </si>
  <si>
    <t>CESAR, LA GUAJIRA, MAGDALENA, CORDOBA, SUCRE, ARAUCA, NORTE DE SANTANDER, SANTANDER</t>
  </si>
  <si>
    <t>1145 DE 2013</t>
  </si>
  <si>
    <t>3 SS Y 27 SS</t>
  </si>
  <si>
    <t>17 SS Y 27 SS</t>
  </si>
  <si>
    <t>638 DE 2012</t>
  </si>
  <si>
    <t>REALIZAR LA INTERVENTORÍA DE LOS CONTRATOS SUSCRITOS POR EL ICBF PARA LA EJECUCIÓN A NIVEL NACIONAL DEL PROGRAMA DESAYUNOS INFANTILES CON AMOR - DIA. EN LA ZONA NO.1 ESTABLECIDA EN LOS PLIEGOS DE CONDICIONES QUE HACEN PARTE DEL PRESENTE CONTRATO."</t>
  </si>
  <si>
    <t xml:space="preserve">INTERVENTORÍAA AL CONTRATO DE SUMINISTRO DE UN ALMUERZO DIARIO A LA POBLACIÓN ESCOLAR (NIÑOS, NIÑAS Y ADOLESCENTES) EN LAS INSTITUCIONES EDUCATIVAS EN LOS MUNICIPIOS DE ALTAMIRA, ELIAS, QUIRA, NÁTAGA, OPORAPA, PAICOL, SALADOBLANCO, SUAZA, SANTA MARÍA, TELLO, TESALIA Y VILLAVIEJA POR EL TIEMPO MAXIMO DE ACTIVIDADES ESCOLARES.
</t>
  </si>
  <si>
    <t>49 SS</t>
  </si>
  <si>
    <t xml:space="preserve"> MUNICIPIOS DE ALTAMIRA, ELIAS, QUIRA, NÁTAGA, OPORAPA, PAICOL, SALADOBLANCO, SUAZA, SANTA MARÍA, TELLO, TESALIA Y VILLAVIEJA </t>
  </si>
  <si>
    <r>
      <rPr>
        <b/>
        <sz val="10"/>
        <color theme="1"/>
        <rFont val="Calibri"/>
        <family val="2"/>
        <scheme val="minor"/>
      </rPr>
      <t>NOTA:</t>
    </r>
    <r>
      <rPr>
        <sz val="10"/>
        <color theme="1"/>
        <rFont val="Calibri"/>
        <family val="2"/>
        <scheme val="minor"/>
      </rPr>
      <t xml:space="preserve"> El proponente podrá acreditar capacidad operativa relacionada con ejecución de contratos con objeto similares al presente proceso, en cada certificación se debe evidenciar actividades de desplazamiento de personal en más de tres zonas geográficas (Se entenderán los referentes a municipios y ciudades)</t>
    </r>
  </si>
  <si>
    <t>CONTRATO 100%</t>
  </si>
  <si>
    <t>EXPERIENCIA TOTAL 
mínimo 6 años</t>
  </si>
  <si>
    <t>EVALUACIÓN CONCURSO DE MÉRITOS No. SED-CM-A-DBE-003-2019</t>
  </si>
  <si>
    <t xml:space="preserve">La formula de la experiencia adicional calificable, esta calculada en años 05 son 6 meses, 1 es 12 meses y 2 es 24 meses. </t>
  </si>
  <si>
    <t>EXPERIENCIA TOTAL (GENERAL + ESPECIFICA) 
mínimo 8 años</t>
  </si>
  <si>
    <t xml:space="preserve">Número </t>
  </si>
  <si>
    <t xml:space="preserve">Clasificación UNSPSC 
</t>
  </si>
  <si>
    <t xml:space="preserve">Fecha del Contrato </t>
  </si>
  <si>
    <t xml:space="preserve">Revisar pliegos </t>
  </si>
  <si>
    <t>INTEGRANTE 3</t>
  </si>
  <si>
    <t>#</t>
  </si>
  <si>
    <t>CUMPLE CON LA EXPERIENCIA ADICIONAL</t>
  </si>
  <si>
    <t>INTEGRANTE 5</t>
  </si>
  <si>
    <t>CODIGOS UNSPSC</t>
  </si>
  <si>
    <t>NÚMERO DE CONTRATOS</t>
  </si>
  <si>
    <t>EVALUACIÓN CONCURSO DE MÉRITOS No. SED-CM-A-DBE-004-2019</t>
  </si>
  <si>
    <t>Año 2006</t>
  </si>
  <si>
    <t>Año 2005</t>
  </si>
  <si>
    <t>Año 2004</t>
  </si>
  <si>
    <t>Año 2003</t>
  </si>
  <si>
    <t>Año 2002</t>
  </si>
  <si>
    <t>CONSORCIO AUDISED</t>
  </si>
  <si>
    <t>CONSORCIO AUDITORIO TRAINSCOL</t>
  </si>
  <si>
    <t>CONSORCIO AUDISED 2019</t>
  </si>
  <si>
    <t>KMP CONSULTING SAS</t>
  </si>
  <si>
    <t>CONSORCIO AUDITOR ESCOLAR 004-2009</t>
  </si>
  <si>
    <t xml:space="preserve"> BTC</t>
  </si>
  <si>
    <t>Se requiere que el proponente acredite experiencia específica adicional en máximo cinco (5) certificaciones de contratos. iniciados, ejecutados y terminados antes de la fecha de fecha de cierre del presente proceso, cuyo objeto sea la auditoría de gestión y resultados, la cual deberá relacionarse en el correspondiente Anexo No. 11 EXPERIENCIA ADICIONAL DEL PROPONENTE del pliego de condiciones; así:
30% del presupuesto oficial - 50% del presupuesto oficial y 50% del presupuesto oficial</t>
  </si>
  <si>
    <t>DIRECTOR</t>
  </si>
  <si>
    <t>PROFESIONAL TÉCNICO</t>
  </si>
  <si>
    <t>PROFESIONAL ANÁLISIS DE DATOS</t>
  </si>
  <si>
    <t>PUNTAJE EXPERIENCIA ADICIONAL EQUIPO DE CALIFICABLE  
máximo 89 puntos</t>
  </si>
  <si>
    <t>EXPERIENCIA ESPECÍFICA 
 (mínimo 6 años)</t>
  </si>
  <si>
    <t>CONTRATO 50%</t>
  </si>
  <si>
    <t>CONTRATO 30%</t>
  </si>
  <si>
    <t xml:space="preserve">PROFESIONAL TÉCNICO </t>
  </si>
  <si>
    <t xml:space="preserve">PROFESIONAL ANÁLIS DE DATOS </t>
  </si>
  <si>
    <t xml:space="preserve"> C &amp;M CONSULTORES S.A.</t>
  </si>
  <si>
    <t>EXPERIENCIA ESPECÍFICA  (mínimo 4 años)</t>
  </si>
  <si>
    <t>EXPERIENCIA TOTAL (GENERAL + ESPECIFICA)
 mínimo 2 años</t>
  </si>
  <si>
    <t>NOMBRE DEL EVALUADOR</t>
  </si>
  <si>
    <t>PRESUPUESTO ADICIONAL AL REQUERIDO</t>
  </si>
  <si>
    <t xml:space="preserve">DIRECTOR </t>
  </si>
  <si>
    <t>900458773-6</t>
  </si>
  <si>
    <t>UNIVERSIDAD DE CUNDINAMARCA</t>
  </si>
  <si>
    <t>CRA 16 No. 39 - 52</t>
  </si>
  <si>
    <t>2881678 - 2454477</t>
  </si>
  <si>
    <t>INTERAUDIT SAS</t>
  </si>
  <si>
    <t>Adolfo Miguel Polo Solano</t>
  </si>
  <si>
    <t>013/2009</t>
  </si>
  <si>
    <t>027/2008</t>
  </si>
  <si>
    <t>ECOPETROL S.A.</t>
  </si>
  <si>
    <t>Auditar el destino y el buen uso de los recursos invertidos por ECOPETROL en 50 de los 228 convenios inter administrativos de la Direcciòn de Resposabilidad Integral (DRI) firmados durante el año 2005.</t>
  </si>
  <si>
    <t>Soporte sin foliar "1. EXPERIENCIA ADICIONAL DEL PROPONETNE"</t>
  </si>
  <si>
    <t>Jose Rafael Unda Bernal</t>
  </si>
  <si>
    <t>Auditoria especial a 136 IPS Privadas e instituciones pertenecientes a regímenes especiales de excepción en el ámbito nacional que permitan evaluar la situaciòn financiera, contable, administrativa, legal , conforme la normatividad vigente, además de los procedimiento para el manejo de los recursos destinados a la salud, tramites de posesión de revisor fiscal, estado, y contenido de los informes presentados ante la Superintendencia Nacional de Salud, y un análisis integral que permita evaluar la viabilidad de las entidades.</t>
  </si>
  <si>
    <t>028/2008</t>
  </si>
  <si>
    <t>Auditoriaa especial a 47 entidades promotoras de salid del regimen subsidiado y cajas de compensaciòn que administran recursos del regimen subsudiado, en representación de la Superintendencia Nacional de Salud.</t>
  </si>
  <si>
    <t>005/2010</t>
  </si>
  <si>
    <t>Realizar la verificaciòn de los planes de mejoramiento suscritos por 402 entidades territoriales ( 15 Departamentos, 01 Distrito Capital, y 386 Municipios), resultado de las conformidades encontradas en la visita de auditoria al proceso de focalizaciòn, llevada a cabo en la vigencia  2008, conforme a las especificaciones técnicas descritas en los términos de invitaciòn y en la propuesta por asociado.</t>
  </si>
  <si>
    <t>JUAN DE LA CRUZ MARTINEZ PETRO</t>
  </si>
  <si>
    <t>CONTADOR Y ABOGADO</t>
  </si>
  <si>
    <t>no viene foliado, se encuentra en el archivo "5.2.1.6 ANEXO No. 15  PUNTAJE POR TRABAJADORES CON DISCAPACIDAD TODO"</t>
  </si>
  <si>
    <t>SI CUMPLE</t>
  </si>
  <si>
    <t>25570-T</t>
  </si>
  <si>
    <t>Gerente de auditorìa y revisoria fiscal</t>
  </si>
  <si>
    <t>no tiene folio " hoja No. 15 del archivo EQUIPO DE TRABAJO HABILITANTE"</t>
  </si>
  <si>
    <t>SANDRA LUCIA SEJIN GUERRA</t>
  </si>
  <si>
    <t>T.P. 36061</t>
  </si>
  <si>
    <t>N/A</t>
  </si>
  <si>
    <t>UT INTEROSP FONDO DE PAZ 2011</t>
  </si>
  <si>
    <t>no tiene folio " hoja No. 24 del archivo EQUIPO DE TRABAJO HABILITANTE"</t>
  </si>
  <si>
    <t>Supervisor</t>
  </si>
  <si>
    <t>JUANITA  BENAVIDES  DELGADO</t>
  </si>
  <si>
    <t>7451</t>
  </si>
  <si>
    <t>ESPECIALISTA EN ESTADITICA</t>
  </si>
  <si>
    <t>* El diploma de especialista no tiene dìa. (yo le coloque 31)</t>
  </si>
  <si>
    <t>ECONOMISTA</t>
  </si>
  <si>
    <t>no tiene folio " hoja No. 37 el archivo EQUIPO DE TRABAJO HABILITANTE"</t>
  </si>
  <si>
    <t>UNIVERSIDAD NACIONAL</t>
  </si>
  <si>
    <t>Adjunta ODS, no certificados, por ende no se tiene claridad en la fecha de terminaciòn, solo en la fecha que bajo contrato se establece.</t>
  </si>
  <si>
    <t>SECRETARIADO NACIONAL DE PASTORAL SOCIAL</t>
  </si>
  <si>
    <t>INCI - INSTITUTO NACIONAL PARA CIEGOS</t>
  </si>
  <si>
    <t>Identificar y  analizar la situaciòn cupacional actual y la pertinencia  de la formaciòn para el  trabajo de la poblaciòn con discapacidad visual.</t>
  </si>
  <si>
    <t>no tiene folio " hoja No.44 el archivo EQUIPO DE TRABAJO HABILITANTE"</t>
  </si>
  <si>
    <t>no tiene folio " hoja No. 46 el archivo EQUIPO DE TRABAJO HABILITANTE"</t>
  </si>
  <si>
    <t>* Tiene una segunda carrera - Abogado titulo(17 dic 1996)
*Especialista en Gobierno, y Asuntos Públicos titulo (8 mayo de1997)
* Especialista en alta gerencia  del sistema de seguridad social en salud. Titulo (no tiene fecha)
*32 horas en seminario - Gerencia de Proyectos. titulo (sep 6 a oct 4  de 2004)
* Diplomado alta gerencia en salud. titulo (31 de agosto de 2000)
* Magister en gobierno y politicas públicas. Titulo (19 de septiembre de 2002)
* Es miembro "The institute  of internal auditors" (17 marzo de 2006)</t>
  </si>
  <si>
    <t xml:space="preserve">*Especialista en control de gestiòn y revisoria Fiscal. Título </t>
  </si>
  <si>
    <t>(28 abril de 2005)</t>
  </si>
  <si>
    <t>DIRECCIÒN DEL DEPARTAMENTO DE ESTADISTICA</t>
  </si>
  <si>
    <t>ASISTENTE DE INVESTIGACIÒN</t>
  </si>
  <si>
    <t>no tiene folio " hoja No. 38, 40, 42, el archivo EQUIPO DE TRABAJO HABILITANTE"</t>
  </si>
  <si>
    <t>CAJA DE COMPENSACIÒN CAMPESINA - COMCAJA</t>
  </si>
  <si>
    <t>REVISOR FISCAL</t>
  </si>
  <si>
    <t>no tiene folio "  archivo EXPERIENCIA ADICIONAL PUNTUABLE DEL EQUIPO DE TRABAJO"</t>
  </si>
  <si>
    <t>CONSORCIO PAI .RUNT</t>
  </si>
  <si>
    <t>Coordinador de campo</t>
  </si>
  <si>
    <t>no tiene folio "EXPEREINCIA ADICIONAL PROFESIONAL TECNICO"</t>
  </si>
  <si>
    <t>* No se tiene en cuenta el tiempo total, por que se  traslapa con la especìfica
entre:
certificaciòn adicional
15 de enero de 2011
16 de  diciembre de 2011
certificaciòn específica:
15 de enero de 2011
20 de diciembre de 2016</t>
  </si>
  <si>
    <t>UNIVERSIDAD DE CIENCIAS APLICADAS Y  AMBIENTALAS - UDCA</t>
  </si>
  <si>
    <t>DIRECCIÒN DEL DEPARTAMENTO DE PLANEACIÒN</t>
  </si>
  <si>
    <t>no tiene folio " EXPERIENCIA ADICIONAL PROFESIONAL ANALISTA DE DATOS"</t>
  </si>
  <si>
    <t>* Adjunta el contrato, pero indica que la fecha inicial es la del acta de inicio y no la adjunta. Tome la fecha de firma del contrato.
*Se adjuntan  con fecha del (29/07/2011 al 23/12/2011) pero no se tiene en cuenta porque no fue reconocido deontro del anexo 10, ni 12 y no afecta la habilitaciòn del mismo.</t>
  </si>
  <si>
    <t>COORDINACIÒN DE MOVILIDAD HUMANA DEL SECRETARIADO NACIONAL DE PASTORAL SOCIAL.</t>
  </si>
  <si>
    <t>* Se adjunta certificaciòn por 20 años consecutivos, sin embargo se traslapan algunos periodos con la experiencia expecìfica. Por lo cual pasa de 239 mese y 25 dias según descrito en el anexo No. 12, frente a 191, meses y  2 días. (ver analisis relacionado abajo)</t>
  </si>
  <si>
    <t>no se ve dentro del documento</t>
  </si>
  <si>
    <t>01/08/1989
*( fecha título del contador)</t>
  </si>
  <si>
    <t>Administrador de empresas</t>
  </si>
  <si>
    <t>Leidy Caterine Garcia Castro</t>
  </si>
  <si>
    <t>Soporte sin foliar "1.1 Expereincia habilitante total" - SUBSANACION</t>
  </si>
  <si>
    <r>
      <t xml:space="preserve">* La empresa INTERAUDIT SAS, fue escindida sin disolverse con  la compañía KMP CONSULTING SAS (según cámara e comercio desde el 5 de febrero de 2013) segun escritura pública 4022 del  28 de diciembre del 2012. 
* El Anexo No. 1 se encuentra incumpleto, le  hace falta la columna "Estado del contrato (ejecutado, terminado). - </t>
    </r>
    <r>
      <rPr>
        <b/>
        <sz val="11"/>
        <rFont val="Calibri"/>
        <family val="2"/>
        <scheme val="minor"/>
      </rPr>
      <t>OK SUBSANADO</t>
    </r>
    <r>
      <rPr>
        <sz val="11"/>
        <rFont val="Calibri"/>
        <family val="2"/>
        <scheme val="minor"/>
      </rPr>
      <t xml:space="preserve">
* Dentro del anexo No. 1 los SMLMV no concuerdan con la certificaciòn aportada y el valor en SMLMV del 2010 (año en que termina el contrato).  verificado el RUP, tampoco coincide.  - </t>
    </r>
    <r>
      <rPr>
        <b/>
        <sz val="11"/>
        <rFont val="Calibri"/>
        <family val="2"/>
        <scheme val="minor"/>
      </rPr>
      <t xml:space="preserve">OK SUBSANADO </t>
    </r>
    <r>
      <rPr>
        <sz val="11"/>
        <rFont val="Calibri"/>
        <family val="2"/>
        <scheme val="minor"/>
      </rPr>
      <t xml:space="preserve">
* La certificaciòn no indica el estado del contrato, y no se anexa el acta de terminación, o liquidación del contrato. (incumplimiento  4.3.1.1, Nota 1, numeral 9). - </t>
    </r>
    <r>
      <rPr>
        <b/>
        <sz val="11"/>
        <rFont val="Calibri"/>
        <family val="2"/>
        <scheme val="minor"/>
      </rPr>
      <t>OK SUBSANADO</t>
    </r>
    <r>
      <rPr>
        <sz val="11"/>
        <rFont val="Calibri"/>
        <family val="2"/>
        <scheme val="minor"/>
      </rPr>
      <t xml:space="preserve">
* Es necesario adjuntar el contrato respectivo "Convenio de asociaciòn Especial No. 013 de 2009 (subsanar bajo el 4.3.1.1 parrafo No. 15). - </t>
    </r>
    <r>
      <rPr>
        <b/>
        <sz val="11"/>
        <rFont val="Calibri"/>
        <family val="2"/>
        <scheme val="minor"/>
      </rPr>
      <t>OK SUBSANADO</t>
    </r>
    <r>
      <rPr>
        <sz val="11"/>
        <rFont val="Calibri"/>
        <family val="2"/>
        <scheme val="minor"/>
      </rPr>
      <t xml:space="preserve">
</t>
    </r>
  </si>
  <si>
    <r>
      <t xml:space="preserve">* Al Anexo No. 11 se encuentra incompleto, le hace  falta la columna "Estado del contrato (ejecutado, terminado). </t>
    </r>
    <r>
      <rPr>
        <b/>
        <sz val="11"/>
        <rFont val="Calibri"/>
        <family val="2"/>
        <scheme val="minor"/>
      </rPr>
      <t>OK SUBSANADO</t>
    </r>
    <r>
      <rPr>
        <sz val="11"/>
        <rFont val="Calibri"/>
        <family val="2"/>
        <scheme val="minor"/>
      </rPr>
      <t xml:space="preserve">
* Dentro del anexo No. 11 los SMLMV no concuerdan con la certificaciòn y verificaciòn bajo SMLMV del 2006 (fecha de ejecuciòn). Según liquidaciòn automatica concuerda con la certificaciòn y con el RUP. Error en anexo. </t>
    </r>
    <r>
      <rPr>
        <b/>
        <sz val="11"/>
        <rFont val="Calibri"/>
        <family val="2"/>
        <scheme val="minor"/>
      </rPr>
      <t>OK SUBSANADO.</t>
    </r>
    <r>
      <rPr>
        <sz val="11"/>
        <rFont val="Calibri"/>
        <family val="2"/>
        <scheme val="minor"/>
      </rPr>
      <t xml:space="preserve">
* La fecha de finalización del contrato, corresponde a la fecha de vencimiento, según certificaciòn establece un plazo de ejecuciòn: 45 dìas y fecha de vencimiento final: 15 de diciembre de 2006. y el proponente está colocando la fecha de liquidación. </t>
    </r>
    <r>
      <rPr>
        <b/>
        <sz val="11"/>
        <rFont val="Calibri"/>
        <family val="2"/>
        <scheme val="minor"/>
      </rPr>
      <t>OK SUBSANADO</t>
    </r>
    <r>
      <rPr>
        <sz val="11"/>
        <rFont val="Calibri"/>
        <family val="2"/>
        <scheme val="minor"/>
      </rPr>
      <t xml:space="preserve">
* La certificaciòn no indica la direcciòn y el telefono. (incumplimiento  4.3.1.1, Nota 1, numeral 2 y 3).</t>
    </r>
    <r>
      <rPr>
        <b/>
        <sz val="11"/>
        <rFont val="Calibri"/>
        <family val="2"/>
        <scheme val="minor"/>
      </rPr>
      <t>OK SUBSANADO DENTRO DEL CONTRATO.</t>
    </r>
    <r>
      <rPr>
        <sz val="11"/>
        <rFont val="Calibri"/>
        <family val="2"/>
        <scheme val="minor"/>
      </rPr>
      <t xml:space="preserve">
* Es necesario adjuntar el contrato "4010951" (subsanar bajo el 4.3.1.1 parrafo No. 15). </t>
    </r>
    <r>
      <rPr>
        <b/>
        <sz val="11"/>
        <rFont val="Calibri"/>
        <family val="2"/>
        <scheme val="minor"/>
      </rPr>
      <t>OK SUBSANADO.</t>
    </r>
    <r>
      <rPr>
        <sz val="11"/>
        <rFont val="Calibri"/>
        <family val="2"/>
        <scheme val="minor"/>
      </rPr>
      <t xml:space="preserve">
</t>
    </r>
  </si>
  <si>
    <t>CALLE 35  No. 7-21</t>
  </si>
  <si>
    <t>2344225-2343120</t>
  </si>
  <si>
    <r>
      <t xml:space="preserve">* La certificaciòn presenta la fecha de inicio asì: 10 de noviembre 24 de 2008, por lo cual se solicita se subsane y aclare la fecha de inicio. </t>
    </r>
    <r>
      <rPr>
        <b/>
        <sz val="11"/>
        <rFont val="Calibri"/>
        <family val="2"/>
        <scheme val="minor"/>
      </rPr>
      <t xml:space="preserve">OK SUBSANADO.
</t>
    </r>
    <r>
      <rPr>
        <sz val="11"/>
        <rFont val="Calibri"/>
        <family val="2"/>
        <scheme val="minor"/>
      </rPr>
      <t xml:space="preserve">
* La certificaciòn no indica el estado del contrato, y no se anexa el acta de terminación. (incumplimiento  4.3.1.1, Nota 1, numeral 9). </t>
    </r>
    <r>
      <rPr>
        <b/>
        <sz val="11"/>
        <rFont val="Calibri"/>
        <family val="2"/>
        <scheme val="minor"/>
      </rPr>
      <t>OK SUBSANADO.</t>
    </r>
    <r>
      <rPr>
        <sz val="11"/>
        <rFont val="Calibri"/>
        <family val="2"/>
        <scheme val="minor"/>
      </rPr>
      <t xml:space="preserve">
* no adjunta el contrato "Convenio de asociaciòn Especial No. 027 de 2008 (solicitar aclaraciòn del 4.3.1.1 parrafo No. 15). </t>
    </r>
    <r>
      <rPr>
        <b/>
        <sz val="11"/>
        <rFont val="Calibri"/>
        <family val="2"/>
        <scheme val="minor"/>
      </rPr>
      <t>OK SUBSANADO</t>
    </r>
    <r>
      <rPr>
        <sz val="11"/>
        <rFont val="Calibri"/>
        <family val="2"/>
        <scheme val="minor"/>
      </rPr>
      <t xml:space="preserve">
* ACLARACIÓN:En la Subsanación en el anexo  No. 11, cambiaron la fecha de terminación por la fecha de liquidación. El valor tomado por nosotros es la fecha de terminaciòn del contrato. 
</t>
    </r>
  </si>
  <si>
    <r>
      <t xml:space="preserve">* Dentro del anexo No. 11 los SMLMV no concuerdan con la certificaciòn aportada y el valor en SMLMV del 2010 (año en que termina el contrato).  verificado el RUP, coincide con el calculo.  - </t>
    </r>
    <r>
      <rPr>
        <b/>
        <sz val="12"/>
        <rFont val="Calibri"/>
        <family val="2"/>
        <scheme val="minor"/>
      </rPr>
      <t xml:space="preserve">OK SUBSANADO </t>
    </r>
    <r>
      <rPr>
        <sz val="12"/>
        <rFont val="Calibri"/>
        <family val="2"/>
        <scheme val="minor"/>
      </rPr>
      <t xml:space="preserve">
* La certificaciòn no indica el estado del contrato, y no se anexa el acta de terminación, o liquidación del contrato. (incumplimiento  4.3.1.1, Nota 1, numeral 9). </t>
    </r>
    <r>
      <rPr>
        <b/>
        <sz val="12"/>
        <rFont val="Calibri"/>
        <family val="2"/>
        <scheme val="minor"/>
      </rPr>
      <t>OK SUBSANADO</t>
    </r>
    <r>
      <rPr>
        <sz val="12"/>
        <rFont val="Calibri"/>
        <family val="2"/>
        <scheme val="minor"/>
      </rPr>
      <t xml:space="preserve">
* es necesario adjuntar el contrato "Convenio de asociaciòn Especial No. 027 de 2008 (subsanar del 4.3.1.1 parrafo No. 15). </t>
    </r>
    <r>
      <rPr>
        <b/>
        <sz val="12"/>
        <rFont val="Calibri"/>
        <family val="2"/>
        <scheme val="minor"/>
      </rPr>
      <t>OK SUBSANADO</t>
    </r>
  </si>
  <si>
    <t>* No se tiene en cuenta el tiempo total, por que se  traslapa con la especìfica entre:
certificaciòn adicional
17 oct del 2003
03 Dic del 2004
certificaciòn específica:
17 de oct 2003
25 de junio del 2016</t>
  </si>
  <si>
    <t>CORPORACIÓN LABOR Y FUTURO</t>
  </si>
  <si>
    <t>Consultor en los proyectos de implementación  de Normas Internacionales de contabilidad en el Sector Público NICSP</t>
  </si>
  <si>
    <t>ver en subsanación 2</t>
  </si>
  <si>
    <t>Se verifica que no se traslapa con ninguna fecha.</t>
  </si>
  <si>
    <t>auditar el cumplimiento de las normas vigentes  el proceso de identificación,  selección y focalización del Regimen subsidiado de Salud en 494 entidades territoriales  del orden municipal, distrital y departamental.</t>
  </si>
  <si>
    <t>El proponente presenta aclaración a la certificación habilitante, del contrato No. 1 del formato de evaluaciòn.</t>
  </si>
  <si>
    <r>
      <t xml:space="preserve">*El tiempo mínimo habilitante para el cargo es de 72 meses (6 años), pero la experiencia certificada y relacionada en el anexo 10 es de 71 meses y 5 días.- </t>
    </r>
    <r>
      <rPr>
        <b/>
        <sz val="12"/>
        <color theme="1"/>
        <rFont val="Calibri"/>
        <family val="2"/>
        <scheme val="minor"/>
      </rPr>
      <t>OK SUBSANADO.</t>
    </r>
    <r>
      <rPr>
        <sz val="12"/>
        <color theme="1"/>
        <rFont val="Calibri"/>
        <family val="2"/>
        <scheme val="minor"/>
      </rPr>
      <t xml:space="preserve">
</t>
    </r>
  </si>
  <si>
    <t>,</t>
  </si>
  <si>
    <t>*Adjunta Ordentes de Servicio (ODS), por ende no se tiene claridad en la fecha de terminaciòn en (D/M/A), solo indica tiempo en meses de contratación. 
*Se adjuntan la ODS  No. 39 con fecha del (28/02/2007 al 29/05/2007)   y la ODS No. 461 con fecha del (12/01/2010 al 26/02/2010) pero no se tiene en cuenta porque no fue reconocido deontro del anexo 10, ni 12 y no afecta la habilitaciòn del mismo.
* ODS sin firma del contratista. No. 461 y 117.</t>
  </si>
  <si>
    <r>
      <t xml:space="preserve">* A pesar que en anexo No. 10 relacionan un tiempo de 20 meses y 8 dìas, no se tiene encuenta porque el certificado cumple con 12 años y casi 7 meses. Si tomo el monto expresado en el anexo, el director no cumpliría el tiempo minimo. -  </t>
    </r>
    <r>
      <rPr>
        <b/>
        <sz val="12"/>
        <color theme="1"/>
        <rFont val="Calibri"/>
        <family val="2"/>
        <scheme val="minor"/>
      </rPr>
      <t>OK SUBSANADO</t>
    </r>
  </si>
</sst>
</file>

<file path=xl/styles.xml><?xml version="1.0" encoding="utf-8"?>
<styleSheet xmlns="http://schemas.openxmlformats.org/spreadsheetml/2006/main">
  <numFmts count="10">
    <numFmt numFmtId="44" formatCode="_(&quot;$&quot;\ * #,##0.00_);_(&quot;$&quot;\ * \(#,##0.00\);_(&quot;$&quot;\ * &quot;-&quot;??_);_(@_)"/>
    <numFmt numFmtId="43" formatCode="_(* #,##0.00_);_(* \(#,##0.00\);_(* &quot;-&quot;??_);_(@_)"/>
    <numFmt numFmtId="164" formatCode="_-&quot;$&quot;\ * #,##0_-;\-&quot;$&quot;\ * #,##0_-;_-&quot;$&quot;\ * &quot;-&quot;_-;_-@_-"/>
    <numFmt numFmtId="165" formatCode="_-* #,##0_-;\-* #,##0_-;_-* &quot;-&quot;_-;_-@_-"/>
    <numFmt numFmtId="166" formatCode="_-* #,##0.00_-;\-* #,##0.00_-;_-* &quot;-&quot;??_-;_-@_-"/>
    <numFmt numFmtId="167" formatCode="_ &quot;$&quot;\ * #,##0.00_ ;_ &quot;$&quot;\ * \-#,##0.00_ ;_ &quot;$&quot;\ * &quot;-&quot;??_ ;_ @_ "/>
    <numFmt numFmtId="168" formatCode="_ &quot;$&quot;\ * #,##0_ ;_ &quot;$&quot;\ * \-#,##0_ ;_ &quot;$&quot;\ * &quot;-&quot;??_ ;_ @_ "/>
    <numFmt numFmtId="169" formatCode="0.000"/>
    <numFmt numFmtId="170" formatCode="0.0"/>
    <numFmt numFmtId="171" formatCode="_(* #,##0_);_(* \(#,##0\);_(* &quot;-&quot;??_);_(@_)"/>
  </numFmts>
  <fonts count="56">
    <font>
      <sz val="11"/>
      <color theme="1"/>
      <name val="Calibri"/>
      <family val="2"/>
      <scheme val="minor"/>
    </font>
    <font>
      <sz val="10"/>
      <color theme="1"/>
      <name val="Calibri"/>
      <family val="2"/>
      <scheme val="minor"/>
    </font>
    <font>
      <sz val="11"/>
      <color theme="1"/>
      <name val="Calibri"/>
      <family val="2"/>
      <scheme val="minor"/>
    </font>
    <font>
      <b/>
      <sz val="11"/>
      <color theme="1"/>
      <name val="Calibri"/>
      <family val="2"/>
      <scheme val="minor"/>
    </font>
    <font>
      <sz val="11"/>
      <color rgb="FFFF0000"/>
      <name val="Calibri"/>
      <family val="2"/>
      <scheme val="minor"/>
    </font>
    <font>
      <b/>
      <sz val="11"/>
      <name val="Calibri"/>
      <family val="2"/>
      <scheme val="minor"/>
    </font>
    <font>
      <sz val="11"/>
      <name val="Calibri"/>
      <family val="2"/>
      <scheme val="minor"/>
    </font>
    <font>
      <b/>
      <sz val="10"/>
      <color indexed="8"/>
      <name val="Arial"/>
      <family val="2"/>
    </font>
    <font>
      <sz val="9"/>
      <color theme="1"/>
      <name val="Calibri"/>
      <family val="2"/>
      <scheme val="minor"/>
    </font>
    <font>
      <b/>
      <sz val="9"/>
      <name val="Calibri"/>
      <family val="2"/>
      <scheme val="minor"/>
    </font>
    <font>
      <sz val="9"/>
      <name val="Calibri"/>
      <family val="2"/>
      <scheme val="minor"/>
    </font>
    <font>
      <b/>
      <sz val="10"/>
      <color rgb="FF000000"/>
      <name val="Arial"/>
      <family val="2"/>
    </font>
    <font>
      <sz val="11"/>
      <color theme="0"/>
      <name val="Calibri"/>
      <family val="2"/>
      <scheme val="minor"/>
    </font>
    <font>
      <b/>
      <sz val="12"/>
      <color theme="0"/>
      <name val="Calibri"/>
      <family val="2"/>
      <scheme val="minor"/>
    </font>
    <font>
      <b/>
      <sz val="12"/>
      <color theme="1"/>
      <name val="Calibri"/>
      <family val="2"/>
      <scheme val="minor"/>
    </font>
    <font>
      <u/>
      <sz val="11"/>
      <color theme="10"/>
      <name val="Calibri"/>
      <family val="2"/>
      <scheme val="minor"/>
    </font>
    <font>
      <u/>
      <sz val="11"/>
      <color theme="11"/>
      <name val="Calibri"/>
      <family val="2"/>
      <scheme val="minor"/>
    </font>
    <font>
      <sz val="12"/>
      <color theme="1"/>
      <name val="Calibri"/>
      <family val="2"/>
      <scheme val="minor"/>
    </font>
    <font>
      <b/>
      <sz val="11"/>
      <color theme="0"/>
      <name val="Calibri"/>
      <family val="2"/>
      <scheme val="minor"/>
    </font>
    <font>
      <b/>
      <sz val="13"/>
      <color theme="1"/>
      <name val="Calibri"/>
      <family val="2"/>
      <scheme val="minor"/>
    </font>
    <font>
      <b/>
      <sz val="11.5"/>
      <color theme="1"/>
      <name val="Calibri"/>
      <family val="2"/>
      <scheme val="minor"/>
    </font>
    <font>
      <b/>
      <sz val="13"/>
      <color theme="0"/>
      <name val="Calibri"/>
      <family val="2"/>
      <scheme val="minor"/>
    </font>
    <font>
      <b/>
      <sz val="11.5"/>
      <color theme="0"/>
      <name val="Calibri"/>
      <family val="2"/>
      <scheme val="minor"/>
    </font>
    <font>
      <b/>
      <sz val="10"/>
      <color indexed="8"/>
      <name val="Calibri"/>
      <family val="2"/>
      <scheme val="minor"/>
    </font>
    <font>
      <b/>
      <sz val="10"/>
      <color theme="0"/>
      <name val="Calibri"/>
      <family val="2"/>
      <scheme val="minor"/>
    </font>
    <font>
      <b/>
      <sz val="12"/>
      <color indexed="8"/>
      <name val="Calibri"/>
      <family val="2"/>
      <scheme val="minor"/>
    </font>
    <font>
      <b/>
      <sz val="14"/>
      <color theme="1"/>
      <name val="Calibri"/>
      <family val="2"/>
      <scheme val="minor"/>
    </font>
    <font>
      <b/>
      <sz val="14"/>
      <color indexed="8"/>
      <name val="Calibri"/>
      <family val="2"/>
      <scheme val="minor"/>
    </font>
    <font>
      <b/>
      <sz val="10"/>
      <color theme="1"/>
      <name val="Calibri"/>
      <family val="2"/>
      <scheme val="minor"/>
    </font>
    <font>
      <b/>
      <sz val="14"/>
      <color theme="0"/>
      <name val="Calibri"/>
      <family val="2"/>
      <scheme val="minor"/>
    </font>
    <font>
      <b/>
      <sz val="18"/>
      <color theme="1"/>
      <name val="Calibri"/>
      <family val="2"/>
      <scheme val="minor"/>
    </font>
    <font>
      <sz val="15"/>
      <color theme="1"/>
      <name val="Calibri"/>
      <family val="2"/>
      <scheme val="minor"/>
    </font>
    <font>
      <b/>
      <sz val="15"/>
      <color indexed="8"/>
      <name val="Calibri"/>
      <family val="2"/>
      <scheme val="minor"/>
    </font>
    <font>
      <b/>
      <sz val="18"/>
      <color indexed="8"/>
      <name val="Calibri"/>
      <family val="2"/>
      <scheme val="minor"/>
    </font>
    <font>
      <b/>
      <sz val="13"/>
      <name val="Calibri"/>
      <family val="2"/>
      <scheme val="minor"/>
    </font>
    <font>
      <b/>
      <sz val="18"/>
      <name val="Calibri"/>
      <family val="2"/>
      <scheme val="minor"/>
    </font>
    <font>
      <sz val="16"/>
      <name val="Calibri"/>
      <family val="2"/>
      <scheme val="minor"/>
    </font>
    <font>
      <sz val="10"/>
      <name val="Arial"/>
      <family val="2"/>
    </font>
    <font>
      <b/>
      <sz val="20"/>
      <color theme="1"/>
      <name val="Calibri"/>
      <family val="2"/>
      <scheme val="minor"/>
    </font>
    <font>
      <b/>
      <sz val="15"/>
      <name val="Calibri"/>
      <family val="2"/>
      <scheme val="minor"/>
    </font>
    <font>
      <sz val="8"/>
      <name val="Calibri"/>
      <family val="2"/>
      <scheme val="minor"/>
    </font>
    <font>
      <sz val="7"/>
      <color theme="1"/>
      <name val="Calibri"/>
      <family val="2"/>
      <scheme val="minor"/>
    </font>
    <font>
      <sz val="12"/>
      <color rgb="FFFF0000"/>
      <name val="Calibri"/>
      <family val="2"/>
      <scheme val="minor"/>
    </font>
    <font>
      <b/>
      <sz val="11.5"/>
      <name val="Calibri"/>
      <family val="2"/>
      <scheme val="minor"/>
    </font>
    <font>
      <b/>
      <sz val="10"/>
      <name val="Calibri"/>
      <family val="2"/>
      <scheme val="minor"/>
    </font>
    <font>
      <sz val="10"/>
      <name val="Calibri"/>
      <family val="2"/>
      <scheme val="minor"/>
    </font>
    <font>
      <b/>
      <sz val="12"/>
      <name val="Calibri"/>
      <family val="2"/>
      <scheme val="minor"/>
    </font>
    <font>
      <b/>
      <sz val="14"/>
      <name val="Calibri"/>
      <family val="2"/>
      <scheme val="minor"/>
    </font>
    <font>
      <sz val="9"/>
      <color theme="0"/>
      <name val="Calibri"/>
      <family val="2"/>
      <scheme val="minor"/>
    </font>
    <font>
      <b/>
      <sz val="9"/>
      <color theme="0"/>
      <name val="Calibri"/>
      <family val="2"/>
      <scheme val="minor"/>
    </font>
    <font>
      <b/>
      <sz val="16"/>
      <color theme="0"/>
      <name val="Calibri"/>
      <family val="2"/>
      <scheme val="minor"/>
    </font>
    <font>
      <b/>
      <sz val="16"/>
      <color theme="1"/>
      <name val="Calibri"/>
      <family val="2"/>
      <scheme val="minor"/>
    </font>
    <font>
      <b/>
      <sz val="16"/>
      <color indexed="8"/>
      <name val="Calibri"/>
      <family val="2"/>
      <scheme val="minor"/>
    </font>
    <font>
      <sz val="16"/>
      <color theme="1"/>
      <name val="Calibri"/>
      <family val="2"/>
      <scheme val="minor"/>
    </font>
    <font>
      <sz val="14"/>
      <name val="Calibri"/>
      <family val="2"/>
      <scheme val="minor"/>
    </font>
    <font>
      <sz val="12"/>
      <name val="Calibri"/>
      <family val="2"/>
      <scheme val="minor"/>
    </font>
  </fonts>
  <fills count="18">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rgb="FF00B0F0"/>
        <bgColor indexed="64"/>
      </patternFill>
    </fill>
    <fill>
      <patternFill patternType="solid">
        <fgColor rgb="FF0070C0"/>
        <bgColor indexed="64"/>
      </patternFill>
    </fill>
    <fill>
      <patternFill patternType="solid">
        <fgColor theme="4"/>
      </patternFill>
    </fill>
    <fill>
      <patternFill patternType="solid">
        <fgColor theme="7" tint="0.79998168889431442"/>
        <bgColor indexed="64"/>
      </patternFill>
    </fill>
    <fill>
      <patternFill patternType="solid">
        <fgColor theme="8" tint="0.59999389629810485"/>
        <bgColor indexed="64"/>
      </patternFill>
    </fill>
    <fill>
      <patternFill patternType="solid">
        <fgColor rgb="FF00B050"/>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theme="8" tint="0.39997558519241921"/>
        <bgColor indexed="64"/>
      </patternFill>
    </fill>
    <fill>
      <patternFill patternType="solid">
        <fgColor theme="3" tint="0.79998168889431442"/>
        <bgColor indexed="64"/>
      </patternFill>
    </fill>
    <fill>
      <patternFill patternType="solid">
        <fgColor rgb="FF37CBFF"/>
        <bgColor indexed="64"/>
      </patternFill>
    </fill>
    <fill>
      <patternFill patternType="solid">
        <fgColor rgb="FF75DBFF"/>
        <bgColor indexed="64"/>
      </patternFill>
    </fill>
  </fills>
  <borders count="7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style="thin">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thin">
        <color auto="1"/>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style="medium">
        <color auto="1"/>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right style="thin">
        <color auto="1"/>
      </right>
      <top style="medium">
        <color auto="1"/>
      </top>
      <bottom style="thin">
        <color auto="1"/>
      </bottom>
      <diagonal/>
    </border>
    <border>
      <left style="thin">
        <color auto="1"/>
      </left>
      <right/>
      <top style="medium">
        <color auto="1"/>
      </top>
      <bottom style="medium">
        <color auto="1"/>
      </bottom>
      <diagonal/>
    </border>
    <border>
      <left/>
      <right style="thin">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top style="thin">
        <color auto="1"/>
      </top>
      <bottom/>
      <diagonal/>
    </border>
    <border>
      <left style="medium">
        <color auto="1"/>
      </left>
      <right/>
      <top style="medium">
        <color auto="1"/>
      </top>
      <bottom style="thin">
        <color auto="1"/>
      </bottom>
      <diagonal/>
    </border>
    <border>
      <left/>
      <right/>
      <top style="thin">
        <color auto="1"/>
      </top>
      <bottom style="medium">
        <color auto="1"/>
      </bottom>
      <diagonal/>
    </border>
    <border>
      <left style="thin">
        <color auto="1"/>
      </left>
      <right style="thin">
        <color auto="1"/>
      </right>
      <top/>
      <bottom/>
      <diagonal/>
    </border>
    <border>
      <left style="medium">
        <color auto="1"/>
      </left>
      <right/>
      <top style="thin">
        <color auto="1"/>
      </top>
      <bottom style="medium">
        <color auto="1"/>
      </bottom>
      <diagonal/>
    </border>
    <border>
      <left/>
      <right style="thin">
        <color auto="1"/>
      </right>
      <top/>
      <bottom/>
      <diagonal/>
    </border>
    <border>
      <left/>
      <right style="thin">
        <color auto="1"/>
      </right>
      <top style="thin">
        <color auto="1"/>
      </top>
      <bottom/>
      <diagonal/>
    </border>
    <border>
      <left/>
      <right style="thin">
        <color auto="1"/>
      </right>
      <top/>
      <bottom style="thin">
        <color auto="1"/>
      </bottom>
      <diagonal/>
    </border>
    <border>
      <left/>
      <right style="medium">
        <color auto="1"/>
      </right>
      <top style="thin">
        <color auto="1"/>
      </top>
      <bottom style="thin">
        <color auto="1"/>
      </bottom>
      <diagonal/>
    </border>
    <border>
      <left style="medium">
        <color auto="1"/>
      </left>
      <right/>
      <top/>
      <bottom/>
      <diagonal/>
    </border>
    <border>
      <left style="thin">
        <color auto="1"/>
      </left>
      <right style="medium">
        <color auto="1"/>
      </right>
      <top/>
      <bottom style="thin">
        <color auto="1"/>
      </bottom>
      <diagonal/>
    </border>
    <border>
      <left/>
      <right style="medium">
        <color auto="1"/>
      </right>
      <top style="thin">
        <color auto="1"/>
      </top>
      <bottom/>
      <diagonal/>
    </border>
    <border>
      <left style="medium">
        <color auto="1"/>
      </left>
      <right style="medium">
        <color auto="1"/>
      </right>
      <top style="medium">
        <color auto="1"/>
      </top>
      <bottom style="thin">
        <color auto="1"/>
      </bottom>
      <diagonal/>
    </border>
    <border>
      <left style="medium">
        <color auto="1"/>
      </left>
      <right style="medium">
        <color auto="1"/>
      </right>
      <top/>
      <bottom style="thin">
        <color auto="1"/>
      </bottom>
      <diagonal/>
    </border>
    <border>
      <left/>
      <right/>
      <top style="medium">
        <color auto="1"/>
      </top>
      <bottom/>
      <diagonal/>
    </border>
    <border>
      <left style="medium">
        <color auto="1"/>
      </left>
      <right/>
      <top/>
      <bottom style="medium">
        <color auto="1"/>
      </bottom>
      <diagonal/>
    </border>
    <border>
      <left style="medium">
        <color auto="1"/>
      </left>
      <right/>
      <top style="medium">
        <color auto="1"/>
      </top>
      <bottom/>
      <diagonal/>
    </border>
    <border>
      <left style="thin">
        <color auto="1"/>
      </left>
      <right style="medium">
        <color auto="1"/>
      </right>
      <top/>
      <bottom style="medium">
        <color auto="1"/>
      </bottom>
      <diagonal/>
    </border>
    <border>
      <left/>
      <right/>
      <top/>
      <bottom style="medium">
        <color indexed="64"/>
      </bottom>
      <diagonal/>
    </border>
    <border>
      <left/>
      <right style="medium">
        <color auto="1"/>
      </right>
      <top style="medium">
        <color auto="1"/>
      </top>
      <bottom/>
      <diagonal/>
    </border>
    <border>
      <left/>
      <right/>
      <top style="thin">
        <color auto="1"/>
      </top>
      <bottom/>
      <diagonal/>
    </border>
    <border>
      <left style="thin">
        <color auto="1"/>
      </left>
      <right/>
      <top/>
      <bottom style="medium">
        <color auto="1"/>
      </bottom>
      <diagonal/>
    </border>
    <border>
      <left/>
      <right style="thin">
        <color auto="1"/>
      </right>
      <top/>
      <bottom style="medium">
        <color auto="1"/>
      </bottom>
      <diagonal/>
    </border>
    <border>
      <left/>
      <right style="medium">
        <color indexed="64"/>
      </right>
      <top/>
      <bottom style="medium">
        <color indexed="64"/>
      </bottom>
      <diagonal/>
    </border>
    <border>
      <left/>
      <right style="thin">
        <color auto="1"/>
      </right>
      <top style="medium">
        <color auto="1"/>
      </top>
      <bottom style="medium">
        <color auto="1"/>
      </bottom>
      <diagonal/>
    </border>
    <border>
      <left/>
      <right style="thin">
        <color auto="1"/>
      </right>
      <top style="medium">
        <color auto="1"/>
      </top>
      <bottom/>
      <diagonal/>
    </border>
    <border>
      <left style="thin">
        <color auto="1"/>
      </left>
      <right/>
      <top style="medium">
        <color auto="1"/>
      </top>
      <bottom/>
      <diagonal/>
    </border>
    <border>
      <left/>
      <right/>
      <top/>
      <bottom style="thin">
        <color auto="1"/>
      </bottom>
      <diagonal/>
    </border>
    <border>
      <left/>
      <right style="medium">
        <color auto="1"/>
      </right>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s>
  <cellStyleXfs count="577">
    <xf numFmtId="0" fontId="0" fillId="0" borderId="0"/>
    <xf numFmtId="167"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7" borderId="0" applyNumberFormat="0" applyBorder="0" applyAlignment="0" applyProtection="0"/>
    <xf numFmtId="0" fontId="37" fillId="0" borderId="0"/>
    <xf numFmtId="165" fontId="2" fillId="0" borderId="0" applyFont="0" applyFill="0" applyBorder="0" applyAlignment="0" applyProtection="0"/>
    <xf numFmtId="164" fontId="2" fillId="0" borderId="0" applyFont="0" applyFill="0" applyBorder="0" applyAlignment="0" applyProtection="0"/>
  </cellStyleXfs>
  <cellXfs count="821">
    <xf numFmtId="0" fontId="0" fillId="0" borderId="0" xfId="0"/>
    <xf numFmtId="0" fontId="0" fillId="0" borderId="13" xfId="0" applyBorder="1"/>
    <xf numFmtId="0" fontId="0" fillId="0" borderId="14" xfId="0" applyBorder="1"/>
    <xf numFmtId="0" fontId="0" fillId="0" borderId="20" xfId="0" applyBorder="1"/>
    <xf numFmtId="0" fontId="3" fillId="0" borderId="15" xfId="0" applyFont="1" applyBorder="1"/>
    <xf numFmtId="0" fontId="0" fillId="0" borderId="28" xfId="0" applyBorder="1"/>
    <xf numFmtId="0" fontId="0" fillId="0" borderId="29" xfId="0" applyBorder="1"/>
    <xf numFmtId="0" fontId="3" fillId="0" borderId="30" xfId="0" applyFont="1" applyBorder="1"/>
    <xf numFmtId="0" fontId="3" fillId="0" borderId="21" xfId="0" applyFont="1" applyBorder="1"/>
    <xf numFmtId="0" fontId="3" fillId="2" borderId="10" xfId="0" applyFont="1" applyFill="1" applyBorder="1"/>
    <xf numFmtId="0" fontId="3" fillId="0" borderId="16" xfId="0" applyFont="1" applyBorder="1"/>
    <xf numFmtId="0" fontId="3" fillId="0" borderId="16" xfId="0" applyFont="1" applyBorder="1" applyAlignment="1"/>
    <xf numFmtId="0" fontId="3" fillId="0" borderId="17" xfId="0" applyFont="1" applyBorder="1" applyAlignment="1"/>
    <xf numFmtId="0" fontId="3" fillId="2" borderId="1" xfId="0" applyFont="1" applyFill="1" applyBorder="1" applyAlignment="1">
      <alignment horizontal="left" vertical="center"/>
    </xf>
    <xf numFmtId="2" fontId="0" fillId="0" borderId="28" xfId="0" applyNumberFormat="1" applyBorder="1"/>
    <xf numFmtId="2" fontId="0" fillId="0" borderId="1" xfId="0" applyNumberFormat="1" applyBorder="1"/>
    <xf numFmtId="14" fontId="0" fillId="0" borderId="14" xfId="0" applyNumberFormat="1" applyBorder="1"/>
    <xf numFmtId="0" fontId="3" fillId="0" borderId="0" xfId="0" applyFont="1" applyBorder="1" applyAlignment="1">
      <alignment horizontal="center"/>
    </xf>
    <xf numFmtId="167" fontId="0" fillId="0" borderId="0" xfId="1" applyFont="1"/>
    <xf numFmtId="2" fontId="0" fillId="0" borderId="0" xfId="0" applyNumberFormat="1"/>
    <xf numFmtId="2" fontId="3" fillId="0" borderId="0" xfId="0" applyNumberFormat="1" applyFont="1" applyBorder="1" applyAlignment="1">
      <alignment horizontal="center"/>
    </xf>
    <xf numFmtId="0" fontId="0" fillId="0" borderId="39" xfId="0" applyBorder="1"/>
    <xf numFmtId="0" fontId="0" fillId="0" borderId="40" xfId="0" applyBorder="1"/>
    <xf numFmtId="0" fontId="3" fillId="2" borderId="41" xfId="0" applyFont="1" applyFill="1" applyBorder="1" applyAlignment="1">
      <alignment horizontal="center"/>
    </xf>
    <xf numFmtId="169" fontId="0" fillId="0" borderId="1" xfId="0" applyNumberFormat="1" applyBorder="1"/>
    <xf numFmtId="0" fontId="3" fillId="0" borderId="41" xfId="0" applyFont="1" applyBorder="1" applyAlignment="1">
      <alignment horizontal="center"/>
    </xf>
    <xf numFmtId="0" fontId="3" fillId="0" borderId="42" xfId="0" applyFont="1" applyBorder="1" applyAlignment="1">
      <alignment horizontal="center"/>
    </xf>
    <xf numFmtId="0" fontId="6" fillId="0" borderId="2" xfId="0" applyFont="1" applyBorder="1"/>
    <xf numFmtId="9" fontId="6" fillId="0" borderId="1" xfId="2" applyFont="1" applyBorder="1"/>
    <xf numFmtId="0" fontId="5" fillId="0" borderId="5" xfId="0" applyFont="1" applyBorder="1"/>
    <xf numFmtId="168" fontId="6" fillId="0" borderId="0" xfId="0" applyNumberFormat="1" applyFont="1"/>
    <xf numFmtId="0" fontId="6" fillId="0" borderId="0" xfId="0" applyFont="1"/>
    <xf numFmtId="0" fontId="3" fillId="0" borderId="47" xfId="0" applyFont="1" applyBorder="1"/>
    <xf numFmtId="43" fontId="0" fillId="0" borderId="0" xfId="3" applyFont="1"/>
    <xf numFmtId="0" fontId="6" fillId="0" borderId="10" xfId="0" applyFont="1" applyFill="1" applyBorder="1"/>
    <xf numFmtId="0" fontId="6" fillId="0" borderId="15" xfId="0" applyFont="1" applyBorder="1"/>
    <xf numFmtId="0" fontId="4" fillId="0" borderId="0" xfId="0" applyFont="1"/>
    <xf numFmtId="0" fontId="0" fillId="0" borderId="1" xfId="0" applyBorder="1" applyAlignment="1">
      <alignment vertical="center" wrapText="1"/>
    </xf>
    <xf numFmtId="0" fontId="0" fillId="0" borderId="2" xfId="0" applyBorder="1"/>
    <xf numFmtId="0" fontId="0" fillId="0" borderId="3" xfId="0" applyBorder="1"/>
    <xf numFmtId="0" fontId="7" fillId="0" borderId="0" xfId="0" applyFont="1" applyFill="1" applyAlignment="1"/>
    <xf numFmtId="0" fontId="0" fillId="0" borderId="2" xfId="0" applyBorder="1" applyAlignment="1"/>
    <xf numFmtId="0" fontId="0" fillId="0" borderId="4" xfId="0" applyBorder="1" applyAlignment="1"/>
    <xf numFmtId="0" fontId="0" fillId="0" borderId="1" xfId="0" applyBorder="1"/>
    <xf numFmtId="14" fontId="0" fillId="0" borderId="1" xfId="0" applyNumberFormat="1" applyBorder="1"/>
    <xf numFmtId="0" fontId="3" fillId="0" borderId="0" xfId="0" applyFont="1" applyBorder="1"/>
    <xf numFmtId="0" fontId="3" fillId="0" borderId="0" xfId="0" applyFont="1" applyFill="1" applyBorder="1" applyAlignment="1">
      <alignment horizontal="center"/>
    </xf>
    <xf numFmtId="0" fontId="0" fillId="0" borderId="3" xfId="0" applyBorder="1" applyAlignment="1"/>
    <xf numFmtId="0" fontId="0" fillId="0" borderId="51" xfId="0" applyBorder="1" applyAlignment="1"/>
    <xf numFmtId="0" fontId="0" fillId="0" borderId="14" xfId="0" applyBorder="1" applyAlignment="1">
      <alignment vertical="center" wrapText="1"/>
    </xf>
    <xf numFmtId="9" fontId="8" fillId="0" borderId="1" xfId="0" applyNumberFormat="1" applyFont="1" applyFill="1" applyBorder="1"/>
    <xf numFmtId="0" fontId="5" fillId="2" borderId="8" xfId="0" applyFont="1" applyFill="1" applyBorder="1" applyAlignment="1">
      <alignment horizontal="left" vertical="center"/>
    </xf>
    <xf numFmtId="9" fontId="6" fillId="0" borderId="1" xfId="0" applyNumberFormat="1" applyFont="1" applyBorder="1"/>
    <xf numFmtId="168" fontId="0" fillId="0" borderId="0" xfId="0" applyNumberFormat="1"/>
    <xf numFmtId="0" fontId="8" fillId="0" borderId="1" xfId="0" applyFont="1" applyFill="1" applyBorder="1"/>
    <xf numFmtId="0" fontId="3" fillId="2" borderId="11" xfId="0" applyFont="1" applyFill="1" applyBorder="1" applyAlignment="1">
      <alignment horizontal="center"/>
    </xf>
    <xf numFmtId="0" fontId="3" fillId="2" borderId="12" xfId="0" applyFont="1" applyFill="1" applyBorder="1" applyAlignment="1">
      <alignment horizontal="center"/>
    </xf>
    <xf numFmtId="0" fontId="6" fillId="0" borderId="1" xfId="0" applyFont="1" applyBorder="1"/>
    <xf numFmtId="0" fontId="5" fillId="2" borderId="2" xfId="0" applyFont="1" applyFill="1" applyBorder="1" applyAlignment="1">
      <alignment horizontal="center"/>
    </xf>
    <xf numFmtId="0" fontId="3" fillId="2" borderId="11" xfId="0" applyFont="1" applyFill="1" applyBorder="1" applyAlignment="1">
      <alignment horizontal="center"/>
    </xf>
    <xf numFmtId="0" fontId="3" fillId="2" borderId="12" xfId="0" applyFont="1" applyFill="1" applyBorder="1" applyAlignment="1">
      <alignment horizontal="center"/>
    </xf>
    <xf numFmtId="14" fontId="6" fillId="0" borderId="1" xfId="0" applyNumberFormat="1" applyFont="1" applyBorder="1"/>
    <xf numFmtId="0" fontId="0" fillId="0" borderId="0" xfId="0" applyBorder="1"/>
    <xf numFmtId="2" fontId="0" fillId="0" borderId="28" xfId="0" applyNumberFormat="1" applyFill="1" applyBorder="1"/>
    <xf numFmtId="2" fontId="3" fillId="2" borderId="1" xfId="0" applyNumberFormat="1" applyFont="1" applyFill="1" applyBorder="1" applyAlignment="1">
      <alignment horizontal="center"/>
    </xf>
    <xf numFmtId="166" fontId="0" fillId="0" borderId="0" xfId="0" applyNumberFormat="1"/>
    <xf numFmtId="3" fontId="11" fillId="0" borderId="0" xfId="0" applyNumberFormat="1" applyFont="1"/>
    <xf numFmtId="168" fontId="6" fillId="0" borderId="1" xfId="0" applyNumberFormat="1" applyFont="1" applyBorder="1"/>
    <xf numFmtId="168" fontId="4" fillId="0" borderId="0" xfId="0" applyNumberFormat="1" applyFont="1"/>
    <xf numFmtId="2" fontId="4" fillId="0" borderId="0" xfId="0" applyNumberFormat="1" applyFont="1"/>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36" xfId="0" applyFont="1" applyFill="1" applyBorder="1" applyAlignment="1">
      <alignment horizontal="center"/>
    </xf>
    <xf numFmtId="14" fontId="6" fillId="0" borderId="1" xfId="0" applyNumberFormat="1" applyFont="1" applyBorder="1"/>
    <xf numFmtId="14" fontId="6" fillId="0" borderId="2" xfId="0" applyNumberFormat="1" applyFont="1" applyBorder="1"/>
    <xf numFmtId="14" fontId="6" fillId="0" borderId="3" xfId="0" applyNumberFormat="1" applyFont="1" applyBorder="1"/>
    <xf numFmtId="14" fontId="0" fillId="0" borderId="2" xfId="0" applyNumberFormat="1" applyBorder="1"/>
    <xf numFmtId="0" fontId="3" fillId="2" borderId="42" xfId="0" applyFont="1" applyFill="1" applyBorder="1" applyAlignment="1">
      <alignment horizontal="center"/>
    </xf>
    <xf numFmtId="2" fontId="0" fillId="0" borderId="14" xfId="0" applyNumberFormat="1" applyBorder="1"/>
    <xf numFmtId="14" fontId="0" fillId="0" borderId="46" xfId="0" applyNumberFormat="1" applyFill="1" applyBorder="1"/>
    <xf numFmtId="0" fontId="3" fillId="0" borderId="17" xfId="0" applyFont="1" applyBorder="1"/>
    <xf numFmtId="2" fontId="0" fillId="0" borderId="2" xfId="0" applyNumberFormat="1" applyBorder="1"/>
    <xf numFmtId="14" fontId="6" fillId="0" borderId="14" xfId="0" applyNumberFormat="1" applyFont="1" applyBorder="1"/>
    <xf numFmtId="0" fontId="0" fillId="0" borderId="7" xfId="0" applyBorder="1"/>
    <xf numFmtId="0" fontId="7" fillId="0" borderId="0" xfId="0" applyFont="1" applyFill="1" applyAlignment="1">
      <alignment horizontal="center"/>
    </xf>
    <xf numFmtId="0" fontId="3" fillId="0" borderId="24" xfId="0" applyFont="1" applyBorder="1"/>
    <xf numFmtId="0" fontId="3" fillId="0" borderId="28" xfId="0" applyFont="1" applyBorder="1"/>
    <xf numFmtId="0" fontId="3" fillId="0" borderId="28" xfId="0" applyFont="1" applyBorder="1" applyAlignment="1"/>
    <xf numFmtId="0" fontId="3" fillId="0" borderId="34" xfId="0" applyFont="1" applyBorder="1" applyAlignment="1"/>
    <xf numFmtId="0" fontId="3" fillId="0" borderId="45" xfId="0" applyFont="1" applyBorder="1" applyAlignment="1"/>
    <xf numFmtId="0" fontId="3" fillId="0" borderId="35" xfId="0" applyFont="1" applyBorder="1" applyAlignment="1"/>
    <xf numFmtId="0" fontId="3" fillId="0" borderId="49" xfId="0" applyFont="1" applyBorder="1"/>
    <xf numFmtId="0" fontId="3" fillId="0" borderId="29" xfId="0" applyFont="1" applyBorder="1" applyAlignment="1"/>
    <xf numFmtId="14" fontId="0" fillId="0" borderId="2" xfId="0" applyNumberFormat="1" applyBorder="1" applyAlignment="1"/>
    <xf numFmtId="14" fontId="0" fillId="0" borderId="4" xfId="0" applyNumberFormat="1" applyBorder="1" applyAlignment="1"/>
    <xf numFmtId="14" fontId="0" fillId="0" borderId="51" xfId="0" applyNumberFormat="1" applyBorder="1" applyAlignment="1"/>
    <xf numFmtId="2" fontId="3" fillId="2" borderId="8" xfId="0" applyNumberFormat="1" applyFont="1" applyFill="1" applyBorder="1" applyAlignment="1">
      <alignment horizontal="center"/>
    </xf>
    <xf numFmtId="0" fontId="0" fillId="0" borderId="13" xfId="0" applyBorder="1" applyAlignment="1">
      <alignment vertical="center"/>
    </xf>
    <xf numFmtId="0" fontId="0" fillId="0" borderId="2" xfId="0" applyBorder="1" applyAlignment="1">
      <alignment vertical="center" wrapText="1"/>
    </xf>
    <xf numFmtId="0" fontId="0" fillId="0" borderId="1" xfId="0" applyBorder="1" applyAlignment="1">
      <alignment horizontal="center"/>
    </xf>
    <xf numFmtId="14" fontId="0" fillId="0" borderId="1" xfId="0" applyNumberFormat="1" applyBorder="1" applyAlignment="1">
      <alignment horizontal="center"/>
    </xf>
    <xf numFmtId="0" fontId="3" fillId="2" borderId="32" xfId="0" applyFont="1" applyFill="1" applyBorder="1" applyAlignment="1"/>
    <xf numFmtId="0" fontId="3" fillId="2" borderId="33" xfId="0" applyFont="1" applyFill="1" applyBorder="1" applyAlignment="1"/>
    <xf numFmtId="0" fontId="0" fillId="0" borderId="1" xfId="0" applyBorder="1" applyAlignment="1">
      <alignment horizontal="center"/>
    </xf>
    <xf numFmtId="14" fontId="0" fillId="0" borderId="2" xfId="0" applyNumberFormat="1" applyBorder="1" applyAlignment="1">
      <alignment horizontal="center"/>
    </xf>
    <xf numFmtId="14" fontId="0" fillId="0" borderId="3" xfId="0" applyNumberFormat="1" applyBorder="1" applyAlignment="1"/>
    <xf numFmtId="0" fontId="3" fillId="2" borderId="36" xfId="0" applyFont="1" applyFill="1" applyBorder="1" applyAlignment="1"/>
    <xf numFmtId="0" fontId="3" fillId="2" borderId="31" xfId="0" applyFont="1" applyFill="1" applyBorder="1" applyAlignment="1"/>
    <xf numFmtId="2" fontId="0" fillId="0" borderId="2" xfId="0" applyNumberFormat="1" applyBorder="1" applyAlignment="1"/>
    <xf numFmtId="2" fontId="0" fillId="0" borderId="4" xfId="0" applyNumberFormat="1" applyBorder="1" applyAlignment="1"/>
    <xf numFmtId="2" fontId="0" fillId="0" borderId="3" xfId="0" applyNumberFormat="1" applyBorder="1" applyAlignment="1"/>
    <xf numFmtId="2" fontId="0" fillId="0" borderId="51" xfId="0" applyNumberFormat="1" applyBorder="1" applyAlignment="1"/>
    <xf numFmtId="0" fontId="0" fillId="0" borderId="0" xfId="0" applyFill="1" applyAlignment="1">
      <alignment vertical="center" wrapText="1"/>
    </xf>
    <xf numFmtId="14" fontId="6" fillId="0" borderId="2" xfId="0" applyNumberFormat="1" applyFont="1" applyBorder="1" applyAlignment="1"/>
    <xf numFmtId="14" fontId="6" fillId="0" borderId="4" xfId="0" applyNumberFormat="1" applyFont="1" applyBorder="1" applyAlignment="1"/>
    <xf numFmtId="14" fontId="6" fillId="0" borderId="51" xfId="0" applyNumberFormat="1" applyFont="1" applyBorder="1" applyAlignment="1"/>
    <xf numFmtId="0" fontId="3" fillId="0" borderId="37" xfId="0" applyFont="1" applyBorder="1" applyAlignment="1"/>
    <xf numFmtId="0" fontId="3" fillId="0" borderId="25" xfId="0" applyFont="1" applyBorder="1" applyAlignment="1"/>
    <xf numFmtId="0" fontId="3" fillId="0" borderId="26" xfId="0" applyFont="1" applyBorder="1" applyAlignment="1"/>
    <xf numFmtId="14" fontId="6" fillId="0" borderId="3" xfId="0" applyNumberFormat="1" applyFont="1" applyBorder="1" applyAlignment="1"/>
    <xf numFmtId="0" fontId="5" fillId="2" borderId="2" xfId="0" applyFont="1" applyFill="1" applyBorder="1" applyAlignment="1"/>
    <xf numFmtId="0" fontId="5" fillId="2" borderId="3" xfId="0" applyFont="1" applyFill="1" applyBorder="1" applyAlignment="1"/>
    <xf numFmtId="0" fontId="6" fillId="0" borderId="2" xfId="0" applyFont="1" applyBorder="1" applyAlignment="1"/>
    <xf numFmtId="0" fontId="6" fillId="0" borderId="3" xfId="0" applyFont="1" applyBorder="1" applyAlignment="1"/>
    <xf numFmtId="168" fontId="6" fillId="0" borderId="2" xfId="1" applyNumberFormat="1" applyFont="1" applyBorder="1" applyAlignment="1"/>
    <xf numFmtId="168" fontId="6" fillId="0" borderId="3" xfId="1" applyNumberFormat="1" applyFont="1" applyBorder="1" applyAlignment="1"/>
    <xf numFmtId="0" fontId="6" fillId="0" borderId="1" xfId="0" applyFont="1" applyBorder="1" applyAlignment="1">
      <alignment horizontal="center"/>
    </xf>
    <xf numFmtId="0" fontId="5" fillId="2" borderId="4" xfId="0" applyFont="1" applyFill="1" applyBorder="1" applyAlignment="1"/>
    <xf numFmtId="0" fontId="0" fillId="0" borderId="0" xfId="0" applyAlignment="1">
      <alignment vertical="center" wrapText="1"/>
    </xf>
    <xf numFmtId="0" fontId="0" fillId="0" borderId="0" xfId="0" applyAlignment="1">
      <alignment horizontal="center" vertical="center" wrapText="1"/>
    </xf>
    <xf numFmtId="0" fontId="0" fillId="0" borderId="57" xfId="0" applyFill="1" applyBorder="1" applyAlignment="1">
      <alignment vertical="center" wrapText="1"/>
    </xf>
    <xf numFmtId="0" fontId="0" fillId="0" borderId="0" xfId="0" applyFill="1" applyBorder="1" applyAlignment="1">
      <alignment vertical="center" wrapText="1"/>
    </xf>
    <xf numFmtId="0" fontId="0" fillId="0" borderId="61" xfId="0" applyFill="1" applyBorder="1" applyAlignment="1">
      <alignment vertical="center" wrapText="1"/>
    </xf>
    <xf numFmtId="0" fontId="17" fillId="0" borderId="0" xfId="0" applyFont="1" applyBorder="1" applyAlignment="1">
      <alignment horizontal="center" vertical="center" wrapText="1"/>
    </xf>
    <xf numFmtId="0" fontId="17" fillId="0" borderId="0" xfId="0" applyFont="1" applyAlignment="1">
      <alignment horizontal="center" vertical="center" wrapText="1"/>
    </xf>
    <xf numFmtId="0" fontId="14" fillId="0" borderId="0" xfId="0" applyFont="1" applyFill="1" applyBorder="1" applyAlignment="1">
      <alignment horizontal="center" vertical="center" wrapText="1"/>
    </xf>
    <xf numFmtId="0" fontId="17" fillId="0" borderId="0" xfId="0" applyFont="1" applyFill="1" applyAlignment="1">
      <alignment horizontal="center" vertical="center" wrapText="1"/>
    </xf>
    <xf numFmtId="0" fontId="17" fillId="0" borderId="57" xfId="0" applyFont="1" applyBorder="1" applyAlignment="1">
      <alignment horizontal="center" vertical="center" wrapText="1"/>
    </xf>
    <xf numFmtId="0" fontId="17" fillId="0" borderId="57" xfId="0" applyFont="1" applyFill="1" applyBorder="1" applyAlignment="1">
      <alignment horizontal="center" vertical="center" wrapText="1"/>
    </xf>
    <xf numFmtId="0" fontId="17" fillId="0" borderId="0" xfId="0" applyFont="1" applyFill="1" applyBorder="1" applyAlignment="1">
      <alignment horizontal="center" vertical="center" wrapText="1"/>
    </xf>
    <xf numFmtId="0" fontId="17" fillId="0" borderId="61" xfId="0" applyFont="1" applyBorder="1" applyAlignment="1">
      <alignment horizontal="center" vertical="center" wrapText="1"/>
    </xf>
    <xf numFmtId="0" fontId="17" fillId="0" borderId="61" xfId="0" applyFont="1" applyFill="1" applyBorder="1" applyAlignment="1">
      <alignment horizontal="center" vertical="center" wrapText="1"/>
    </xf>
    <xf numFmtId="14" fontId="17" fillId="0" borderId="0" xfId="0" applyNumberFormat="1" applyFont="1" applyFill="1" applyBorder="1" applyAlignment="1">
      <alignment horizontal="center" vertical="center" wrapText="1"/>
    </xf>
    <xf numFmtId="14" fontId="14" fillId="0" borderId="0" xfId="0" applyNumberFormat="1" applyFont="1" applyFill="1" applyBorder="1" applyAlignment="1">
      <alignment horizontal="center" vertical="center" wrapText="1"/>
    </xf>
    <xf numFmtId="0" fontId="14" fillId="0" borderId="0" xfId="0" applyFont="1" applyBorder="1" applyAlignment="1">
      <alignment horizontal="center" vertical="center" wrapText="1"/>
    </xf>
    <xf numFmtId="0" fontId="17" fillId="0" borderId="39" xfId="0" applyFont="1" applyFill="1" applyBorder="1" applyAlignment="1">
      <alignment horizontal="left" vertical="center" wrapText="1"/>
    </xf>
    <xf numFmtId="0" fontId="0" fillId="0" borderId="0" xfId="0" applyAlignment="1">
      <alignment horizontal="center" vertical="center"/>
    </xf>
    <xf numFmtId="0" fontId="19" fillId="6" borderId="0" xfId="0" applyFont="1" applyFill="1" applyAlignment="1">
      <alignment horizontal="center" vertical="center" wrapText="1"/>
    </xf>
    <xf numFmtId="0" fontId="20" fillId="6" borderId="0" xfId="0" applyFont="1" applyFill="1" applyAlignment="1">
      <alignment horizontal="center" vertical="center" wrapText="1"/>
    </xf>
    <xf numFmtId="0" fontId="0" fillId="0" borderId="55" xfId="0" applyBorder="1" applyAlignment="1">
      <alignment horizontal="center" vertical="center"/>
    </xf>
    <xf numFmtId="0" fontId="0" fillId="0" borderId="19" xfId="0" applyBorder="1" applyAlignment="1">
      <alignment horizontal="center" vertical="center"/>
    </xf>
    <xf numFmtId="0" fontId="0" fillId="0" borderId="10" xfId="0" applyBorder="1" applyAlignment="1">
      <alignment vertical="center"/>
    </xf>
    <xf numFmtId="0" fontId="0" fillId="0" borderId="11" xfId="0" applyBorder="1" applyAlignment="1">
      <alignment vertical="center"/>
    </xf>
    <xf numFmtId="0" fontId="0" fillId="0" borderId="12" xfId="0" applyBorder="1" applyAlignment="1">
      <alignment vertical="center"/>
    </xf>
    <xf numFmtId="0" fontId="0" fillId="0" borderId="0" xfId="0" applyAlignment="1">
      <alignment vertical="center"/>
    </xf>
    <xf numFmtId="171" fontId="0" fillId="0" borderId="1" xfId="3" applyNumberFormat="1" applyFont="1" applyBorder="1" applyAlignment="1">
      <alignment vertical="center"/>
    </xf>
    <xf numFmtId="171" fontId="0" fillId="0" borderId="14" xfId="3" applyNumberFormat="1" applyFont="1" applyBorder="1" applyAlignment="1">
      <alignment vertical="center"/>
    </xf>
    <xf numFmtId="0" fontId="0" fillId="0" borderId="15" xfId="0" applyBorder="1" applyAlignment="1">
      <alignment vertical="center"/>
    </xf>
    <xf numFmtId="171" fontId="0" fillId="0" borderId="16" xfId="3" applyNumberFormat="1" applyFont="1" applyBorder="1" applyAlignment="1">
      <alignment vertical="center"/>
    </xf>
    <xf numFmtId="0" fontId="0" fillId="0" borderId="55" xfId="0" applyBorder="1" applyAlignment="1">
      <alignment vertical="center"/>
    </xf>
    <xf numFmtId="0" fontId="0" fillId="0" borderId="18" xfId="0" applyBorder="1" applyAlignment="1">
      <alignment vertical="center"/>
    </xf>
    <xf numFmtId="0" fontId="0" fillId="0" borderId="19" xfId="0" applyBorder="1" applyAlignment="1">
      <alignment vertical="center"/>
    </xf>
    <xf numFmtId="0" fontId="19" fillId="0" borderId="0" xfId="0" applyFont="1" applyFill="1" applyBorder="1" applyAlignment="1">
      <alignment horizontal="center" vertical="center" wrapText="1"/>
    </xf>
    <xf numFmtId="0" fontId="20" fillId="0" borderId="0" xfId="0" applyFont="1" applyFill="1" applyBorder="1" applyAlignment="1">
      <alignment horizontal="center" vertical="center" wrapText="1"/>
    </xf>
    <xf numFmtId="0" fontId="23" fillId="0" borderId="0"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24" fillId="0" borderId="0" xfId="0" applyFont="1" applyFill="1" applyBorder="1" applyAlignment="1">
      <alignment horizontal="center" vertical="center" wrapText="1"/>
    </xf>
    <xf numFmtId="0" fontId="21" fillId="0" borderId="0" xfId="0" applyFont="1" applyFill="1" applyBorder="1" applyAlignment="1">
      <alignment vertical="center" wrapText="1"/>
    </xf>
    <xf numFmtId="9" fontId="0" fillId="0" borderId="0" xfId="0" applyNumberFormat="1" applyAlignment="1">
      <alignment vertical="center"/>
    </xf>
    <xf numFmtId="171" fontId="3" fillId="0" borderId="0" xfId="3" applyNumberFormat="1" applyFont="1" applyAlignment="1">
      <alignment vertical="center"/>
    </xf>
    <xf numFmtId="0" fontId="0" fillId="0" borderId="1" xfId="0" applyBorder="1" applyAlignment="1">
      <alignment vertical="center"/>
    </xf>
    <xf numFmtId="0" fontId="19" fillId="0" borderId="0" xfId="0" applyFont="1" applyFill="1" applyAlignment="1">
      <alignment horizontal="center" vertical="center" wrapText="1"/>
    </xf>
    <xf numFmtId="0" fontId="20" fillId="0" borderId="0" xfId="0" applyFont="1" applyFill="1" applyAlignment="1">
      <alignment horizontal="center" vertical="center" wrapText="1"/>
    </xf>
    <xf numFmtId="0" fontId="31" fillId="0" borderId="0" xfId="0" applyFont="1" applyAlignment="1">
      <alignment vertical="center" wrapText="1"/>
    </xf>
    <xf numFmtId="0" fontId="32" fillId="0" borderId="0" xfId="0" applyFont="1" applyFill="1" applyAlignment="1">
      <alignment vertical="center" wrapText="1"/>
    </xf>
    <xf numFmtId="0" fontId="32" fillId="0" borderId="0" xfId="0" applyFont="1" applyFill="1" applyAlignment="1">
      <alignment vertical="center"/>
    </xf>
    <xf numFmtId="0" fontId="31" fillId="0" borderId="0" xfId="0" applyFont="1" applyAlignment="1">
      <alignment horizontal="center" vertical="center" wrapText="1"/>
    </xf>
    <xf numFmtId="0" fontId="32" fillId="0" borderId="0" xfId="0" applyFont="1" applyFill="1" applyAlignment="1">
      <alignment horizontal="center" vertical="center" wrapText="1"/>
    </xf>
    <xf numFmtId="0" fontId="12" fillId="5" borderId="1" xfId="0" applyFont="1" applyFill="1" applyBorder="1" applyAlignment="1">
      <alignment horizontal="center" vertical="center"/>
    </xf>
    <xf numFmtId="0" fontId="35" fillId="11" borderId="1" xfId="0" applyFont="1" applyFill="1" applyBorder="1" applyAlignment="1">
      <alignment horizontal="center" vertical="center" wrapText="1"/>
    </xf>
    <xf numFmtId="0" fontId="36" fillId="11" borderId="1" xfId="0" applyFont="1" applyFill="1" applyBorder="1" applyAlignment="1">
      <alignment horizontal="center" vertical="center" wrapText="1"/>
    </xf>
    <xf numFmtId="0" fontId="23" fillId="0" borderId="0" xfId="0" applyFont="1" applyFill="1" applyAlignment="1">
      <alignment horizontal="center" vertical="center"/>
    </xf>
    <xf numFmtId="0" fontId="23" fillId="0" borderId="0" xfId="0" applyFont="1" applyFill="1" applyAlignment="1">
      <alignment horizontal="center" vertical="center" wrapText="1"/>
    </xf>
    <xf numFmtId="0" fontId="14" fillId="0" borderId="53" xfId="0" applyFont="1" applyFill="1" applyBorder="1" applyAlignment="1">
      <alignment horizontal="center" vertical="center" wrapText="1"/>
    </xf>
    <xf numFmtId="0" fontId="29" fillId="10" borderId="23" xfId="573" applyFont="1" applyFill="1" applyBorder="1" applyAlignment="1">
      <alignment horizontal="center" vertical="center" wrapText="1"/>
    </xf>
    <xf numFmtId="168" fontId="10" fillId="0" borderId="0" xfId="0" applyNumberFormat="1" applyFont="1" applyFill="1" applyBorder="1" applyAlignment="1" applyProtection="1">
      <alignment horizontal="center" vertical="center" wrapText="1"/>
      <protection locked="0"/>
    </xf>
    <xf numFmtId="0" fontId="10"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vertical="center" wrapText="1"/>
      <protection locked="0"/>
    </xf>
    <xf numFmtId="0" fontId="33" fillId="0" borderId="60" xfId="0" applyFont="1" applyFill="1" applyBorder="1" applyAlignment="1">
      <alignment horizontal="center" vertical="center" wrapText="1"/>
    </xf>
    <xf numFmtId="0" fontId="30" fillId="0" borderId="0" xfId="0" applyFont="1" applyFill="1" applyBorder="1" applyAlignment="1">
      <alignment horizontal="center" vertical="center" wrapText="1"/>
    </xf>
    <xf numFmtId="2" fontId="14" fillId="0" borderId="0" xfId="0" applyNumberFormat="1" applyFont="1" applyFill="1" applyBorder="1" applyAlignment="1">
      <alignment horizontal="center" vertical="center" wrapText="1"/>
    </xf>
    <xf numFmtId="0" fontId="32" fillId="0" borderId="0" xfId="0" applyFont="1" applyFill="1" applyAlignment="1">
      <alignment horizontal="center" vertical="center"/>
    </xf>
    <xf numFmtId="0" fontId="17" fillId="0" borderId="59" xfId="0" applyFont="1" applyBorder="1" applyAlignment="1">
      <alignment horizontal="center" vertical="center" wrapText="1"/>
    </xf>
    <xf numFmtId="1" fontId="17" fillId="0" borderId="41" xfId="0" applyNumberFormat="1" applyFont="1" applyBorder="1" applyAlignment="1">
      <alignment horizontal="center" vertical="center" wrapText="1"/>
    </xf>
    <xf numFmtId="1" fontId="17" fillId="0" borderId="69" xfId="0" applyNumberFormat="1" applyFont="1" applyBorder="1" applyAlignment="1">
      <alignment horizontal="center" vertical="center" wrapText="1"/>
    </xf>
    <xf numFmtId="1" fontId="17" fillId="0" borderId="57" xfId="0" applyNumberFormat="1" applyFont="1" applyBorder="1" applyAlignment="1">
      <alignment horizontal="center" vertical="center" wrapText="1"/>
    </xf>
    <xf numFmtId="0" fontId="17" fillId="0" borderId="68" xfId="0" applyFont="1" applyBorder="1" applyAlignment="1">
      <alignment horizontal="center" vertical="center" wrapText="1"/>
    </xf>
    <xf numFmtId="0" fontId="17" fillId="0" borderId="41" xfId="0" applyFont="1" applyBorder="1" applyAlignment="1">
      <alignment horizontal="center" vertical="center" wrapText="1"/>
    </xf>
    <xf numFmtId="2" fontId="17" fillId="0" borderId="0" xfId="0" applyNumberFormat="1" applyFont="1" applyFill="1" applyBorder="1" applyAlignment="1">
      <alignment horizontal="center" vertical="center" wrapText="1"/>
    </xf>
    <xf numFmtId="0" fontId="3" fillId="0" borderId="1" xfId="0" applyFont="1" applyBorder="1" applyAlignment="1">
      <alignment horizontal="center" vertical="center"/>
    </xf>
    <xf numFmtId="0" fontId="12" fillId="5" borderId="1" xfId="0" applyFont="1" applyFill="1" applyBorder="1" applyAlignment="1">
      <alignment horizontal="center" vertical="center" wrapText="1"/>
    </xf>
    <xf numFmtId="0" fontId="3" fillId="0" borderId="0" xfId="0" applyFont="1" applyFill="1" applyBorder="1" applyAlignment="1">
      <alignment horizontal="center" vertical="center" wrapText="1"/>
    </xf>
    <xf numFmtId="164" fontId="0" fillId="0" borderId="0" xfId="576" applyFont="1" applyAlignment="1">
      <alignment vertical="center"/>
    </xf>
    <xf numFmtId="0" fontId="0" fillId="0" borderId="20" xfId="0" applyBorder="1" applyAlignment="1">
      <alignment vertical="center"/>
    </xf>
    <xf numFmtId="165" fontId="0" fillId="0" borderId="8" xfId="575" applyFont="1" applyBorder="1" applyAlignment="1">
      <alignment vertical="center"/>
    </xf>
    <xf numFmtId="165" fontId="0" fillId="0" borderId="53" xfId="575" applyFont="1" applyBorder="1" applyAlignment="1">
      <alignment vertical="center"/>
    </xf>
    <xf numFmtId="0" fontId="0" fillId="13" borderId="55" xfId="0" applyFill="1" applyBorder="1" applyAlignment="1">
      <alignment vertical="center"/>
    </xf>
    <xf numFmtId="0" fontId="21" fillId="0" borderId="0" xfId="0" applyFont="1" applyFill="1" applyBorder="1" applyAlignment="1">
      <alignment horizontal="center" vertical="center" wrapText="1"/>
    </xf>
    <xf numFmtId="0" fontId="32" fillId="0" borderId="0" xfId="0" applyFont="1" applyFill="1" applyAlignment="1">
      <alignment horizontal="center" vertical="center"/>
    </xf>
    <xf numFmtId="0" fontId="0" fillId="0" borderId="1" xfId="0" applyFont="1" applyBorder="1" applyAlignment="1">
      <alignment horizontal="center" vertical="center" wrapText="1"/>
    </xf>
    <xf numFmtId="0" fontId="41" fillId="0" borderId="0" xfId="0" applyFont="1" applyAlignment="1">
      <alignment vertical="center" wrapText="1"/>
    </xf>
    <xf numFmtId="0" fontId="1" fillId="0" borderId="0" xfId="0" applyFont="1" applyAlignment="1">
      <alignment horizontal="center" vertical="center" wrapText="1"/>
    </xf>
    <xf numFmtId="0" fontId="23" fillId="0" borderId="0" xfId="0" applyFont="1" applyFill="1" applyAlignment="1">
      <alignment vertical="center" wrapText="1"/>
    </xf>
    <xf numFmtId="0" fontId="0" fillId="0" borderId="0" xfId="0" applyFont="1" applyAlignment="1">
      <alignment horizontal="center" vertical="center" wrapText="1"/>
    </xf>
    <xf numFmtId="0" fontId="1" fillId="0" borderId="0" xfId="0" applyFont="1" applyFill="1" applyBorder="1" applyAlignment="1">
      <alignment horizontal="center" vertical="center" wrapText="1"/>
    </xf>
    <xf numFmtId="0" fontId="1" fillId="0" borderId="0" xfId="0" applyFont="1" applyFill="1" applyAlignment="1">
      <alignment horizontal="center" vertical="center" wrapText="1"/>
    </xf>
    <xf numFmtId="0" fontId="0" fillId="0" borderId="0" xfId="0" applyFont="1" applyAlignment="1">
      <alignment horizontal="center" vertical="center"/>
    </xf>
    <xf numFmtId="0" fontId="0" fillId="0" borderId="1" xfId="0" applyFont="1" applyBorder="1" applyAlignment="1">
      <alignment horizontal="center" vertical="center"/>
    </xf>
    <xf numFmtId="14" fontId="0" fillId="0" borderId="1" xfId="0" applyNumberFormat="1" applyFont="1" applyBorder="1" applyAlignment="1">
      <alignment horizontal="center" vertical="center" wrapText="1"/>
    </xf>
    <xf numFmtId="0" fontId="0" fillId="0" borderId="0" xfId="0" applyFont="1" applyAlignment="1">
      <alignment vertical="center" wrapText="1"/>
    </xf>
    <xf numFmtId="0" fontId="0" fillId="0" borderId="1" xfId="0" applyBorder="1" applyAlignment="1">
      <alignment horizontal="center" vertical="center"/>
    </xf>
    <xf numFmtId="0" fontId="43" fillId="0" borderId="0" xfId="0" applyFont="1" applyFill="1" applyBorder="1" applyAlignment="1">
      <alignment horizontal="center" vertical="center" wrapText="1"/>
    </xf>
    <xf numFmtId="0" fontId="44" fillId="0" borderId="0" xfId="0" applyFont="1" applyFill="1" applyBorder="1" applyAlignment="1">
      <alignment horizontal="center" vertical="center" wrapText="1"/>
    </xf>
    <xf numFmtId="0" fontId="45" fillId="0" borderId="0" xfId="0" applyFont="1" applyFill="1" applyAlignment="1">
      <alignment horizontal="center" vertical="center" wrapText="1"/>
    </xf>
    <xf numFmtId="0" fontId="36" fillId="0" borderId="0" xfId="0" applyFont="1" applyFill="1" applyBorder="1" applyAlignment="1">
      <alignment horizontal="center" vertical="center" wrapText="1"/>
    </xf>
    <xf numFmtId="0" fontId="0" fillId="3" borderId="0" xfId="0" applyFill="1" applyAlignment="1">
      <alignment vertical="center"/>
    </xf>
    <xf numFmtId="0" fontId="0" fillId="0" borderId="1" xfId="0" applyBorder="1" applyAlignment="1">
      <alignment horizontal="center" vertical="center"/>
    </xf>
    <xf numFmtId="0" fontId="10" fillId="0" borderId="0" xfId="0" applyFont="1" applyFill="1" applyBorder="1" applyAlignment="1" applyProtection="1">
      <alignment vertical="center" wrapText="1"/>
      <protection locked="0"/>
    </xf>
    <xf numFmtId="0" fontId="34" fillId="0" borderId="0" xfId="0" applyFont="1" applyFill="1" applyBorder="1" applyAlignment="1" applyProtection="1">
      <alignment horizontal="center" vertical="center" wrapText="1"/>
      <protection locked="0"/>
    </xf>
    <xf numFmtId="0" fontId="43" fillId="0" borderId="0" xfId="0" applyFont="1" applyFill="1" applyBorder="1" applyAlignment="1" applyProtection="1">
      <alignment horizontal="center" vertical="center" wrapText="1"/>
      <protection locked="0"/>
    </xf>
    <xf numFmtId="0" fontId="44" fillId="0" borderId="0" xfId="0" applyFont="1" applyFill="1" applyBorder="1" applyAlignment="1" applyProtection="1">
      <alignment horizontal="center" vertical="center" wrapText="1"/>
      <protection locked="0"/>
    </xf>
    <xf numFmtId="9" fontId="44" fillId="0" borderId="0" xfId="2" applyFont="1" applyFill="1" applyBorder="1" applyAlignment="1" applyProtection="1">
      <alignment horizontal="center" vertical="center" wrapText="1"/>
      <protection locked="0"/>
    </xf>
    <xf numFmtId="0" fontId="45"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vertical="center" wrapText="1"/>
      <protection locked="0"/>
    </xf>
    <xf numFmtId="0" fontId="40" fillId="0" borderId="0" xfId="0" applyFont="1" applyFill="1" applyBorder="1" applyAlignment="1" applyProtection="1">
      <alignment vertical="center" wrapText="1"/>
      <protection locked="0"/>
    </xf>
    <xf numFmtId="168" fontId="9" fillId="0" borderId="0" xfId="1" applyNumberFormat="1" applyFont="1" applyFill="1" applyBorder="1" applyAlignment="1" applyProtection="1">
      <alignment vertical="center" wrapText="1"/>
      <protection locked="0"/>
    </xf>
    <xf numFmtId="168" fontId="9" fillId="0" borderId="0" xfId="1" applyNumberFormat="1" applyFont="1" applyFill="1" applyBorder="1" applyAlignment="1" applyProtection="1">
      <alignment horizontal="center" vertical="center" wrapText="1"/>
      <protection locked="0"/>
    </xf>
    <xf numFmtId="0" fontId="46" fillId="0" borderId="0" xfId="0" applyFont="1" applyFill="1" applyBorder="1" applyAlignment="1" applyProtection="1">
      <alignment horizontal="center" vertical="center"/>
      <protection locked="0"/>
    </xf>
    <xf numFmtId="168" fontId="5" fillId="0" borderId="0" xfId="1" applyNumberFormat="1" applyFont="1" applyFill="1" applyBorder="1" applyAlignment="1" applyProtection="1">
      <alignment horizontal="center" vertical="center" wrapText="1"/>
      <protection locked="0"/>
    </xf>
    <xf numFmtId="0" fontId="5" fillId="0" borderId="0" xfId="0" applyFont="1" applyFill="1" applyBorder="1" applyAlignment="1" applyProtection="1">
      <alignment vertical="center"/>
      <protection locked="0"/>
    </xf>
    <xf numFmtId="0" fontId="46" fillId="0" borderId="0" xfId="0" applyFont="1" applyFill="1" applyBorder="1" applyAlignment="1" applyProtection="1">
      <alignment vertical="center" wrapText="1"/>
      <protection locked="0"/>
    </xf>
    <xf numFmtId="2" fontId="9" fillId="0" borderId="0" xfId="1" applyNumberFormat="1" applyFont="1" applyFill="1" applyBorder="1" applyAlignment="1" applyProtection="1">
      <alignment vertical="center" wrapText="1"/>
      <protection locked="0"/>
    </xf>
    <xf numFmtId="0" fontId="39"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168" fontId="5" fillId="0" borderId="26" xfId="1" applyNumberFormat="1" applyFont="1" applyFill="1" applyBorder="1" applyAlignment="1" applyProtection="1">
      <alignment horizontal="center" vertical="center" wrapText="1"/>
      <protection locked="0"/>
    </xf>
    <xf numFmtId="0" fontId="0" fillId="0" borderId="0" xfId="0" applyBorder="1" applyAlignment="1">
      <alignment horizontal="center" vertical="center"/>
    </xf>
    <xf numFmtId="0" fontId="0" fillId="0" borderId="0" xfId="0" applyBorder="1" applyAlignment="1">
      <alignment vertical="center"/>
    </xf>
    <xf numFmtId="0" fontId="14" fillId="14" borderId="20" xfId="0" applyFont="1" applyFill="1" applyBorder="1" applyAlignment="1">
      <alignment horizontal="center" vertical="center" wrapText="1"/>
    </xf>
    <xf numFmtId="0" fontId="17" fillId="14" borderId="13" xfId="0" applyFont="1" applyFill="1" applyBorder="1" applyAlignment="1">
      <alignment horizontal="center" vertical="center" wrapText="1"/>
    </xf>
    <xf numFmtId="1" fontId="17" fillId="14" borderId="13" xfId="0" applyNumberFormat="1" applyFont="1" applyFill="1" applyBorder="1" applyAlignment="1">
      <alignment horizontal="center" vertical="center" wrapText="1"/>
    </xf>
    <xf numFmtId="14" fontId="17" fillId="14" borderId="13" xfId="0" applyNumberFormat="1" applyFont="1" applyFill="1" applyBorder="1" applyAlignment="1">
      <alignment horizontal="center" vertical="center" wrapText="1"/>
    </xf>
    <xf numFmtId="14" fontId="17" fillId="15" borderId="18" xfId="0" applyNumberFormat="1" applyFont="1" applyFill="1" applyBorder="1" applyAlignment="1">
      <alignment horizontal="center" vertical="center" wrapText="1"/>
    </xf>
    <xf numFmtId="0" fontId="14" fillId="14" borderId="55" xfId="0" applyFont="1" applyFill="1" applyBorder="1" applyAlignment="1">
      <alignment horizontal="center" vertical="center" wrapText="1"/>
    </xf>
    <xf numFmtId="0" fontId="17" fillId="14" borderId="18" xfId="0" applyFont="1" applyFill="1" applyBorder="1" applyAlignment="1">
      <alignment horizontal="center" vertical="center" wrapText="1"/>
    </xf>
    <xf numFmtId="1" fontId="17" fillId="14" borderId="18" xfId="0" applyNumberFormat="1" applyFont="1" applyFill="1" applyBorder="1" applyAlignment="1">
      <alignment horizontal="center" vertical="center" wrapText="1"/>
    </xf>
    <xf numFmtId="14" fontId="17" fillId="14" borderId="18" xfId="0" applyNumberFormat="1" applyFont="1" applyFill="1" applyBorder="1" applyAlignment="1">
      <alignment horizontal="center" vertical="center" wrapText="1"/>
    </xf>
    <xf numFmtId="0" fontId="13" fillId="16" borderId="24" xfId="0" applyFont="1" applyFill="1" applyBorder="1" applyAlignment="1">
      <alignment horizontal="center" vertical="center" wrapText="1"/>
    </xf>
    <xf numFmtId="0" fontId="13" fillId="16" borderId="9" xfId="0" applyFont="1" applyFill="1" applyBorder="1" applyAlignment="1">
      <alignment horizontal="center" vertical="center" wrapText="1"/>
    </xf>
    <xf numFmtId="0" fontId="14" fillId="16" borderId="9" xfId="0" applyFont="1" applyFill="1" applyBorder="1" applyAlignment="1">
      <alignment horizontal="center" vertical="center" wrapText="1"/>
    </xf>
    <xf numFmtId="170" fontId="14" fillId="16" borderId="55" xfId="0" applyNumberFormat="1" applyFont="1" applyFill="1" applyBorder="1" applyAlignment="1">
      <alignment horizontal="center" vertical="center" wrapText="1"/>
    </xf>
    <xf numFmtId="0" fontId="14" fillId="0" borderId="19" xfId="0" applyFont="1" applyFill="1" applyBorder="1" applyAlignment="1">
      <alignment horizontal="center" vertical="center" wrapText="1"/>
    </xf>
    <xf numFmtId="0" fontId="30" fillId="0" borderId="19" xfId="0" applyFont="1" applyFill="1" applyBorder="1" applyAlignment="1">
      <alignment horizontal="center" vertical="center" wrapText="1"/>
    </xf>
    <xf numFmtId="170" fontId="14" fillId="0" borderId="55" xfId="0" applyNumberFormat="1" applyFont="1" applyFill="1" applyBorder="1" applyAlignment="1">
      <alignment horizontal="center" vertical="center" wrapText="1"/>
    </xf>
    <xf numFmtId="0" fontId="27" fillId="0" borderId="19"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9" borderId="9" xfId="574" applyFont="1" applyFill="1" applyBorder="1" applyAlignment="1">
      <alignment horizontal="center" vertical="center" wrapText="1"/>
    </xf>
    <xf numFmtId="0" fontId="6" fillId="0" borderId="9" xfId="574" applyFont="1" applyFill="1" applyBorder="1" applyAlignment="1">
      <alignment horizontal="center" vertical="center" wrapText="1"/>
    </xf>
    <xf numFmtId="0" fontId="3" fillId="0" borderId="9" xfId="0" applyFont="1" applyBorder="1" applyAlignment="1">
      <alignment horizontal="center" vertical="center" wrapText="1"/>
    </xf>
    <xf numFmtId="0" fontId="30" fillId="10" borderId="19" xfId="0" applyFont="1" applyFill="1" applyBorder="1" applyAlignment="1">
      <alignment horizontal="center" vertical="center" wrapText="1"/>
    </xf>
    <xf numFmtId="0" fontId="47" fillId="10" borderId="73" xfId="573" applyFont="1" applyFill="1" applyBorder="1" applyAlignment="1" applyProtection="1">
      <alignment horizontal="center" vertical="center" wrapText="1"/>
    </xf>
    <xf numFmtId="0" fontId="46" fillId="0" borderId="1" xfId="0" applyFont="1" applyFill="1" applyBorder="1" applyAlignment="1" applyProtection="1">
      <alignment horizontal="center" vertical="center" wrapText="1"/>
    </xf>
    <xf numFmtId="0" fontId="6" fillId="0" borderId="1" xfId="0" applyFont="1" applyBorder="1" applyAlignment="1">
      <alignment horizontal="left" vertical="top" indent="5"/>
    </xf>
    <xf numFmtId="0" fontId="48" fillId="0" borderId="0" xfId="0" applyFont="1" applyFill="1" applyBorder="1" applyAlignment="1" applyProtection="1">
      <alignment vertical="center" wrapText="1"/>
      <protection locked="0"/>
    </xf>
    <xf numFmtId="168" fontId="49" fillId="17" borderId="72" xfId="1" applyNumberFormat="1" applyFont="1" applyFill="1" applyBorder="1" applyAlignment="1" applyProtection="1">
      <alignment horizontal="center" vertical="center" wrapText="1"/>
      <protection locked="0"/>
    </xf>
    <xf numFmtId="171" fontId="0" fillId="0" borderId="13" xfId="3" applyNumberFormat="1" applyFont="1" applyBorder="1" applyAlignment="1">
      <alignment vertical="center"/>
    </xf>
    <xf numFmtId="0" fontId="0" fillId="0" borderId="14" xfId="0" applyBorder="1" applyAlignment="1">
      <alignment vertical="center"/>
    </xf>
    <xf numFmtId="0" fontId="0" fillId="0" borderId="17" xfId="0" applyBorder="1" applyAlignment="1">
      <alignment vertical="center"/>
    </xf>
    <xf numFmtId="0" fontId="13" fillId="16" borderId="44" xfId="0" applyFont="1" applyFill="1" applyBorder="1" applyAlignment="1">
      <alignment horizontal="center" vertical="center" wrapText="1"/>
    </xf>
    <xf numFmtId="0" fontId="18" fillId="16" borderId="21" xfId="0" applyFont="1" applyFill="1" applyBorder="1" applyAlignment="1">
      <alignment horizontal="center" vertical="center" wrapText="1"/>
    </xf>
    <xf numFmtId="0" fontId="18" fillId="12" borderId="21" xfId="0" applyFont="1" applyFill="1" applyBorder="1" applyAlignment="1">
      <alignment horizontal="center" vertical="center" wrapText="1"/>
    </xf>
    <xf numFmtId="0" fontId="18" fillId="12" borderId="24" xfId="0" applyFont="1" applyFill="1" applyBorder="1" applyAlignment="1">
      <alignment horizontal="center" vertical="center" wrapText="1"/>
    </xf>
    <xf numFmtId="0" fontId="18" fillId="17" borderId="9" xfId="0" applyFont="1" applyFill="1" applyBorder="1" applyAlignment="1">
      <alignment horizontal="center" vertical="center" wrapText="1"/>
    </xf>
    <xf numFmtId="0" fontId="18" fillId="17" borderId="25" xfId="0" applyFont="1" applyFill="1" applyBorder="1" applyAlignment="1">
      <alignment horizontal="center" vertical="center" wrapText="1"/>
    </xf>
    <xf numFmtId="2" fontId="33" fillId="10" borderId="1" xfId="0" applyNumberFormat="1" applyFont="1" applyFill="1" applyBorder="1" applyAlignment="1">
      <alignment horizontal="center" vertical="center" wrapText="1"/>
    </xf>
    <xf numFmtId="168" fontId="10" fillId="0" borderId="0" xfId="0" applyNumberFormat="1" applyFont="1" applyFill="1" applyBorder="1" applyAlignment="1" applyProtection="1">
      <alignment vertical="center" wrapText="1"/>
      <protection locked="0"/>
    </xf>
    <xf numFmtId="0" fontId="13" fillId="16" borderId="59" xfId="0" applyFont="1" applyFill="1" applyBorder="1" applyAlignment="1">
      <alignment horizontal="center" vertical="center" wrapText="1"/>
    </xf>
    <xf numFmtId="0" fontId="13" fillId="16" borderId="59" xfId="0" applyFont="1" applyFill="1" applyBorder="1" applyAlignment="1">
      <alignment horizontal="center" vertical="center" wrapText="1"/>
    </xf>
    <xf numFmtId="0" fontId="17" fillId="4" borderId="19" xfId="0" applyFont="1" applyFill="1" applyBorder="1" applyAlignment="1">
      <alignment horizontal="center" vertical="center" wrapText="1"/>
    </xf>
    <xf numFmtId="2" fontId="17" fillId="0" borderId="19" xfId="0" applyNumberFormat="1" applyFont="1" applyFill="1" applyBorder="1" applyAlignment="1">
      <alignment horizontal="center" vertical="center" wrapText="1"/>
    </xf>
    <xf numFmtId="0" fontId="13" fillId="16" borderId="24" xfId="0" applyFont="1" applyFill="1" applyBorder="1" applyAlignment="1">
      <alignment horizontal="center" vertical="center" wrapText="1"/>
    </xf>
    <xf numFmtId="0" fontId="13" fillId="16" borderId="9" xfId="0" applyFont="1" applyFill="1" applyBorder="1" applyAlignment="1">
      <alignment horizontal="center" vertical="center" wrapText="1"/>
    </xf>
    <xf numFmtId="1" fontId="14" fillId="0" borderId="1" xfId="0" applyNumberFormat="1" applyFont="1" applyFill="1" applyBorder="1" applyAlignment="1">
      <alignment horizontal="center" vertical="center" wrapText="1"/>
    </xf>
    <xf numFmtId="0" fontId="30" fillId="0" borderId="16" xfId="0" applyFont="1" applyFill="1" applyBorder="1" applyAlignment="1">
      <alignment horizontal="center" vertical="center" wrapText="1"/>
    </xf>
    <xf numFmtId="0" fontId="13" fillId="16" borderId="62" xfId="0" applyFont="1" applyFill="1" applyBorder="1" applyAlignment="1">
      <alignment vertical="center" wrapText="1"/>
    </xf>
    <xf numFmtId="0" fontId="12" fillId="0" borderId="0" xfId="0" applyFont="1" applyAlignment="1">
      <alignment horizontal="center" vertical="center" wrapText="1"/>
    </xf>
    <xf numFmtId="2" fontId="13" fillId="16" borderId="13" xfId="0" applyNumberFormat="1" applyFont="1" applyFill="1" applyBorder="1" applyAlignment="1">
      <alignment horizontal="center" vertical="center" wrapText="1"/>
    </xf>
    <xf numFmtId="0" fontId="18" fillId="16" borderId="9" xfId="0" applyFont="1" applyFill="1" applyBorder="1" applyAlignment="1">
      <alignment horizontal="center" vertical="center" wrapText="1"/>
    </xf>
    <xf numFmtId="14" fontId="17" fillId="0" borderId="13" xfId="0" applyNumberFormat="1" applyFont="1" applyFill="1" applyBorder="1" applyAlignment="1">
      <alignment horizontal="center" vertical="center" wrapText="1"/>
    </xf>
    <xf numFmtId="0" fontId="14" fillId="4" borderId="20" xfId="0" applyFont="1" applyFill="1" applyBorder="1" applyAlignment="1">
      <alignment horizontal="center" vertical="center" wrapText="1"/>
    </xf>
    <xf numFmtId="0" fontId="17" fillId="4" borderId="13" xfId="0" applyFont="1" applyFill="1" applyBorder="1" applyAlignment="1">
      <alignment horizontal="center" vertical="center" wrapText="1"/>
    </xf>
    <xf numFmtId="1" fontId="17" fillId="4" borderId="13" xfId="0" applyNumberFormat="1" applyFont="1" applyFill="1" applyBorder="1" applyAlignment="1">
      <alignment horizontal="center" vertical="center" wrapText="1"/>
    </xf>
    <xf numFmtId="14" fontId="17" fillId="4" borderId="13" xfId="0" applyNumberFormat="1" applyFont="1" applyFill="1" applyBorder="1" applyAlignment="1">
      <alignment horizontal="center" vertical="center" wrapText="1"/>
    </xf>
    <xf numFmtId="2" fontId="17" fillId="4" borderId="15" xfId="0" applyNumberFormat="1" applyFont="1" applyFill="1" applyBorder="1" applyAlignment="1">
      <alignment horizontal="center" vertical="center" wrapText="1"/>
    </xf>
    <xf numFmtId="0" fontId="14" fillId="4" borderId="40" xfId="0" applyFont="1" applyFill="1" applyBorder="1" applyAlignment="1">
      <alignment horizontal="center" vertical="center" wrapText="1"/>
    </xf>
    <xf numFmtId="0" fontId="17" fillId="4" borderId="39" xfId="0" applyFont="1" applyFill="1" applyBorder="1" applyAlignment="1">
      <alignment horizontal="center" vertical="center" wrapText="1"/>
    </xf>
    <xf numFmtId="14" fontId="17" fillId="4" borderId="39" xfId="0" applyNumberFormat="1" applyFont="1" applyFill="1" applyBorder="1" applyAlignment="1">
      <alignment horizontal="center" vertical="center" wrapText="1"/>
    </xf>
    <xf numFmtId="14" fontId="14" fillId="4" borderId="70" xfId="0" applyNumberFormat="1" applyFont="1" applyFill="1" applyBorder="1" applyAlignment="1">
      <alignment horizontal="center" vertical="center" wrapText="1"/>
    </xf>
    <xf numFmtId="14" fontId="14" fillId="4" borderId="56" xfId="0" applyNumberFormat="1" applyFont="1" applyFill="1" applyBorder="1" applyAlignment="1">
      <alignment horizontal="center" vertical="center" wrapText="1"/>
    </xf>
    <xf numFmtId="14" fontId="17" fillId="4" borderId="4" xfId="0" applyNumberFormat="1" applyFont="1" applyFill="1" applyBorder="1" applyAlignment="1">
      <alignment horizontal="center" vertical="center" wrapText="1"/>
    </xf>
    <xf numFmtId="14" fontId="17" fillId="4" borderId="18" xfId="0" applyNumberFormat="1" applyFont="1" applyFill="1" applyBorder="1" applyAlignment="1">
      <alignment horizontal="center" vertical="center" wrapText="1"/>
    </xf>
    <xf numFmtId="0" fontId="17" fillId="4" borderId="18" xfId="0" applyFont="1" applyFill="1" applyBorder="1" applyAlignment="1">
      <alignment horizontal="center" vertical="center" wrapText="1"/>
    </xf>
    <xf numFmtId="2" fontId="17" fillId="4" borderId="18" xfId="0" applyNumberFormat="1" applyFont="1" applyFill="1" applyBorder="1" applyAlignment="1">
      <alignment horizontal="center" vertical="center" wrapText="1"/>
    </xf>
    <xf numFmtId="49" fontId="17" fillId="4" borderId="4" xfId="0" applyNumberFormat="1" applyFont="1" applyFill="1" applyBorder="1" applyAlignment="1">
      <alignment horizontal="center" vertical="center" wrapText="1"/>
    </xf>
    <xf numFmtId="49" fontId="17" fillId="4" borderId="18" xfId="0" applyNumberFormat="1" applyFont="1" applyFill="1" applyBorder="1" applyAlignment="1">
      <alignment horizontal="center" vertical="center" wrapText="1"/>
    </xf>
    <xf numFmtId="1" fontId="17" fillId="4" borderId="18" xfId="0" applyNumberFormat="1" applyFont="1" applyFill="1" applyBorder="1" applyAlignment="1">
      <alignment horizontal="center" vertical="center" wrapText="1"/>
    </xf>
    <xf numFmtId="1" fontId="17" fillId="4" borderId="4" xfId="0" applyNumberFormat="1" applyFont="1" applyFill="1" applyBorder="1" applyAlignment="1">
      <alignment horizontal="center" vertical="center" wrapText="1"/>
    </xf>
    <xf numFmtId="2" fontId="17" fillId="4" borderId="4" xfId="0" applyNumberFormat="1" applyFont="1" applyFill="1" applyBorder="1" applyAlignment="1">
      <alignment horizontal="center" vertical="center" wrapText="1"/>
    </xf>
    <xf numFmtId="0" fontId="17" fillId="4" borderId="4" xfId="0" applyFont="1" applyFill="1" applyBorder="1" applyAlignment="1">
      <alignment horizontal="center" vertical="center" wrapText="1"/>
    </xf>
    <xf numFmtId="0" fontId="14" fillId="0" borderId="58" xfId="0" applyFont="1" applyFill="1" applyBorder="1" applyAlignment="1">
      <alignment horizontal="left" vertical="center" wrapText="1"/>
    </xf>
    <xf numFmtId="2" fontId="17" fillId="4" borderId="74" xfId="0" applyNumberFormat="1" applyFont="1" applyFill="1" applyBorder="1" applyAlignment="1">
      <alignment horizontal="center" vertical="center" wrapText="1"/>
    </xf>
    <xf numFmtId="2" fontId="14" fillId="4" borderId="74" xfId="0" applyNumberFormat="1" applyFont="1" applyFill="1" applyBorder="1" applyAlignment="1">
      <alignment horizontal="center" vertical="center" wrapText="1"/>
    </xf>
    <xf numFmtId="2" fontId="14" fillId="4" borderId="58" xfId="0" applyNumberFormat="1" applyFont="1" applyFill="1" applyBorder="1" applyAlignment="1">
      <alignment horizontal="center" vertical="center" wrapText="1"/>
    </xf>
    <xf numFmtId="0" fontId="17" fillId="4" borderId="61" xfId="0" applyFont="1" applyFill="1" applyBorder="1" applyAlignment="1">
      <alignment horizontal="center" vertical="center" wrapText="1"/>
    </xf>
    <xf numFmtId="0" fontId="17" fillId="4" borderId="73" xfId="0" applyFont="1" applyFill="1" applyBorder="1" applyAlignment="1">
      <alignment horizontal="center" vertical="center" wrapText="1"/>
    </xf>
    <xf numFmtId="14" fontId="14" fillId="4" borderId="55" xfId="0" applyNumberFormat="1" applyFont="1" applyFill="1" applyBorder="1" applyAlignment="1">
      <alignment horizontal="center" vertical="center" wrapText="1"/>
    </xf>
    <xf numFmtId="2" fontId="13" fillId="16" borderId="27" xfId="0" applyNumberFormat="1" applyFont="1" applyFill="1" applyBorder="1" applyAlignment="1">
      <alignment horizontal="center" vertical="center" wrapText="1"/>
    </xf>
    <xf numFmtId="0" fontId="18" fillId="12" borderId="9" xfId="0" applyFont="1" applyFill="1" applyBorder="1" applyAlignment="1">
      <alignment horizontal="center" vertical="center" wrapText="1"/>
    </xf>
    <xf numFmtId="2" fontId="13" fillId="16" borderId="18" xfId="0" applyNumberFormat="1" applyFont="1" applyFill="1" applyBorder="1" applyAlignment="1">
      <alignment horizontal="center" vertical="center" wrapText="1"/>
    </xf>
    <xf numFmtId="0" fontId="12" fillId="0" borderId="0" xfId="0" applyFont="1" applyAlignment="1">
      <alignment vertical="center"/>
    </xf>
    <xf numFmtId="0" fontId="0" fillId="0" borderId="8" xfId="0" applyBorder="1" applyAlignment="1">
      <alignment horizontal="center" vertical="center" wrapText="1"/>
    </xf>
    <xf numFmtId="0" fontId="50" fillId="16" borderId="75" xfId="574" applyFont="1" applyFill="1" applyBorder="1" applyAlignment="1">
      <alignment horizontal="center" vertical="center" wrapText="1"/>
    </xf>
    <xf numFmtId="0" fontId="50" fillId="16" borderId="60" xfId="574" applyFont="1" applyFill="1" applyBorder="1" applyAlignment="1">
      <alignment horizontal="center" vertical="center" wrapText="1"/>
    </xf>
    <xf numFmtId="0" fontId="3" fillId="0" borderId="53" xfId="0" applyFont="1" applyBorder="1" applyAlignment="1">
      <alignment horizontal="center" vertical="center"/>
    </xf>
    <xf numFmtId="0" fontId="3" fillId="0" borderId="14" xfId="0" applyFont="1" applyBorder="1" applyAlignment="1">
      <alignment horizontal="center" vertical="center"/>
    </xf>
    <xf numFmtId="0" fontId="29" fillId="16" borderId="27" xfId="0" applyFont="1" applyFill="1" applyBorder="1" applyAlignment="1" applyProtection="1">
      <alignment horizontal="center" vertical="center" wrapText="1"/>
      <protection locked="0"/>
    </xf>
    <xf numFmtId="0" fontId="29" fillId="16" borderId="28" xfId="0" applyFont="1" applyFill="1" applyBorder="1" applyAlignment="1" applyProtection="1">
      <alignment horizontal="center" vertical="center" wrapText="1"/>
      <protection locked="0"/>
    </xf>
    <xf numFmtId="0" fontId="29" fillId="16" borderId="29" xfId="0" applyFont="1" applyFill="1" applyBorder="1" applyAlignment="1" applyProtection="1">
      <alignment horizontal="center" vertical="center" wrapText="1"/>
      <protection locked="0"/>
    </xf>
    <xf numFmtId="0" fontId="29" fillId="16" borderId="49" xfId="0" applyFont="1" applyFill="1" applyBorder="1" applyAlignment="1" applyProtection="1">
      <alignment horizontal="center" vertical="center" wrapText="1"/>
      <protection locked="0"/>
    </xf>
    <xf numFmtId="0" fontId="29" fillId="16" borderId="23" xfId="0" applyFont="1" applyFill="1" applyBorder="1" applyAlignment="1" applyProtection="1">
      <alignment horizontal="center" vertical="center" wrapText="1"/>
      <protection locked="0"/>
    </xf>
    <xf numFmtId="0" fontId="29" fillId="17" borderId="23" xfId="0" applyFont="1" applyFill="1" applyBorder="1" applyAlignment="1" applyProtection="1">
      <alignment horizontal="center" vertical="center" wrapText="1"/>
      <protection locked="0"/>
    </xf>
    <xf numFmtId="1" fontId="47" fillId="0" borderId="44" xfId="2" applyNumberFormat="1" applyFont="1" applyFill="1" applyBorder="1" applyAlignment="1" applyProtection="1">
      <alignment vertical="center" wrapText="1"/>
      <protection locked="0"/>
    </xf>
    <xf numFmtId="1" fontId="47" fillId="0" borderId="32" xfId="2" applyNumberFormat="1" applyFont="1" applyFill="1" applyBorder="1" applyAlignment="1" applyProtection="1">
      <alignment vertical="center" wrapText="1"/>
      <protection locked="0"/>
    </xf>
    <xf numFmtId="1" fontId="47" fillId="0" borderId="33" xfId="2" applyNumberFormat="1" applyFont="1" applyFill="1" applyBorder="1" applyAlignment="1" applyProtection="1">
      <alignment vertical="center" wrapText="1"/>
      <protection locked="0"/>
    </xf>
    <xf numFmtId="0" fontId="47" fillId="0" borderId="44" xfId="0" applyFont="1" applyFill="1" applyBorder="1" applyAlignment="1" applyProtection="1">
      <alignment vertical="center" wrapText="1"/>
      <protection locked="0"/>
    </xf>
    <xf numFmtId="0" fontId="47" fillId="0" borderId="32" xfId="0" applyFont="1" applyFill="1" applyBorder="1" applyAlignment="1" applyProtection="1">
      <alignment vertical="center" wrapText="1"/>
      <protection locked="0"/>
    </xf>
    <xf numFmtId="0" fontId="47" fillId="0" borderId="33" xfId="0" applyFont="1" applyFill="1" applyBorder="1" applyAlignment="1" applyProtection="1">
      <alignment vertical="center" wrapText="1"/>
      <protection locked="0"/>
    </xf>
    <xf numFmtId="0" fontId="47" fillId="0" borderId="39" xfId="0" applyFont="1" applyFill="1" applyBorder="1" applyAlignment="1" applyProtection="1">
      <alignment vertical="center" wrapText="1"/>
      <protection locked="0"/>
    </xf>
    <xf numFmtId="0" fontId="47" fillId="0" borderId="4" xfId="0" applyFont="1" applyFill="1" applyBorder="1" applyAlignment="1" applyProtection="1">
      <alignment vertical="center" wrapText="1"/>
      <protection locked="0"/>
    </xf>
    <xf numFmtId="0" fontId="47" fillId="0" borderId="51" xfId="0" applyFont="1" applyFill="1" applyBorder="1" applyAlignment="1" applyProtection="1">
      <alignment vertical="center" wrapText="1"/>
      <protection locked="0"/>
    </xf>
    <xf numFmtId="0" fontId="47" fillId="0" borderId="39" xfId="0" applyFont="1" applyFill="1" applyBorder="1" applyAlignment="1" applyProtection="1">
      <alignment horizontal="left" vertical="center" wrapText="1"/>
      <protection locked="0"/>
    </xf>
    <xf numFmtId="0" fontId="47" fillId="0" borderId="4" xfId="0" applyFont="1" applyFill="1" applyBorder="1" applyAlignment="1" applyProtection="1">
      <alignment horizontal="left" vertical="center" wrapText="1"/>
      <protection locked="0"/>
    </xf>
    <xf numFmtId="0" fontId="47" fillId="0" borderId="51" xfId="0" applyFont="1" applyFill="1" applyBorder="1" applyAlignment="1" applyProtection="1">
      <alignment horizontal="left" vertical="center" wrapText="1"/>
      <protection locked="0"/>
    </xf>
    <xf numFmtId="0" fontId="47" fillId="0" borderId="47" xfId="0" applyFont="1" applyFill="1" applyBorder="1" applyAlignment="1" applyProtection="1">
      <alignment vertical="center" wrapText="1"/>
      <protection locked="0"/>
    </xf>
    <xf numFmtId="0" fontId="47" fillId="0" borderId="45" xfId="0" applyFont="1" applyFill="1" applyBorder="1" applyAlignment="1" applyProtection="1">
      <alignment vertical="center" wrapText="1"/>
      <protection locked="0"/>
    </xf>
    <xf numFmtId="0" fontId="47" fillId="0" borderId="35" xfId="0" applyFont="1" applyFill="1" applyBorder="1" applyAlignment="1" applyProtection="1">
      <alignment vertical="center" wrapText="1"/>
      <protection locked="0"/>
    </xf>
    <xf numFmtId="9" fontId="47" fillId="0" borderId="12" xfId="2" applyFont="1" applyFill="1" applyBorder="1" applyAlignment="1" applyProtection="1">
      <alignment vertical="center" wrapText="1"/>
      <protection locked="0"/>
    </xf>
    <xf numFmtId="9" fontId="47" fillId="0" borderId="14" xfId="2" applyFont="1" applyFill="1" applyBorder="1" applyAlignment="1" applyProtection="1">
      <alignment vertical="center" wrapText="1"/>
      <protection locked="0"/>
    </xf>
    <xf numFmtId="9" fontId="47" fillId="0" borderId="14" xfId="2" applyFont="1" applyFill="1" applyBorder="1" applyAlignment="1" applyProtection="1">
      <alignment horizontal="center" vertical="center" wrapText="1"/>
      <protection locked="0"/>
    </xf>
    <xf numFmtId="9" fontId="47" fillId="0" borderId="17" xfId="2" applyFont="1" applyFill="1" applyBorder="1" applyAlignment="1" applyProtection="1">
      <alignment horizontal="center" vertical="center" wrapText="1"/>
      <protection locked="0"/>
    </xf>
    <xf numFmtId="0" fontId="47" fillId="0" borderId="13" xfId="0" applyFont="1" applyFill="1" applyBorder="1" applyAlignment="1" applyProtection="1">
      <alignment vertical="center" wrapText="1"/>
      <protection locked="0"/>
    </xf>
    <xf numFmtId="0" fontId="47" fillId="0" borderId="3" xfId="0" applyFont="1" applyFill="1" applyBorder="1" applyAlignment="1" applyProtection="1">
      <alignment vertical="center" wrapText="1"/>
      <protection locked="0"/>
    </xf>
    <xf numFmtId="9" fontId="5" fillId="0" borderId="1" xfId="2" applyFont="1" applyFill="1" applyBorder="1" applyAlignment="1" applyProtection="1">
      <alignment horizontal="center" vertical="center" wrapText="1"/>
    </xf>
    <xf numFmtId="0" fontId="50" fillId="16" borderId="24" xfId="0" applyFont="1" applyFill="1" applyBorder="1" applyAlignment="1" applyProtection="1">
      <alignment vertical="center"/>
      <protection locked="0"/>
    </xf>
    <xf numFmtId="0" fontId="36" fillId="0" borderId="24" xfId="0" applyFont="1" applyFill="1" applyBorder="1" applyAlignment="1" applyProtection="1">
      <alignment horizontal="center" vertical="center" wrapText="1"/>
      <protection locked="0"/>
    </xf>
    <xf numFmtId="0" fontId="36" fillId="0" borderId="21" xfId="0" applyFont="1" applyFill="1" applyBorder="1" applyAlignment="1" applyProtection="1">
      <alignment vertical="center" wrapText="1"/>
      <protection locked="0"/>
    </xf>
    <xf numFmtId="0" fontId="36" fillId="0" borderId="22" xfId="0" applyFont="1" applyFill="1" applyBorder="1" applyAlignment="1" applyProtection="1">
      <alignment vertical="center" wrapText="1"/>
      <protection locked="0"/>
    </xf>
    <xf numFmtId="0" fontId="0" fillId="0" borderId="16" xfId="0" applyBorder="1" applyAlignment="1">
      <alignment horizontal="center" vertical="center"/>
    </xf>
    <xf numFmtId="0" fontId="3" fillId="0" borderId="17" xfId="0" applyFont="1" applyBorder="1" applyAlignment="1">
      <alignment horizontal="center" vertical="center"/>
    </xf>
    <xf numFmtId="0" fontId="50" fillId="16" borderId="66" xfId="0" applyFont="1" applyFill="1" applyBorder="1" applyAlignment="1">
      <alignment horizontal="center" vertical="center"/>
    </xf>
    <xf numFmtId="0" fontId="50" fillId="16" borderId="9" xfId="0" applyFont="1" applyFill="1" applyBorder="1" applyAlignment="1">
      <alignment horizontal="center" vertical="center"/>
    </xf>
    <xf numFmtId="0" fontId="3" fillId="9" borderId="53" xfId="0" applyFont="1" applyFill="1" applyBorder="1" applyAlignment="1">
      <alignment horizontal="center" vertical="center"/>
    </xf>
    <xf numFmtId="0" fontId="3" fillId="9" borderId="14" xfId="0" applyFont="1" applyFill="1" applyBorder="1" applyAlignment="1">
      <alignment horizontal="center" vertical="center"/>
    </xf>
    <xf numFmtId="0" fontId="3" fillId="9" borderId="17" xfId="0" applyFont="1" applyFill="1" applyBorder="1" applyAlignment="1">
      <alignment horizontal="center" vertical="center"/>
    </xf>
    <xf numFmtId="0" fontId="17" fillId="0" borderId="73" xfId="0" applyFont="1" applyFill="1" applyBorder="1" applyAlignment="1">
      <alignment horizontal="center" vertical="center" wrapText="1"/>
    </xf>
    <xf numFmtId="2" fontId="17" fillId="0" borderId="15" xfId="0" applyNumberFormat="1" applyFont="1" applyFill="1" applyBorder="1" applyAlignment="1">
      <alignment horizontal="center" vertical="center" wrapText="1"/>
    </xf>
    <xf numFmtId="0" fontId="0" fillId="0" borderId="0" xfId="0" applyFill="1" applyAlignment="1">
      <alignment horizontal="center" vertical="center" wrapText="1"/>
    </xf>
    <xf numFmtId="0" fontId="17" fillId="0" borderId="19" xfId="0" applyFont="1" applyFill="1" applyBorder="1" applyAlignment="1">
      <alignment horizontal="center" vertical="center" wrapText="1"/>
    </xf>
    <xf numFmtId="14" fontId="17" fillId="0" borderId="18" xfId="0" applyNumberFormat="1" applyFont="1" applyFill="1" applyBorder="1" applyAlignment="1">
      <alignment horizontal="center" vertical="center" wrapText="1"/>
    </xf>
    <xf numFmtId="14" fontId="17" fillId="0" borderId="39" xfId="0" applyNumberFormat="1" applyFont="1" applyFill="1" applyBorder="1" applyAlignment="1">
      <alignment horizontal="center" vertical="center" wrapText="1"/>
    </xf>
    <xf numFmtId="14" fontId="17" fillId="0" borderId="4" xfId="0" applyNumberFormat="1" applyFont="1" applyFill="1" applyBorder="1" applyAlignment="1">
      <alignment horizontal="center" vertical="center" wrapText="1"/>
    </xf>
    <xf numFmtId="0" fontId="17" fillId="0" borderId="18" xfId="0" applyFont="1" applyFill="1" applyBorder="1" applyAlignment="1">
      <alignment horizontal="center" vertical="center" wrapText="1"/>
    </xf>
    <xf numFmtId="0" fontId="17" fillId="0" borderId="4" xfId="0" applyFont="1" applyFill="1" applyBorder="1" applyAlignment="1">
      <alignment horizontal="center" vertical="center" wrapText="1"/>
    </xf>
    <xf numFmtId="43" fontId="9" fillId="17" borderId="9" xfId="3" applyFont="1" applyFill="1" applyBorder="1" applyAlignment="1" applyProtection="1">
      <alignment vertical="center" wrapText="1"/>
      <protection locked="0"/>
    </xf>
    <xf numFmtId="14" fontId="17" fillId="3" borderId="13" xfId="0" applyNumberFormat="1" applyFont="1" applyFill="1" applyBorder="1" applyAlignment="1">
      <alignment horizontal="center" vertical="center" wrapText="1"/>
    </xf>
    <xf numFmtId="2" fontId="14" fillId="0" borderId="0" xfId="0" applyNumberFormat="1" applyFont="1" applyBorder="1" applyAlignment="1">
      <alignment horizontal="center" vertical="center" wrapText="1"/>
    </xf>
    <xf numFmtId="0" fontId="14" fillId="0" borderId="13" xfId="0" applyFont="1" applyFill="1" applyBorder="1" applyAlignment="1">
      <alignment horizontal="center" vertical="center" wrapText="1"/>
    </xf>
    <xf numFmtId="2" fontId="0" fillId="0" borderId="0" xfId="0" applyNumberFormat="1" applyAlignment="1">
      <alignment horizontal="center" vertical="center" wrapText="1"/>
    </xf>
    <xf numFmtId="2" fontId="8" fillId="0" borderId="8" xfId="0" applyNumberFormat="1" applyFont="1" applyBorder="1" applyAlignment="1">
      <alignment horizontal="left" vertical="center" wrapText="1"/>
    </xf>
    <xf numFmtId="2" fontId="8" fillId="0" borderId="1" xfId="0" applyNumberFormat="1" applyFont="1" applyBorder="1" applyAlignment="1">
      <alignment horizontal="left" vertical="center" wrapText="1"/>
    </xf>
    <xf numFmtId="0" fontId="8" fillId="0" borderId="16" xfId="0" applyFont="1" applyBorder="1" applyAlignment="1">
      <alignment horizontal="left" vertical="center" wrapText="1"/>
    </xf>
    <xf numFmtId="0" fontId="17" fillId="4" borderId="19" xfId="0" applyFont="1" applyFill="1" applyBorder="1" applyAlignment="1">
      <alignment horizontal="center" vertical="center" wrapText="1"/>
    </xf>
    <xf numFmtId="0" fontId="17" fillId="4" borderId="73" xfId="0" applyFont="1" applyFill="1" applyBorder="1" applyAlignment="1">
      <alignment horizontal="left" vertical="center" wrapText="1"/>
    </xf>
    <xf numFmtId="0" fontId="17" fillId="4" borderId="9" xfId="0" applyFont="1" applyFill="1" applyBorder="1" applyAlignment="1">
      <alignment horizontal="center" vertical="center" wrapText="1"/>
    </xf>
    <xf numFmtId="0" fontId="6" fillId="0" borderId="1" xfId="0" applyFont="1" applyBorder="1"/>
    <xf numFmtId="168" fontId="6" fillId="0" borderId="2" xfId="1" applyNumberFormat="1" applyFont="1" applyBorder="1" applyAlignment="1">
      <alignment horizontal="center"/>
    </xf>
    <xf numFmtId="168" fontId="6" fillId="0" borderId="3" xfId="1" applyNumberFormat="1" applyFont="1" applyBorder="1" applyAlignment="1">
      <alignment horizontal="center"/>
    </xf>
    <xf numFmtId="0" fontId="6" fillId="0" borderId="5" xfId="0" applyFont="1" applyBorder="1" applyAlignment="1">
      <alignment horizontal="center"/>
    </xf>
    <xf numFmtId="0" fontId="6" fillId="0" borderId="49" xfId="0" applyFont="1" applyBorder="1" applyAlignment="1">
      <alignment horizontal="center"/>
    </xf>
    <xf numFmtId="0" fontId="6" fillId="0" borderId="6" xfId="0" applyFont="1" applyBorder="1" applyAlignment="1">
      <alignment horizontal="center"/>
    </xf>
    <xf numFmtId="0" fontId="6" fillId="0" borderId="48" xfId="0" applyFont="1" applyBorder="1" applyAlignment="1">
      <alignment horizontal="center"/>
    </xf>
    <xf numFmtId="0" fontId="6" fillId="0" borderId="7" xfId="0" applyFont="1" applyBorder="1" applyAlignment="1">
      <alignment horizontal="center"/>
    </xf>
    <xf numFmtId="0" fontId="6" fillId="0" borderId="50" xfId="0" applyFont="1" applyBorder="1" applyAlignment="1">
      <alignment horizontal="center"/>
    </xf>
    <xf numFmtId="168" fontId="6" fillId="0" borderId="11" xfId="1" applyNumberFormat="1" applyFont="1" applyBorder="1" applyAlignment="1">
      <alignment horizontal="right"/>
    </xf>
    <xf numFmtId="168" fontId="6" fillId="0" borderId="12" xfId="1" applyNumberFormat="1" applyFont="1" applyBorder="1" applyAlignment="1">
      <alignment horizontal="right"/>
    </xf>
    <xf numFmtId="0" fontId="6" fillId="0" borderId="34" xfId="0" applyFont="1" applyBorder="1"/>
    <xf numFmtId="0" fontId="6" fillId="0" borderId="35" xfId="0" applyFont="1" applyBorder="1"/>
    <xf numFmtId="0" fontId="5" fillId="0" borderId="1" xfId="0" applyFont="1" applyBorder="1"/>
    <xf numFmtId="168" fontId="6" fillId="0" borderId="2" xfId="1" applyNumberFormat="1" applyFont="1" applyBorder="1"/>
    <xf numFmtId="168" fontId="6" fillId="0" borderId="3" xfId="1" applyNumberFormat="1" applyFont="1" applyBorder="1"/>
    <xf numFmtId="0" fontId="6" fillId="0" borderId="28" xfId="0" applyFont="1" applyBorder="1" applyAlignment="1">
      <alignment horizontal="center" vertical="center"/>
    </xf>
    <xf numFmtId="0" fontId="6" fillId="0" borderId="46" xfId="0" applyFont="1" applyBorder="1" applyAlignment="1">
      <alignment horizontal="center" vertical="center"/>
    </xf>
    <xf numFmtId="0" fontId="5" fillId="2" borderId="4" xfId="0" applyFont="1" applyFill="1" applyBorder="1" applyAlignment="1">
      <alignment horizontal="center"/>
    </xf>
    <xf numFmtId="0" fontId="5" fillId="2" borderId="3" xfId="0" applyFont="1" applyFill="1" applyBorder="1" applyAlignment="1">
      <alignment horizontal="center"/>
    </xf>
    <xf numFmtId="0" fontId="6" fillId="0" borderId="1" xfId="0" applyFont="1" applyFill="1" applyBorder="1"/>
    <xf numFmtId="0" fontId="5" fillId="0" borderId="28" xfId="0" applyFont="1" applyBorder="1"/>
    <xf numFmtId="14" fontId="6" fillId="0" borderId="1" xfId="0" applyNumberFormat="1" applyFont="1" applyBorder="1"/>
    <xf numFmtId="0" fontId="6" fillId="3" borderId="1" xfId="0" applyFont="1" applyFill="1" applyBorder="1"/>
    <xf numFmtId="0" fontId="6" fillId="0" borderId="5" xfId="0" applyFont="1" applyBorder="1" applyAlignment="1">
      <alignment horizontal="left" vertical="center"/>
    </xf>
    <xf numFmtId="0" fontId="6" fillId="0" borderId="6" xfId="0" applyFont="1" applyBorder="1" applyAlignment="1">
      <alignment horizontal="left" vertical="center"/>
    </xf>
    <xf numFmtId="0" fontId="6" fillId="0" borderId="7" xfId="0" applyFont="1" applyBorder="1" applyAlignment="1">
      <alignment horizontal="left" vertical="center"/>
    </xf>
    <xf numFmtId="168" fontId="6" fillId="0" borderId="1" xfId="1" applyNumberFormat="1" applyFont="1" applyBorder="1"/>
    <xf numFmtId="0" fontId="5" fillId="2" borderId="1" xfId="0" applyFont="1" applyFill="1" applyBorder="1" applyAlignment="1">
      <alignment horizontal="center"/>
    </xf>
    <xf numFmtId="0" fontId="5" fillId="2" borderId="2" xfId="0" applyFont="1" applyFill="1" applyBorder="1" applyAlignment="1">
      <alignment horizontal="center"/>
    </xf>
    <xf numFmtId="168" fontId="6" fillId="0" borderId="1" xfId="0" applyNumberFormat="1" applyFont="1" applyBorder="1"/>
    <xf numFmtId="3" fontId="6" fillId="0" borderId="1" xfId="0" applyNumberFormat="1" applyFont="1" applyBorder="1"/>
    <xf numFmtId="0" fontId="6" fillId="0" borderId="2" xfId="0" applyFont="1" applyBorder="1" applyAlignment="1">
      <alignment horizontal="center"/>
    </xf>
    <xf numFmtId="0" fontId="6" fillId="0" borderId="3" xfId="0" applyFont="1" applyBorder="1" applyAlignment="1">
      <alignment horizontal="center"/>
    </xf>
    <xf numFmtId="0" fontId="6" fillId="0" borderId="1" xfId="0" applyFont="1" applyBorder="1" applyAlignment="1">
      <alignment horizontal="right"/>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3" xfId="0" applyFont="1" applyFill="1" applyBorder="1" applyAlignment="1">
      <alignment horizontal="center" vertical="center"/>
    </xf>
    <xf numFmtId="0" fontId="6" fillId="0" borderId="2" xfId="0" applyFont="1" applyBorder="1" applyAlignment="1">
      <alignment horizontal="right"/>
    </xf>
    <xf numFmtId="0" fontId="6" fillId="0" borderId="3" xfId="0" applyFont="1" applyBorder="1" applyAlignment="1">
      <alignment horizontal="right"/>
    </xf>
    <xf numFmtId="14" fontId="6" fillId="0" borderId="1" xfId="0" applyNumberFormat="1" applyFont="1" applyFill="1" applyBorder="1"/>
    <xf numFmtId="0" fontId="7" fillId="0" borderId="0" xfId="0" applyFont="1" applyFill="1" applyAlignment="1">
      <alignment horizontal="center"/>
    </xf>
    <xf numFmtId="0" fontId="5" fillId="0" borderId="2" xfId="0" applyFont="1" applyBorder="1"/>
    <xf numFmtId="0" fontId="5" fillId="0" borderId="3" xfId="0" applyFont="1" applyBorder="1"/>
    <xf numFmtId="0" fontId="5" fillId="0" borderId="34" xfId="0" applyFont="1" applyBorder="1"/>
    <xf numFmtId="0" fontId="5" fillId="0" borderId="38" xfId="0" applyFont="1" applyBorder="1"/>
    <xf numFmtId="168" fontId="6" fillId="0" borderId="31" xfId="1" applyNumberFormat="1" applyFont="1" applyBorder="1" applyAlignment="1">
      <alignment horizontal="right"/>
    </xf>
    <xf numFmtId="168" fontId="6" fillId="0" borderId="33" xfId="1" applyNumberFormat="1" applyFont="1" applyBorder="1" applyAlignment="1">
      <alignment horizontal="right"/>
    </xf>
    <xf numFmtId="0" fontId="47" fillId="0" borderId="44" xfId="0" applyFont="1" applyFill="1" applyBorder="1" applyAlignment="1" applyProtection="1">
      <alignment horizontal="center" vertical="center" wrapText="1"/>
      <protection locked="0"/>
    </xf>
    <xf numFmtId="0" fontId="47" fillId="0" borderId="32" xfId="0" applyFont="1" applyFill="1" applyBorder="1" applyAlignment="1" applyProtection="1">
      <alignment horizontal="center" vertical="center" wrapText="1"/>
      <protection locked="0"/>
    </xf>
    <xf numFmtId="0" fontId="47" fillId="0" borderId="33" xfId="0" applyFont="1" applyFill="1" applyBorder="1" applyAlignment="1" applyProtection="1">
      <alignment horizontal="center" vertical="center" wrapText="1"/>
      <protection locked="0"/>
    </xf>
    <xf numFmtId="0" fontId="47" fillId="0" borderId="39" xfId="0" applyFont="1" applyFill="1" applyBorder="1" applyAlignment="1" applyProtection="1">
      <alignment horizontal="center" vertical="center" wrapText="1"/>
      <protection locked="0"/>
    </xf>
    <xf numFmtId="0" fontId="47" fillId="0" borderId="4" xfId="0" applyFont="1" applyFill="1" applyBorder="1" applyAlignment="1" applyProtection="1">
      <alignment horizontal="center" vertical="center" wrapText="1"/>
      <protection locked="0"/>
    </xf>
    <xf numFmtId="0" fontId="47" fillId="0" borderId="51" xfId="0" applyFont="1" applyFill="1" applyBorder="1" applyAlignment="1" applyProtection="1">
      <alignment horizontal="center" vertical="center" wrapText="1"/>
      <protection locked="0"/>
    </xf>
    <xf numFmtId="0" fontId="47" fillId="0" borderId="47" xfId="0" applyFont="1" applyFill="1" applyBorder="1" applyAlignment="1" applyProtection="1">
      <alignment horizontal="center" vertical="center" wrapText="1"/>
      <protection locked="0"/>
    </xf>
    <xf numFmtId="0" fontId="47" fillId="0" borderId="45" xfId="0" applyFont="1" applyFill="1" applyBorder="1" applyAlignment="1" applyProtection="1">
      <alignment horizontal="center" vertical="center" wrapText="1"/>
      <protection locked="0"/>
    </xf>
    <xf numFmtId="0" fontId="47" fillId="0" borderId="35" xfId="0" applyFont="1" applyFill="1" applyBorder="1" applyAlignment="1" applyProtection="1">
      <alignment horizontal="center" vertical="center" wrapText="1"/>
      <protection locked="0"/>
    </xf>
    <xf numFmtId="0" fontId="29" fillId="16" borderId="24" xfId="0" applyFont="1" applyFill="1" applyBorder="1" applyAlignment="1" applyProtection="1">
      <alignment horizontal="center" vertical="center" wrapText="1"/>
      <protection locked="0"/>
    </xf>
    <xf numFmtId="0" fontId="29" fillId="16" borderId="25" xfId="0" applyFont="1" applyFill="1" applyBorder="1" applyAlignment="1" applyProtection="1">
      <alignment horizontal="center" vertical="center" wrapText="1"/>
      <protection locked="0"/>
    </xf>
    <xf numFmtId="0" fontId="29" fillId="16" borderId="26" xfId="0" applyFont="1" applyFill="1" applyBorder="1" applyAlignment="1" applyProtection="1">
      <alignment horizontal="center" vertical="center" wrapText="1"/>
      <protection locked="0"/>
    </xf>
    <xf numFmtId="0" fontId="29" fillId="17" borderId="24" xfId="0" applyFont="1" applyFill="1" applyBorder="1" applyAlignment="1" applyProtection="1">
      <alignment horizontal="center" vertical="center" wrapText="1"/>
      <protection locked="0"/>
    </xf>
    <xf numFmtId="0" fontId="29" fillId="17" borderId="25" xfId="0" applyFont="1" applyFill="1" applyBorder="1" applyAlignment="1" applyProtection="1">
      <alignment horizontal="center" vertical="center" wrapText="1"/>
      <protection locked="0"/>
    </xf>
    <xf numFmtId="0" fontId="29" fillId="17" borderId="26" xfId="0" applyFont="1" applyFill="1" applyBorder="1" applyAlignment="1" applyProtection="1">
      <alignment horizontal="center" vertical="center" wrapText="1"/>
      <protection locked="0"/>
    </xf>
    <xf numFmtId="0" fontId="29" fillId="16" borderId="58" xfId="573" applyFont="1" applyFill="1" applyBorder="1" applyAlignment="1" applyProtection="1">
      <alignment horizontal="center" vertical="center" wrapText="1"/>
    </xf>
    <xf numFmtId="0" fontId="29" fillId="16" borderId="61" xfId="573" applyFont="1" applyFill="1" applyBorder="1" applyAlignment="1" applyProtection="1">
      <alignment horizontal="center" vertical="center" wrapText="1"/>
    </xf>
    <xf numFmtId="0" fontId="29" fillId="16" borderId="58" xfId="0" applyFont="1" applyFill="1" applyBorder="1" applyAlignment="1" applyProtection="1">
      <alignment horizontal="center" vertical="center" wrapText="1"/>
      <protection locked="0"/>
    </xf>
    <xf numFmtId="0" fontId="29" fillId="16" borderId="61" xfId="0" applyFont="1" applyFill="1" applyBorder="1" applyAlignment="1" applyProtection="1">
      <alignment horizontal="center" vertical="center" wrapText="1"/>
      <protection locked="0"/>
    </xf>
    <xf numFmtId="0" fontId="29" fillId="16" borderId="66" xfId="0" applyFont="1" applyFill="1" applyBorder="1" applyAlignment="1" applyProtection="1">
      <alignment horizontal="center" vertical="center" wrapText="1"/>
      <protection locked="0"/>
    </xf>
    <xf numFmtId="1" fontId="47" fillId="0" borderId="39" xfId="2" applyNumberFormat="1" applyFont="1" applyFill="1" applyBorder="1" applyAlignment="1" applyProtection="1">
      <alignment horizontal="center" vertical="center" wrapText="1"/>
      <protection locked="0"/>
    </xf>
    <xf numFmtId="1" fontId="47" fillId="0" borderId="4" xfId="2" applyNumberFormat="1" applyFont="1" applyFill="1" applyBorder="1" applyAlignment="1" applyProtection="1">
      <alignment horizontal="center" vertical="center" wrapText="1"/>
      <protection locked="0"/>
    </xf>
    <xf numFmtId="1" fontId="47" fillId="0" borderId="51" xfId="2" applyNumberFormat="1" applyFont="1" applyFill="1" applyBorder="1" applyAlignment="1" applyProtection="1">
      <alignment horizontal="center" vertical="center" wrapText="1"/>
      <protection locked="0"/>
    </xf>
    <xf numFmtId="1" fontId="47" fillId="0" borderId="47" xfId="2" applyNumberFormat="1" applyFont="1" applyFill="1" applyBorder="1" applyAlignment="1" applyProtection="1">
      <alignment horizontal="center" vertical="center" wrapText="1"/>
      <protection locked="0"/>
    </xf>
    <xf numFmtId="1" fontId="47" fillId="0" borderId="45" xfId="2" applyNumberFormat="1" applyFont="1" applyFill="1" applyBorder="1" applyAlignment="1" applyProtection="1">
      <alignment horizontal="center" vertical="center" wrapText="1"/>
      <protection locked="0"/>
    </xf>
    <xf numFmtId="1" fontId="47" fillId="0" borderId="35" xfId="2" applyNumberFormat="1" applyFont="1" applyFill="1" applyBorder="1" applyAlignment="1" applyProtection="1">
      <alignment horizontal="center" vertical="center" wrapText="1"/>
      <protection locked="0"/>
    </xf>
    <xf numFmtId="0" fontId="47" fillId="0" borderId="24" xfId="0" applyFont="1" applyFill="1" applyBorder="1" applyAlignment="1" applyProtection="1">
      <alignment horizontal="center" vertical="center" wrapText="1"/>
      <protection locked="0"/>
    </xf>
    <xf numFmtId="0" fontId="47" fillId="0" borderId="25" xfId="0" applyFont="1" applyFill="1" applyBorder="1" applyAlignment="1" applyProtection="1">
      <alignment horizontal="center" vertical="center" wrapText="1"/>
      <protection locked="0"/>
    </xf>
    <xf numFmtId="0" fontId="47" fillId="0" borderId="26" xfId="0" applyFont="1" applyFill="1" applyBorder="1" applyAlignment="1" applyProtection="1">
      <alignment horizontal="center" vertical="center" wrapText="1"/>
      <protection locked="0"/>
    </xf>
    <xf numFmtId="43" fontId="47" fillId="17" borderId="15" xfId="3" applyNumberFormat="1" applyFont="1" applyFill="1" applyBorder="1" applyAlignment="1" applyProtection="1">
      <alignment horizontal="center" vertical="center" wrapText="1"/>
      <protection locked="0"/>
    </xf>
    <xf numFmtId="43" fontId="47" fillId="17" borderId="16" xfId="3" applyNumberFormat="1" applyFont="1" applyFill="1" applyBorder="1" applyAlignment="1" applyProtection="1">
      <alignment horizontal="center" vertical="center" wrapText="1"/>
      <protection locked="0"/>
    </xf>
    <xf numFmtId="43" fontId="47" fillId="17" borderId="17" xfId="3" applyNumberFormat="1" applyFont="1" applyFill="1" applyBorder="1" applyAlignment="1" applyProtection="1">
      <alignment horizontal="center" vertical="center" wrapText="1"/>
      <protection locked="0"/>
    </xf>
    <xf numFmtId="168" fontId="47" fillId="0" borderId="22" xfId="1" applyNumberFormat="1" applyFont="1" applyFill="1" applyBorder="1" applyAlignment="1" applyProtection="1">
      <alignment horizontal="center" vertical="center" wrapText="1"/>
      <protection locked="0"/>
    </xf>
    <xf numFmtId="168" fontId="47" fillId="0" borderId="23" xfId="1" applyNumberFormat="1" applyFont="1" applyFill="1" applyBorder="1" applyAlignment="1" applyProtection="1">
      <alignment horizontal="center" vertical="center" wrapText="1"/>
      <protection locked="0"/>
    </xf>
    <xf numFmtId="168" fontId="47" fillId="17" borderId="22" xfId="1" applyNumberFormat="1" applyFont="1" applyFill="1" applyBorder="1" applyAlignment="1" applyProtection="1">
      <alignment horizontal="left" vertical="center" wrapText="1"/>
      <protection locked="0"/>
    </xf>
    <xf numFmtId="168" fontId="47" fillId="17" borderId="23" xfId="1" applyNumberFormat="1" applyFont="1" applyFill="1" applyBorder="1" applyAlignment="1" applyProtection="1">
      <alignment horizontal="left" vertical="center" wrapText="1"/>
      <protection locked="0"/>
    </xf>
    <xf numFmtId="14" fontId="47" fillId="0" borderId="22" xfId="0" applyNumberFormat="1" applyFont="1" applyFill="1" applyBorder="1" applyAlignment="1" applyProtection="1">
      <alignment vertical="center" wrapText="1"/>
      <protection locked="0"/>
    </xf>
    <xf numFmtId="0" fontId="47" fillId="0" borderId="23" xfId="0" applyFont="1" applyFill="1" applyBorder="1" applyAlignment="1" applyProtection="1">
      <alignment vertical="center" wrapText="1"/>
      <protection locked="0"/>
    </xf>
    <xf numFmtId="0" fontId="29" fillId="16" borderId="11" xfId="0" applyFont="1" applyFill="1" applyBorder="1" applyAlignment="1" applyProtection="1">
      <alignment horizontal="center" vertical="center" wrapText="1"/>
      <protection locked="0"/>
    </xf>
    <xf numFmtId="0" fontId="29" fillId="16" borderId="12" xfId="0" applyFont="1" applyFill="1" applyBorder="1" applyAlignment="1" applyProtection="1">
      <alignment horizontal="center" vertical="center" wrapText="1"/>
      <protection locked="0"/>
    </xf>
    <xf numFmtId="0" fontId="29" fillId="16" borderId="52" xfId="0" applyFont="1" applyFill="1" applyBorder="1" applyAlignment="1" applyProtection="1">
      <alignment horizontal="center" vertical="center" wrapText="1"/>
      <protection locked="0"/>
    </xf>
    <xf numFmtId="0" fontId="29" fillId="16" borderId="71" xfId="0" applyFont="1" applyFill="1" applyBorder="1" applyAlignment="1" applyProtection="1">
      <alignment horizontal="center" vertical="center" wrapText="1"/>
      <protection locked="0"/>
    </xf>
    <xf numFmtId="0" fontId="29" fillId="16" borderId="59" xfId="0" applyFont="1" applyFill="1" applyBorder="1" applyAlignment="1" applyProtection="1">
      <alignment horizontal="left" vertical="center" wrapText="1"/>
      <protection locked="0"/>
    </xf>
    <xf numFmtId="0" fontId="29" fillId="16" borderId="57" xfId="0" applyFont="1" applyFill="1" applyBorder="1" applyAlignment="1" applyProtection="1">
      <alignment horizontal="left" vertical="center" wrapText="1"/>
      <protection locked="0"/>
    </xf>
    <xf numFmtId="0" fontId="29" fillId="16" borderId="52" xfId="0" applyFont="1" applyFill="1" applyBorder="1" applyAlignment="1" applyProtection="1">
      <alignment horizontal="left" vertical="center" wrapText="1"/>
      <protection locked="0"/>
    </xf>
    <xf numFmtId="0" fontId="29" fillId="16" borderId="0" xfId="0" applyFont="1" applyFill="1" applyBorder="1" applyAlignment="1" applyProtection="1">
      <alignment horizontal="left" vertical="center" wrapText="1"/>
      <protection locked="0"/>
    </xf>
    <xf numFmtId="0" fontId="29" fillId="16" borderId="58" xfId="0" applyFont="1" applyFill="1" applyBorder="1" applyAlignment="1" applyProtection="1">
      <alignment horizontal="left" vertical="center" wrapText="1"/>
      <protection locked="0"/>
    </xf>
    <xf numFmtId="0" fontId="29" fillId="16" borderId="61" xfId="0" applyFont="1" applyFill="1" applyBorder="1" applyAlignment="1" applyProtection="1">
      <alignment horizontal="left" vertical="center" wrapText="1"/>
      <protection locked="0"/>
    </xf>
    <xf numFmtId="0" fontId="29" fillId="16" borderId="62" xfId="0" applyFont="1" applyFill="1" applyBorder="1" applyAlignment="1" applyProtection="1">
      <alignment horizontal="left" vertical="center" wrapText="1"/>
      <protection locked="0"/>
    </xf>
    <xf numFmtId="0" fontId="29" fillId="16" borderId="71" xfId="0" applyFont="1" applyFill="1" applyBorder="1" applyAlignment="1" applyProtection="1">
      <alignment horizontal="left" vertical="center" wrapText="1"/>
      <protection locked="0"/>
    </xf>
    <xf numFmtId="0" fontId="29" fillId="16" borderId="58" xfId="0" applyFont="1" applyFill="1" applyBorder="1" applyAlignment="1" applyProtection="1">
      <alignment vertical="center" wrapText="1"/>
      <protection locked="0"/>
    </xf>
    <xf numFmtId="0" fontId="29" fillId="16" borderId="66" xfId="0" applyFont="1" applyFill="1" applyBorder="1" applyAlignment="1" applyProtection="1">
      <alignment vertical="center" wrapText="1"/>
      <protection locked="0"/>
    </xf>
    <xf numFmtId="0" fontId="47" fillId="0" borderId="13" xfId="0" applyFont="1" applyFill="1" applyBorder="1" applyAlignment="1" applyProtection="1">
      <alignment horizontal="center" vertical="center" wrapText="1"/>
      <protection locked="0"/>
    </xf>
    <xf numFmtId="0" fontId="47" fillId="0" borderId="1" xfId="0" applyFont="1" applyFill="1" applyBorder="1" applyAlignment="1" applyProtection="1">
      <alignment horizontal="center" vertical="center" wrapText="1"/>
      <protection locked="0"/>
    </xf>
    <xf numFmtId="0" fontId="47" fillId="0" borderId="10" xfId="0" applyFont="1" applyFill="1" applyBorder="1" applyAlignment="1" applyProtection="1">
      <alignment horizontal="center" vertical="center" wrapText="1"/>
      <protection locked="0"/>
    </xf>
    <xf numFmtId="0" fontId="47" fillId="0" borderId="11" xfId="0" applyFont="1" applyFill="1" applyBorder="1" applyAlignment="1" applyProtection="1">
      <alignment horizontal="center" vertical="center" wrapText="1"/>
      <protection locked="0"/>
    </xf>
    <xf numFmtId="168" fontId="47" fillId="0" borderId="13" xfId="1" applyNumberFormat="1" applyFont="1" applyFill="1" applyBorder="1" applyAlignment="1" applyProtection="1">
      <alignment vertical="center" wrapText="1"/>
      <protection locked="0"/>
    </xf>
    <xf numFmtId="168" fontId="47" fillId="0" borderId="1" xfId="1" applyNumberFormat="1" applyFont="1" applyFill="1" applyBorder="1" applyAlignment="1" applyProtection="1">
      <alignment vertical="center" wrapText="1"/>
      <protection locked="0"/>
    </xf>
    <xf numFmtId="168" fontId="47" fillId="0" borderId="14" xfId="1" applyNumberFormat="1" applyFont="1" applyFill="1" applyBorder="1" applyAlignment="1" applyProtection="1">
      <alignment vertical="center" wrapText="1"/>
      <protection locked="0"/>
    </xf>
    <xf numFmtId="168" fontId="47" fillId="16" borderId="13" xfId="1" applyNumberFormat="1" applyFont="1" applyFill="1" applyBorder="1" applyAlignment="1" applyProtection="1">
      <alignment vertical="center" wrapText="1"/>
      <protection locked="0"/>
    </xf>
    <xf numFmtId="168" fontId="47" fillId="16" borderId="1" xfId="1" applyNumberFormat="1" applyFont="1" applyFill="1" applyBorder="1" applyAlignment="1" applyProtection="1">
      <alignment vertical="center" wrapText="1"/>
      <protection locked="0"/>
    </xf>
    <xf numFmtId="168" fontId="47" fillId="16" borderId="14" xfId="1" applyNumberFormat="1" applyFont="1" applyFill="1" applyBorder="1" applyAlignment="1" applyProtection="1">
      <alignment vertical="center" wrapText="1"/>
      <protection locked="0"/>
    </xf>
    <xf numFmtId="14" fontId="47" fillId="0" borderId="22" xfId="0" applyNumberFormat="1" applyFont="1" applyFill="1" applyBorder="1" applyAlignment="1" applyProtection="1">
      <alignment horizontal="center" vertical="center" wrapText="1"/>
      <protection locked="0"/>
    </xf>
    <xf numFmtId="14" fontId="47" fillId="0" borderId="23" xfId="0" applyNumberFormat="1" applyFont="1" applyFill="1" applyBorder="1" applyAlignment="1" applyProtection="1">
      <alignment horizontal="center" vertical="center" wrapText="1"/>
      <protection locked="0"/>
    </xf>
    <xf numFmtId="0" fontId="47" fillId="0" borderId="22" xfId="0" applyFont="1" applyFill="1" applyBorder="1" applyAlignment="1" applyProtection="1">
      <alignment horizontal="center" vertical="center" wrapText="1"/>
      <protection locked="0"/>
    </xf>
    <xf numFmtId="0" fontId="47" fillId="0" borderId="23" xfId="0" applyFont="1" applyFill="1" applyBorder="1" applyAlignment="1" applyProtection="1">
      <alignment horizontal="center" vertical="center" wrapText="1"/>
      <protection locked="0"/>
    </xf>
    <xf numFmtId="0" fontId="47" fillId="0" borderId="15" xfId="0" applyFont="1" applyFill="1" applyBorder="1" applyAlignment="1" applyProtection="1">
      <alignment horizontal="center" vertical="center" wrapText="1"/>
      <protection locked="0"/>
    </xf>
    <xf numFmtId="0" fontId="47" fillId="0" borderId="16" xfId="0" applyFont="1" applyFill="1" applyBorder="1" applyAlignment="1" applyProtection="1">
      <alignment horizontal="center" vertical="center" wrapText="1"/>
      <protection locked="0"/>
    </xf>
    <xf numFmtId="0" fontId="47" fillId="0" borderId="20" xfId="0" applyFont="1" applyFill="1" applyBorder="1" applyAlignment="1" applyProtection="1">
      <alignment horizontal="right" vertical="center" wrapText="1"/>
      <protection locked="0"/>
    </xf>
    <xf numFmtId="0" fontId="47" fillId="0" borderId="8" xfId="0" applyFont="1" applyFill="1" applyBorder="1" applyAlignment="1" applyProtection="1">
      <alignment horizontal="right" vertical="center" wrapText="1"/>
      <protection locked="0"/>
    </xf>
    <xf numFmtId="0" fontId="47" fillId="0" borderId="53" xfId="0" applyFont="1" applyFill="1" applyBorder="1" applyAlignment="1" applyProtection="1">
      <alignment horizontal="right" vertical="center" wrapText="1"/>
      <protection locked="0"/>
    </xf>
    <xf numFmtId="14" fontId="47" fillId="0" borderId="13" xfId="0" applyNumberFormat="1" applyFont="1" applyFill="1" applyBorder="1" applyAlignment="1" applyProtection="1">
      <alignment horizontal="right" vertical="center" wrapText="1"/>
      <protection locked="0"/>
    </xf>
    <xf numFmtId="0" fontId="47" fillId="0" borderId="1" xfId="0" applyFont="1" applyFill="1" applyBorder="1" applyAlignment="1" applyProtection="1">
      <alignment horizontal="right" vertical="center" wrapText="1"/>
      <protection locked="0"/>
    </xf>
    <xf numFmtId="0" fontId="47" fillId="0" borderId="14" xfId="0" applyFont="1" applyFill="1" applyBorder="1" applyAlignment="1" applyProtection="1">
      <alignment horizontal="right" vertical="center" wrapText="1"/>
      <protection locked="0"/>
    </xf>
    <xf numFmtId="168" fontId="47" fillId="17" borderId="13" xfId="1" applyNumberFormat="1" applyFont="1" applyFill="1" applyBorder="1" applyAlignment="1" applyProtection="1">
      <alignment vertical="center" wrapText="1"/>
      <protection locked="0"/>
    </xf>
    <xf numFmtId="168" fontId="47" fillId="17" borderId="1" xfId="1" applyNumberFormat="1" applyFont="1" applyFill="1" applyBorder="1" applyAlignment="1" applyProtection="1">
      <alignment vertical="center" wrapText="1"/>
      <protection locked="0"/>
    </xf>
    <xf numFmtId="168" fontId="47" fillId="17" borderId="14" xfId="1" applyNumberFormat="1" applyFont="1" applyFill="1" applyBorder="1" applyAlignment="1" applyProtection="1">
      <alignment vertical="center" wrapText="1"/>
      <protection locked="0"/>
    </xf>
    <xf numFmtId="168" fontId="47" fillId="16" borderId="1" xfId="1" applyNumberFormat="1" applyFont="1" applyFill="1" applyBorder="1" applyAlignment="1" applyProtection="1">
      <alignment horizontal="center" vertical="center" wrapText="1"/>
      <protection locked="0"/>
    </xf>
    <xf numFmtId="168" fontId="47" fillId="16" borderId="14" xfId="1" applyNumberFormat="1" applyFont="1" applyFill="1" applyBorder="1" applyAlignment="1" applyProtection="1">
      <alignment horizontal="center" vertical="center" wrapText="1"/>
      <protection locked="0"/>
    </xf>
    <xf numFmtId="0" fontId="47" fillId="0" borderId="21" xfId="0" applyFont="1" applyFill="1" applyBorder="1" applyAlignment="1" applyProtection="1">
      <alignment horizontal="left" vertical="center" wrapText="1"/>
      <protection locked="0"/>
    </xf>
    <xf numFmtId="0" fontId="47" fillId="0" borderId="22" xfId="0" applyFont="1" applyFill="1" applyBorder="1" applyAlignment="1" applyProtection="1">
      <alignment horizontal="left" vertical="center" wrapText="1"/>
      <protection locked="0"/>
    </xf>
    <xf numFmtId="0" fontId="47" fillId="0" borderId="23" xfId="0" applyFont="1" applyFill="1" applyBorder="1" applyAlignment="1" applyProtection="1">
      <alignment horizontal="left" vertical="center" wrapText="1"/>
      <protection locked="0"/>
    </xf>
    <xf numFmtId="2" fontId="47" fillId="0" borderId="22" xfId="0" applyNumberFormat="1" applyFont="1" applyFill="1" applyBorder="1" applyAlignment="1" applyProtection="1">
      <alignment horizontal="center" vertical="center" wrapText="1"/>
      <protection locked="0"/>
    </xf>
    <xf numFmtId="2" fontId="47" fillId="0" borderId="23" xfId="0" applyNumberFormat="1" applyFont="1" applyFill="1" applyBorder="1" applyAlignment="1" applyProtection="1">
      <alignment horizontal="center" vertical="center" wrapText="1"/>
      <protection locked="0"/>
    </xf>
    <xf numFmtId="0" fontId="29" fillId="17" borderId="21" xfId="0" applyFont="1" applyFill="1" applyBorder="1" applyAlignment="1" applyProtection="1">
      <alignment horizontal="center" vertical="center" wrapText="1"/>
      <protection locked="0"/>
    </xf>
    <xf numFmtId="0" fontId="29" fillId="17" borderId="22" xfId="0" applyFont="1" applyFill="1" applyBorder="1" applyAlignment="1" applyProtection="1">
      <alignment horizontal="center" vertical="center" wrapText="1"/>
      <protection locked="0"/>
    </xf>
    <xf numFmtId="0" fontId="29" fillId="16" borderId="21" xfId="0" applyFont="1" applyFill="1" applyBorder="1" applyAlignment="1" applyProtection="1">
      <alignment horizontal="center" vertical="center" wrapText="1"/>
      <protection locked="0"/>
    </xf>
    <xf numFmtId="0" fontId="29" fillId="16" borderId="22" xfId="0" applyFont="1" applyFill="1" applyBorder="1" applyAlignment="1" applyProtection="1">
      <alignment horizontal="center" vertical="center" wrapText="1"/>
      <protection locked="0"/>
    </xf>
    <xf numFmtId="0" fontId="47" fillId="0" borderId="22" xfId="0" applyFont="1" applyFill="1" applyBorder="1" applyAlignment="1" applyProtection="1">
      <alignment vertical="center" wrapText="1"/>
      <protection locked="0"/>
    </xf>
    <xf numFmtId="14" fontId="47" fillId="0" borderId="21" xfId="0" applyNumberFormat="1" applyFont="1" applyFill="1" applyBorder="1" applyAlignment="1" applyProtection="1">
      <alignment horizontal="center" vertical="center" wrapText="1"/>
      <protection locked="0"/>
    </xf>
    <xf numFmtId="14" fontId="47" fillId="0" borderId="67" xfId="0" applyNumberFormat="1" applyFont="1" applyFill="1" applyBorder="1" applyAlignment="1" applyProtection="1">
      <alignment horizontal="center" vertical="center" wrapText="1"/>
      <protection locked="0"/>
    </xf>
    <xf numFmtId="0" fontId="29" fillId="16" borderId="21" xfId="0" applyFont="1" applyFill="1" applyBorder="1" applyAlignment="1" applyProtection="1">
      <alignment vertical="center" wrapText="1"/>
      <protection locked="0"/>
    </xf>
    <xf numFmtId="0" fontId="29" fillId="16" borderId="37" xfId="0" applyFont="1" applyFill="1" applyBorder="1" applyAlignment="1" applyProtection="1">
      <alignment vertical="center" wrapText="1"/>
      <protection locked="0"/>
    </xf>
    <xf numFmtId="0" fontId="29" fillId="16" borderId="24" xfId="0" applyFont="1" applyFill="1" applyBorder="1" applyAlignment="1" applyProtection="1">
      <alignment horizontal="left" vertical="center" wrapText="1"/>
      <protection locked="0"/>
    </xf>
    <xf numFmtId="0" fontId="29" fillId="16" borderId="25" xfId="0" applyFont="1" applyFill="1" applyBorder="1" applyAlignment="1" applyProtection="1">
      <alignment horizontal="left" vertical="center" wrapText="1"/>
      <protection locked="0"/>
    </xf>
    <xf numFmtId="14" fontId="47" fillId="0" borderId="22" xfId="0" applyNumberFormat="1" applyFont="1" applyFill="1" applyBorder="1" applyAlignment="1" applyProtection="1">
      <alignment horizontal="right" vertical="center" wrapText="1"/>
      <protection locked="0"/>
    </xf>
    <xf numFmtId="0" fontId="47" fillId="0" borderId="22" xfId="0" applyFont="1" applyFill="1" applyBorder="1" applyAlignment="1" applyProtection="1">
      <alignment horizontal="right" vertical="center" wrapText="1"/>
      <protection locked="0"/>
    </xf>
    <xf numFmtId="2" fontId="47" fillId="3" borderId="22" xfId="0" applyNumberFormat="1" applyFont="1" applyFill="1" applyBorder="1" applyAlignment="1" applyProtection="1">
      <alignment horizontal="center" vertical="center" wrapText="1"/>
      <protection locked="0"/>
    </xf>
    <xf numFmtId="0" fontId="29" fillId="16" borderId="59" xfId="0" applyFont="1" applyFill="1" applyBorder="1" applyAlignment="1" applyProtection="1">
      <alignment vertical="center" wrapText="1"/>
      <protection locked="0"/>
    </xf>
    <xf numFmtId="0" fontId="29" fillId="16" borderId="57" xfId="0" applyFont="1" applyFill="1" applyBorder="1" applyAlignment="1" applyProtection="1">
      <alignment vertical="center" wrapText="1"/>
      <protection locked="0"/>
    </xf>
    <xf numFmtId="0" fontId="29" fillId="16" borderId="52" xfId="0" applyFont="1" applyFill="1" applyBorder="1" applyAlignment="1" applyProtection="1">
      <alignment vertical="center" wrapText="1"/>
      <protection locked="0"/>
    </xf>
    <xf numFmtId="0" fontId="29" fillId="16" borderId="0" xfId="0" applyFont="1" applyFill="1" applyBorder="1" applyAlignment="1" applyProtection="1">
      <alignment vertical="center" wrapText="1"/>
      <protection locked="0"/>
    </xf>
    <xf numFmtId="0" fontId="29" fillId="16" borderId="61" xfId="0" applyFont="1" applyFill="1" applyBorder="1" applyAlignment="1" applyProtection="1">
      <alignment vertical="center" wrapText="1"/>
      <protection locked="0"/>
    </xf>
    <xf numFmtId="0" fontId="13" fillId="16" borderId="24" xfId="0" applyFont="1" applyFill="1" applyBorder="1" applyAlignment="1" applyProtection="1">
      <alignment horizontal="center" vertical="center"/>
      <protection locked="0"/>
    </xf>
    <xf numFmtId="0" fontId="13" fillId="16" borderId="25" xfId="0" applyFont="1" applyFill="1" applyBorder="1" applyAlignment="1" applyProtection="1">
      <alignment horizontal="center" vertical="center"/>
      <protection locked="0"/>
    </xf>
    <xf numFmtId="168" fontId="29" fillId="16" borderId="59" xfId="1" applyNumberFormat="1" applyFont="1" applyFill="1" applyBorder="1" applyAlignment="1" applyProtection="1">
      <alignment horizontal="center" vertical="center" wrapText="1"/>
    </xf>
    <xf numFmtId="168" fontId="29" fillId="16" borderId="57" xfId="1" applyNumberFormat="1" applyFont="1" applyFill="1" applyBorder="1" applyAlignment="1" applyProtection="1">
      <alignment horizontal="center" vertical="center" wrapText="1"/>
    </xf>
    <xf numFmtId="168" fontId="29" fillId="16" borderId="62" xfId="1" applyNumberFormat="1" applyFont="1" applyFill="1" applyBorder="1" applyAlignment="1" applyProtection="1">
      <alignment horizontal="center" vertical="center" wrapText="1"/>
    </xf>
    <xf numFmtId="0" fontId="29" fillId="16" borderId="21" xfId="0" applyFont="1" applyFill="1" applyBorder="1" applyAlignment="1" applyProtection="1">
      <alignment horizontal="left" vertical="center" wrapText="1"/>
      <protection locked="0"/>
    </xf>
    <xf numFmtId="0" fontId="29" fillId="16" borderId="37" xfId="0" applyFont="1" applyFill="1" applyBorder="1" applyAlignment="1" applyProtection="1">
      <alignment horizontal="left" vertical="center" wrapText="1"/>
      <protection locked="0"/>
    </xf>
    <xf numFmtId="14" fontId="47" fillId="0" borderId="21" xfId="0" applyNumberFormat="1" applyFont="1" applyFill="1" applyBorder="1" applyAlignment="1" applyProtection="1">
      <alignment vertical="center" wrapText="1"/>
      <protection locked="0"/>
    </xf>
    <xf numFmtId="0" fontId="47" fillId="0" borderId="21" xfId="0" applyFont="1" applyFill="1" applyBorder="1" applyAlignment="1" applyProtection="1">
      <alignment horizontal="center" vertical="center" wrapText="1"/>
      <protection locked="0"/>
    </xf>
    <xf numFmtId="14" fontId="47" fillId="0" borderId="67" xfId="0" applyNumberFormat="1" applyFont="1" applyFill="1" applyBorder="1" applyAlignment="1" applyProtection="1">
      <alignment vertical="center" wrapText="1"/>
      <protection locked="0"/>
    </xf>
    <xf numFmtId="168" fontId="47" fillId="0" borderId="67" xfId="1" applyNumberFormat="1" applyFont="1" applyFill="1" applyBorder="1" applyAlignment="1" applyProtection="1">
      <alignment horizontal="center" vertical="center" wrapText="1"/>
      <protection locked="0"/>
    </xf>
    <xf numFmtId="168" fontId="47" fillId="16" borderId="21" xfId="1" applyNumberFormat="1" applyFont="1" applyFill="1" applyBorder="1" applyAlignment="1" applyProtection="1">
      <alignment horizontal="left" vertical="center" wrapText="1"/>
      <protection locked="0"/>
    </xf>
    <xf numFmtId="168" fontId="47" fillId="16" borderId="22" xfId="1" applyNumberFormat="1" applyFont="1" applyFill="1" applyBorder="1" applyAlignment="1" applyProtection="1">
      <alignment horizontal="left" vertical="center" wrapText="1"/>
      <protection locked="0"/>
    </xf>
    <xf numFmtId="168" fontId="47" fillId="16" borderId="23" xfId="1" applyNumberFormat="1" applyFont="1" applyFill="1" applyBorder="1" applyAlignment="1" applyProtection="1">
      <alignment horizontal="left" vertical="center" wrapText="1"/>
      <protection locked="0"/>
    </xf>
    <xf numFmtId="168" fontId="47" fillId="16" borderId="67" xfId="1" applyNumberFormat="1" applyFont="1" applyFill="1" applyBorder="1" applyAlignment="1" applyProtection="1">
      <alignment horizontal="left" vertical="center" wrapText="1"/>
      <protection locked="0"/>
    </xf>
    <xf numFmtId="43" fontId="47" fillId="16" borderId="38" xfId="3" applyNumberFormat="1" applyFont="1" applyFill="1" applyBorder="1" applyAlignment="1" applyProtection="1">
      <alignment horizontal="center" vertical="center" wrapText="1"/>
      <protection locked="0"/>
    </xf>
    <xf numFmtId="43" fontId="47" fillId="16" borderId="16" xfId="3" applyNumberFormat="1" applyFont="1" applyFill="1" applyBorder="1" applyAlignment="1" applyProtection="1">
      <alignment horizontal="center" vertical="center" wrapText="1"/>
      <protection locked="0"/>
    </xf>
    <xf numFmtId="43" fontId="47" fillId="16" borderId="17" xfId="3" applyNumberFormat="1" applyFont="1" applyFill="1" applyBorder="1" applyAlignment="1" applyProtection="1">
      <alignment horizontal="center" vertical="center" wrapText="1"/>
      <protection locked="0"/>
    </xf>
    <xf numFmtId="43" fontId="47" fillId="16" borderId="15" xfId="3" applyNumberFormat="1" applyFont="1" applyFill="1" applyBorder="1" applyAlignment="1" applyProtection="1">
      <alignment horizontal="center" vertical="center" wrapText="1"/>
      <protection locked="0"/>
    </xf>
    <xf numFmtId="0" fontId="54" fillId="0" borderId="67" xfId="0" applyFont="1" applyFill="1" applyBorder="1" applyAlignment="1" applyProtection="1">
      <alignment horizontal="left" vertical="center" wrapText="1"/>
      <protection locked="0"/>
    </xf>
    <xf numFmtId="0" fontId="54" fillId="0" borderId="22" xfId="0" applyFont="1" applyFill="1" applyBorder="1" applyAlignment="1" applyProtection="1">
      <alignment horizontal="left" vertical="center" wrapText="1"/>
      <protection locked="0"/>
    </xf>
    <xf numFmtId="0" fontId="54" fillId="0" borderId="37" xfId="0" applyFont="1" applyFill="1" applyBorder="1" applyAlignment="1" applyProtection="1">
      <alignment horizontal="left" vertical="center" wrapText="1"/>
      <protection locked="0"/>
    </xf>
    <xf numFmtId="0" fontId="47" fillId="0" borderId="67" xfId="0" applyFont="1" applyFill="1" applyBorder="1" applyAlignment="1" applyProtection="1">
      <alignment horizontal="left" vertical="center" wrapText="1"/>
      <protection locked="0"/>
    </xf>
    <xf numFmtId="0" fontId="47" fillId="0" borderId="37" xfId="0" applyFont="1" applyFill="1" applyBorder="1" applyAlignment="1" applyProtection="1">
      <alignment horizontal="left" vertical="center" wrapText="1"/>
      <protection locked="0"/>
    </xf>
    <xf numFmtId="1" fontId="47" fillId="0" borderId="21" xfId="0" applyNumberFormat="1" applyFont="1" applyFill="1" applyBorder="1" applyAlignment="1" applyProtection="1">
      <alignment horizontal="center" vertical="center" wrapText="1"/>
      <protection locked="0"/>
    </xf>
    <xf numFmtId="1" fontId="47" fillId="0" borderId="22" xfId="0" applyNumberFormat="1" applyFont="1" applyFill="1" applyBorder="1" applyAlignment="1" applyProtection="1">
      <alignment horizontal="center" vertical="center" wrapText="1"/>
      <protection locked="0"/>
    </xf>
    <xf numFmtId="1" fontId="47" fillId="0" borderId="23" xfId="0" applyNumberFormat="1" applyFont="1" applyFill="1" applyBorder="1" applyAlignment="1" applyProtection="1">
      <alignment horizontal="center" vertical="center" wrapText="1"/>
      <protection locked="0"/>
    </xf>
    <xf numFmtId="0" fontId="47" fillId="0" borderId="67" xfId="0" applyFont="1" applyFill="1" applyBorder="1" applyAlignment="1" applyProtection="1">
      <alignment horizontal="center" vertical="center" wrapText="1"/>
      <protection locked="0"/>
    </xf>
    <xf numFmtId="0" fontId="47" fillId="3" borderId="21" xfId="0" applyFont="1" applyFill="1" applyBorder="1" applyAlignment="1" applyProtection="1">
      <alignment horizontal="center" vertical="center" wrapText="1"/>
      <protection locked="0"/>
    </xf>
    <xf numFmtId="0" fontId="47" fillId="3" borderId="22" xfId="0" applyFont="1" applyFill="1" applyBorder="1" applyAlignment="1" applyProtection="1">
      <alignment horizontal="center" vertical="center" wrapText="1"/>
      <protection locked="0"/>
    </xf>
    <xf numFmtId="0" fontId="47" fillId="3" borderId="23" xfId="0" applyFont="1" applyFill="1" applyBorder="1" applyAlignment="1" applyProtection="1">
      <alignment horizontal="center" vertical="center" wrapText="1"/>
      <protection locked="0"/>
    </xf>
    <xf numFmtId="2" fontId="47" fillId="3" borderId="67" xfId="0" applyNumberFormat="1" applyFont="1" applyFill="1" applyBorder="1" applyAlignment="1" applyProtection="1">
      <alignment horizontal="center" vertical="center" wrapText="1"/>
      <protection locked="0"/>
    </xf>
    <xf numFmtId="0" fontId="6" fillId="4" borderId="21" xfId="0" applyFont="1" applyFill="1" applyBorder="1" applyAlignment="1" applyProtection="1">
      <alignment horizontal="left" vertical="center" wrapText="1"/>
      <protection locked="0"/>
    </xf>
    <xf numFmtId="0" fontId="6" fillId="4" borderId="22" xfId="0" applyFont="1" applyFill="1" applyBorder="1" applyAlignment="1" applyProtection="1">
      <alignment horizontal="left" vertical="center" wrapText="1"/>
      <protection locked="0"/>
    </xf>
    <xf numFmtId="0" fontId="6" fillId="4" borderId="23" xfId="0" applyFont="1" applyFill="1" applyBorder="1" applyAlignment="1" applyProtection="1">
      <alignment horizontal="left" vertical="center" wrapText="1"/>
      <protection locked="0"/>
    </xf>
    <xf numFmtId="14" fontId="46" fillId="0" borderId="22" xfId="0" applyNumberFormat="1" applyFont="1" applyFill="1" applyBorder="1" applyAlignment="1" applyProtection="1">
      <alignment horizontal="center" vertical="center" wrapText="1"/>
      <protection locked="0"/>
    </xf>
    <xf numFmtId="2" fontId="6" fillId="4" borderId="22" xfId="0" applyNumberFormat="1" applyFont="1" applyFill="1" applyBorder="1" applyAlignment="1" applyProtection="1">
      <alignment horizontal="left" vertical="center" wrapText="1"/>
      <protection locked="0"/>
    </xf>
    <xf numFmtId="168" fontId="47" fillId="0" borderId="21" xfId="1" applyNumberFormat="1" applyFont="1" applyFill="1" applyBorder="1" applyAlignment="1" applyProtection="1">
      <alignment horizontal="center" vertical="center" wrapText="1"/>
      <protection locked="0"/>
    </xf>
    <xf numFmtId="0" fontId="39" fillId="0" borderId="0" xfId="0" applyFont="1" applyFill="1" applyBorder="1" applyAlignment="1" applyProtection="1">
      <alignment horizontal="center" vertical="center" wrapText="1"/>
      <protection locked="0"/>
    </xf>
    <xf numFmtId="0" fontId="29" fillId="16" borderId="31" xfId="0" applyFont="1" applyFill="1" applyBorder="1" applyAlignment="1" applyProtection="1">
      <alignment horizontal="center" vertical="center" wrapText="1"/>
      <protection locked="0"/>
    </xf>
    <xf numFmtId="0" fontId="29" fillId="16" borderId="5" xfId="0" applyFont="1" applyFill="1" applyBorder="1" applyAlignment="1" applyProtection="1">
      <alignment horizontal="center" vertical="center" wrapText="1"/>
      <protection locked="0"/>
    </xf>
    <xf numFmtId="0" fontId="29" fillId="16" borderId="10" xfId="0" applyFont="1" applyFill="1" applyBorder="1" applyAlignment="1" applyProtection="1">
      <alignment horizontal="center" vertical="center" wrapText="1"/>
      <protection locked="0"/>
    </xf>
    <xf numFmtId="1" fontId="47" fillId="0" borderId="44" xfId="2" applyNumberFormat="1" applyFont="1" applyFill="1" applyBorder="1" applyAlignment="1" applyProtection="1">
      <alignment horizontal="center" vertical="center" wrapText="1"/>
      <protection locked="0"/>
    </xf>
    <xf numFmtId="1" fontId="47" fillId="0" borderId="32" xfId="2" applyNumberFormat="1" applyFont="1" applyFill="1" applyBorder="1" applyAlignment="1" applyProtection="1">
      <alignment horizontal="center" vertical="center" wrapText="1"/>
      <protection locked="0"/>
    </xf>
    <xf numFmtId="1" fontId="47" fillId="0" borderId="33" xfId="2" applyNumberFormat="1" applyFont="1" applyFill="1" applyBorder="1" applyAlignment="1" applyProtection="1">
      <alignment horizontal="center" vertical="center" wrapText="1"/>
      <protection locked="0"/>
    </xf>
    <xf numFmtId="0" fontId="29" fillId="16" borderId="36" xfId="0" applyFont="1" applyFill="1" applyBorder="1" applyAlignment="1" applyProtection="1">
      <alignment horizontal="center" vertical="center" wrapText="1"/>
      <protection locked="0"/>
    </xf>
    <xf numFmtId="0" fontId="47" fillId="0" borderId="10" xfId="0" applyFont="1" applyFill="1" applyBorder="1" applyAlignment="1" applyProtection="1">
      <alignment horizontal="right" vertical="center" wrapText="1"/>
      <protection locked="0"/>
    </xf>
    <xf numFmtId="0" fontId="47" fillId="0" borderId="11" xfId="0" applyFont="1" applyFill="1" applyBorder="1" applyAlignment="1" applyProtection="1">
      <alignment horizontal="right" vertical="center" wrapText="1"/>
      <protection locked="0"/>
    </xf>
    <xf numFmtId="0" fontId="47" fillId="0" borderId="12" xfId="0" applyFont="1" applyFill="1" applyBorder="1" applyAlignment="1" applyProtection="1">
      <alignment horizontal="right" vertical="center" wrapText="1"/>
      <protection locked="0"/>
    </xf>
    <xf numFmtId="0" fontId="34" fillId="0" borderId="0" xfId="0" applyFont="1" applyFill="1" applyBorder="1" applyAlignment="1" applyProtection="1">
      <alignment horizontal="center" vertical="center" wrapText="1"/>
      <protection locked="0"/>
    </xf>
    <xf numFmtId="0" fontId="9" fillId="0" borderId="21" xfId="0" applyFont="1" applyFill="1" applyBorder="1" applyAlignment="1" applyProtection="1">
      <alignment horizontal="left" vertical="center" wrapText="1"/>
      <protection locked="0"/>
    </xf>
    <xf numFmtId="0" fontId="9" fillId="0" borderId="22" xfId="0" applyFont="1" applyFill="1" applyBorder="1" applyAlignment="1" applyProtection="1">
      <alignment horizontal="left" vertical="center" wrapText="1"/>
      <protection locked="0"/>
    </xf>
    <xf numFmtId="0" fontId="9" fillId="0" borderId="23" xfId="0" applyFont="1" applyFill="1" applyBorder="1" applyAlignment="1" applyProtection="1">
      <alignment horizontal="left" vertical="center" wrapText="1"/>
      <protection locked="0"/>
    </xf>
    <xf numFmtId="0" fontId="54" fillId="0" borderId="21" xfId="0" applyFont="1" applyFill="1" applyBorder="1" applyAlignment="1" applyProtection="1">
      <alignment horizontal="left" vertical="center" wrapText="1"/>
      <protection locked="0"/>
    </xf>
    <xf numFmtId="0" fontId="54" fillId="0" borderId="23" xfId="0" applyFont="1" applyFill="1" applyBorder="1" applyAlignment="1" applyProtection="1">
      <alignment horizontal="left" vertical="center" wrapText="1"/>
      <protection locked="0"/>
    </xf>
    <xf numFmtId="14" fontId="47" fillId="3" borderId="13" xfId="0" applyNumberFormat="1" applyFont="1" applyFill="1" applyBorder="1" applyAlignment="1" applyProtection="1">
      <alignment horizontal="right" vertical="center" wrapText="1"/>
      <protection locked="0"/>
    </xf>
    <xf numFmtId="0" fontId="47" fillId="3" borderId="1" xfId="0" applyFont="1" applyFill="1" applyBorder="1" applyAlignment="1" applyProtection="1">
      <alignment horizontal="right" vertical="center" wrapText="1"/>
      <protection locked="0"/>
    </xf>
    <xf numFmtId="0" fontId="47" fillId="3" borderId="14" xfId="0" applyFont="1" applyFill="1" applyBorder="1" applyAlignment="1" applyProtection="1">
      <alignment horizontal="right" vertical="center" wrapText="1"/>
      <protection locked="0"/>
    </xf>
    <xf numFmtId="0" fontId="47" fillId="0" borderId="50" xfId="0" applyFont="1" applyFill="1" applyBorder="1" applyAlignment="1" applyProtection="1">
      <alignment horizontal="right" vertical="center" wrapText="1"/>
      <protection locked="0"/>
    </xf>
    <xf numFmtId="168" fontId="47" fillId="0" borderId="3" xfId="1" applyNumberFormat="1" applyFont="1" applyFill="1" applyBorder="1" applyAlignment="1" applyProtection="1">
      <alignment vertical="center" wrapText="1"/>
      <protection locked="0"/>
    </xf>
    <xf numFmtId="168" fontId="47" fillId="16" borderId="3" xfId="1" applyNumberFormat="1" applyFont="1" applyFill="1" applyBorder="1" applyAlignment="1" applyProtection="1">
      <alignment vertical="center" wrapText="1"/>
      <protection locked="0"/>
    </xf>
    <xf numFmtId="0" fontId="3" fillId="0" borderId="1" xfId="0" applyFont="1" applyFill="1" applyBorder="1" applyAlignment="1" applyProtection="1">
      <alignment horizontal="center" vertical="center" wrapText="1"/>
      <protection locked="0"/>
    </xf>
    <xf numFmtId="168" fontId="29" fillId="16" borderId="24" xfId="1" applyNumberFormat="1" applyFont="1" applyFill="1" applyBorder="1" applyAlignment="1" applyProtection="1">
      <alignment horizontal="center" vertical="center" wrapText="1"/>
    </xf>
    <xf numFmtId="168" fontId="29" fillId="16" borderId="25" xfId="1" applyNumberFormat="1" applyFont="1" applyFill="1" applyBorder="1" applyAlignment="1" applyProtection="1">
      <alignment horizontal="center" vertical="center" wrapText="1"/>
    </xf>
    <xf numFmtId="168" fontId="29" fillId="16" borderId="26" xfId="1" applyNumberFormat="1" applyFont="1" applyFill="1" applyBorder="1" applyAlignment="1" applyProtection="1">
      <alignment horizontal="center" vertical="center" wrapText="1"/>
    </xf>
    <xf numFmtId="14" fontId="47" fillId="0" borderId="3" xfId="0" applyNumberFormat="1" applyFont="1" applyFill="1" applyBorder="1" applyAlignment="1" applyProtection="1">
      <alignment horizontal="right" vertical="center" wrapText="1"/>
      <protection locked="0"/>
    </xf>
    <xf numFmtId="2" fontId="55" fillId="4" borderId="22" xfId="0" applyNumberFormat="1" applyFont="1" applyFill="1" applyBorder="1" applyAlignment="1" applyProtection="1">
      <alignment horizontal="left" vertical="center" wrapText="1"/>
      <protection locked="0"/>
    </xf>
    <xf numFmtId="0" fontId="5" fillId="0" borderId="28" xfId="0" applyFont="1" applyFill="1" applyBorder="1" applyAlignment="1" applyProtection="1">
      <alignment horizontal="center" vertical="center" wrapText="1"/>
    </xf>
    <xf numFmtId="0" fontId="5" fillId="0" borderId="46" xfId="0" applyFont="1" applyFill="1" applyBorder="1" applyAlignment="1" applyProtection="1">
      <alignment horizontal="center" vertical="center" wrapText="1"/>
    </xf>
    <xf numFmtId="0" fontId="5" fillId="0" borderId="8" xfId="0" applyFont="1" applyFill="1" applyBorder="1" applyAlignment="1" applyProtection="1">
      <alignment horizontal="center" vertical="center" wrapText="1"/>
    </xf>
    <xf numFmtId="0" fontId="29" fillId="16" borderId="10" xfId="0" applyFont="1" applyFill="1" applyBorder="1" applyAlignment="1" applyProtection="1">
      <alignment horizontal="center" vertical="center"/>
      <protection locked="0"/>
    </xf>
    <xf numFmtId="0" fontId="29" fillId="16" borderId="27" xfId="0" applyFont="1" applyFill="1" applyBorder="1" applyAlignment="1" applyProtection="1">
      <alignment horizontal="center" vertical="center"/>
      <protection locked="0"/>
    </xf>
    <xf numFmtId="0" fontId="6" fillId="0" borderId="67" xfId="0" applyFont="1" applyFill="1" applyBorder="1" applyAlignment="1" applyProtection="1">
      <alignment horizontal="left" vertical="center" wrapText="1"/>
      <protection locked="0"/>
    </xf>
    <xf numFmtId="0" fontId="6" fillId="0" borderId="22" xfId="0" applyFont="1" applyFill="1" applyBorder="1" applyAlignment="1" applyProtection="1">
      <alignment horizontal="left" vertical="center" wrapText="1"/>
      <protection locked="0"/>
    </xf>
    <xf numFmtId="0" fontId="6" fillId="0" borderId="37" xfId="0" applyFont="1" applyFill="1" applyBorder="1" applyAlignment="1" applyProtection="1">
      <alignment horizontal="left" vertical="center" wrapText="1"/>
      <protection locked="0"/>
    </xf>
    <xf numFmtId="2" fontId="0" fillId="0" borderId="2" xfId="0" applyNumberFormat="1" applyBorder="1" applyAlignment="1">
      <alignment horizontal="center"/>
    </xf>
    <xf numFmtId="2" fontId="0" fillId="0" borderId="3" xfId="0" applyNumberFormat="1" applyBorder="1" applyAlignment="1">
      <alignment horizontal="center"/>
    </xf>
    <xf numFmtId="0" fontId="0" fillId="0" borderId="39" xfId="0" applyBorder="1" applyAlignment="1">
      <alignment horizontal="center"/>
    </xf>
    <xf numFmtId="0" fontId="0" fillId="0" borderId="4" xfId="0" applyBorder="1" applyAlignment="1">
      <alignment horizontal="center"/>
    </xf>
    <xf numFmtId="0" fontId="0" fillId="0" borderId="51" xfId="0" applyBorder="1" applyAlignment="1">
      <alignment horizontal="center"/>
    </xf>
    <xf numFmtId="2" fontId="0" fillId="0" borderId="39" xfId="0" applyNumberFormat="1" applyBorder="1" applyAlignment="1">
      <alignment horizontal="center"/>
    </xf>
    <xf numFmtId="2" fontId="0" fillId="0" borderId="4" xfId="0" applyNumberFormat="1" applyBorder="1" applyAlignment="1">
      <alignment horizontal="center"/>
    </xf>
    <xf numFmtId="2" fontId="0" fillId="0" borderId="51" xfId="0" applyNumberFormat="1" applyBorder="1" applyAlignment="1">
      <alignment horizontal="center"/>
    </xf>
    <xf numFmtId="0" fontId="3" fillId="0" borderId="34" xfId="0" applyFont="1" applyBorder="1" applyAlignment="1">
      <alignment horizontal="center"/>
    </xf>
    <xf numFmtId="0" fontId="3" fillId="0" borderId="45" xfId="0" applyFont="1" applyBorder="1" applyAlignment="1">
      <alignment horizontal="center"/>
    </xf>
    <xf numFmtId="0" fontId="3" fillId="0" borderId="35" xfId="0" applyFont="1" applyBorder="1" applyAlignment="1">
      <alignment horizontal="center"/>
    </xf>
    <xf numFmtId="0" fontId="3" fillId="2" borderId="31" xfId="0" applyFont="1" applyFill="1" applyBorder="1" applyAlignment="1">
      <alignment horizontal="center"/>
    </xf>
    <xf numFmtId="0" fontId="3" fillId="2" borderId="32" xfId="0" applyFont="1" applyFill="1" applyBorder="1" applyAlignment="1">
      <alignment horizontal="center"/>
    </xf>
    <xf numFmtId="0" fontId="3" fillId="2" borderId="33" xfId="0" applyFont="1" applyFill="1" applyBorder="1" applyAlignment="1">
      <alignment horizontal="center"/>
    </xf>
    <xf numFmtId="14" fontId="0" fillId="0" borderId="39" xfId="0" applyNumberFormat="1" applyBorder="1" applyAlignment="1">
      <alignment horizontal="center"/>
    </xf>
    <xf numFmtId="14" fontId="0" fillId="0" borderId="4" xfId="0" applyNumberFormat="1" applyBorder="1" applyAlignment="1">
      <alignment horizontal="center"/>
    </xf>
    <xf numFmtId="14" fontId="0" fillId="0" borderId="51" xfId="0" applyNumberFormat="1" applyBorder="1" applyAlignment="1">
      <alignment horizontal="center"/>
    </xf>
    <xf numFmtId="2" fontId="3" fillId="0" borderId="22" xfId="0" applyNumberFormat="1" applyFont="1" applyBorder="1" applyAlignment="1">
      <alignment horizontal="center"/>
    </xf>
    <xf numFmtId="2" fontId="3" fillId="0" borderId="23" xfId="0" applyNumberFormat="1" applyFont="1" applyBorder="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39" xfId="0" applyFont="1" applyBorder="1" applyAlignment="1">
      <alignment horizontal="center"/>
    </xf>
    <xf numFmtId="0" fontId="3" fillId="0" borderId="4" xfId="0" applyFont="1" applyBorder="1" applyAlignment="1">
      <alignment horizontal="center"/>
    </xf>
    <xf numFmtId="0" fontId="3" fillId="0" borderId="51" xfId="0" applyFont="1" applyBorder="1" applyAlignment="1">
      <alignment horizontal="center"/>
    </xf>
    <xf numFmtId="0" fontId="3" fillId="0" borderId="47" xfId="0" applyFont="1" applyBorder="1" applyAlignment="1">
      <alignment horizontal="center"/>
    </xf>
    <xf numFmtId="14" fontId="0" fillId="0" borderId="2" xfId="0" applyNumberFormat="1" applyBorder="1" applyAlignment="1">
      <alignment horizontal="center"/>
    </xf>
    <xf numFmtId="14" fontId="0" fillId="0" borderId="3" xfId="0" applyNumberFormat="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3" fillId="2" borderId="36" xfId="0" applyFont="1" applyFill="1" applyBorder="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8" xfId="0" applyFont="1" applyBorder="1" applyAlignment="1">
      <alignment horizontal="center"/>
    </xf>
    <xf numFmtId="0" fontId="3" fillId="2" borderId="1" xfId="0" applyFont="1" applyFill="1" applyBorder="1" applyAlignment="1">
      <alignment horizontal="center"/>
    </xf>
    <xf numFmtId="169" fontId="0" fillId="0" borderId="2" xfId="0" applyNumberFormat="1" applyBorder="1" applyAlignment="1">
      <alignment horizontal="center"/>
    </xf>
    <xf numFmtId="169" fontId="0" fillId="0" borderId="3" xfId="0" applyNumberFormat="1" applyBorder="1" applyAlignment="1">
      <alignment horizontal="center"/>
    </xf>
    <xf numFmtId="170" fontId="0" fillId="0" borderId="2" xfId="0" applyNumberFormat="1" applyBorder="1" applyAlignment="1">
      <alignment horizontal="center"/>
    </xf>
    <xf numFmtId="170" fontId="0" fillId="0" borderId="3" xfId="0" applyNumberFormat="1" applyBorder="1" applyAlignment="1">
      <alignment horizontal="center"/>
    </xf>
    <xf numFmtId="170" fontId="3" fillId="0" borderId="22" xfId="0" applyNumberFormat="1" applyFont="1" applyBorder="1" applyAlignment="1">
      <alignment horizontal="center"/>
    </xf>
    <xf numFmtId="0" fontId="0" fillId="0" borderId="1" xfId="0" applyBorder="1" applyAlignment="1">
      <alignment horizontal="center"/>
    </xf>
    <xf numFmtId="0" fontId="0" fillId="0" borderId="14" xfId="0" applyBorder="1" applyAlignment="1">
      <alignment horizontal="center"/>
    </xf>
    <xf numFmtId="0" fontId="3" fillId="0" borderId="24" xfId="0" applyFont="1" applyBorder="1" applyAlignment="1">
      <alignment horizontal="center"/>
    </xf>
    <xf numFmtId="0" fontId="3" fillId="0" borderId="25" xfId="0" applyFont="1" applyBorder="1" applyAlignment="1">
      <alignment horizontal="center"/>
    </xf>
    <xf numFmtId="0" fontId="3" fillId="0" borderId="26" xfId="0" applyFont="1" applyBorder="1" applyAlignment="1">
      <alignment horizontal="center"/>
    </xf>
    <xf numFmtId="2" fontId="3" fillId="0" borderId="24" xfId="0" applyNumberFormat="1" applyFont="1" applyBorder="1" applyAlignment="1">
      <alignment horizontal="center"/>
    </xf>
    <xf numFmtId="2" fontId="3" fillId="0" borderId="25" xfId="0" applyNumberFormat="1" applyFont="1" applyBorder="1" applyAlignment="1">
      <alignment horizontal="center"/>
    </xf>
    <xf numFmtId="2" fontId="3" fillId="0" borderId="26" xfId="0" applyNumberFormat="1" applyFont="1" applyBorder="1" applyAlignment="1">
      <alignment horizontal="center"/>
    </xf>
    <xf numFmtId="0" fontId="3" fillId="0" borderId="37" xfId="0" applyFont="1" applyBorder="1" applyAlignment="1">
      <alignment horizontal="center"/>
    </xf>
    <xf numFmtId="2" fontId="3" fillId="0" borderId="37" xfId="0" applyNumberFormat="1" applyFont="1" applyBorder="1" applyAlignment="1">
      <alignment horizont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13" fillId="0" borderId="0" xfId="0" applyFont="1" applyFill="1" applyBorder="1" applyAlignment="1">
      <alignment horizontal="center" vertical="center" wrapText="1"/>
    </xf>
    <xf numFmtId="0" fontId="7" fillId="0" borderId="0" xfId="0" applyFont="1" applyFill="1" applyAlignment="1">
      <alignment horizontal="center" vertical="center" wrapText="1"/>
    </xf>
    <xf numFmtId="0" fontId="32" fillId="0" borderId="0" xfId="0" applyFont="1" applyFill="1" applyAlignment="1">
      <alignment horizontal="center" vertical="center"/>
    </xf>
    <xf numFmtId="0" fontId="39" fillId="0" borderId="0" xfId="0" applyFont="1" applyFill="1" applyAlignment="1">
      <alignment horizontal="center" vertical="center"/>
    </xf>
    <xf numFmtId="0" fontId="17" fillId="0" borderId="55" xfId="0" applyFont="1" applyBorder="1" applyAlignment="1">
      <alignment horizontal="center" vertical="center" wrapText="1"/>
    </xf>
    <xf numFmtId="0" fontId="17" fillId="0" borderId="19" xfId="0" applyFont="1" applyBorder="1" applyAlignment="1">
      <alignment horizontal="center" vertical="center" wrapText="1"/>
    </xf>
    <xf numFmtId="0" fontId="13" fillId="16" borderId="9" xfId="0" applyFont="1" applyFill="1" applyBorder="1" applyAlignment="1">
      <alignment horizontal="center" vertical="center" wrapText="1"/>
    </xf>
    <xf numFmtId="0" fontId="0" fillId="4" borderId="55" xfId="0" applyFill="1" applyBorder="1" applyAlignment="1">
      <alignment horizontal="left" vertical="center" wrapText="1"/>
    </xf>
    <xf numFmtId="0" fontId="0" fillId="4" borderId="19" xfId="0" applyFill="1" applyBorder="1" applyAlignment="1">
      <alignment horizontal="left" vertical="center" wrapText="1"/>
    </xf>
    <xf numFmtId="0" fontId="34" fillId="0" borderId="0" xfId="0" applyFont="1" applyFill="1" applyBorder="1" applyAlignment="1">
      <alignment horizontal="center" vertical="center" wrapText="1"/>
    </xf>
    <xf numFmtId="0" fontId="21" fillId="16" borderId="24" xfId="0" applyFont="1" applyFill="1" applyBorder="1" applyAlignment="1">
      <alignment horizontal="center" vertical="center"/>
    </xf>
    <xf numFmtId="0" fontId="21" fillId="16" borderId="67" xfId="0" applyFont="1" applyFill="1" applyBorder="1" applyAlignment="1">
      <alignment horizontal="center" vertical="center"/>
    </xf>
    <xf numFmtId="0" fontId="18" fillId="16" borderId="55" xfId="0" applyFont="1" applyFill="1" applyBorder="1" applyAlignment="1">
      <alignment horizontal="center" vertical="center" wrapText="1"/>
    </xf>
    <xf numFmtId="0" fontId="18" fillId="16" borderId="19" xfId="0" applyFont="1" applyFill="1" applyBorder="1" applyAlignment="1">
      <alignment horizontal="center" vertical="center" wrapText="1"/>
    </xf>
    <xf numFmtId="0" fontId="21" fillId="16" borderId="1" xfId="0" applyFont="1" applyFill="1" applyBorder="1" applyAlignment="1">
      <alignment horizontal="center" vertical="center" wrapText="1"/>
    </xf>
    <xf numFmtId="0" fontId="13" fillId="16" borderId="42" xfId="0" applyFont="1" applyFill="1" applyBorder="1" applyAlignment="1">
      <alignment horizontal="center" vertical="center" wrapText="1"/>
    </xf>
    <xf numFmtId="0" fontId="13" fillId="16" borderId="60" xfId="0" applyFont="1" applyFill="1" applyBorder="1" applyAlignment="1">
      <alignment horizontal="center" vertical="center" wrapText="1"/>
    </xf>
    <xf numFmtId="0" fontId="38" fillId="0" borderId="59" xfId="0" applyFont="1" applyFill="1" applyBorder="1" applyAlignment="1">
      <alignment horizontal="center" vertical="center" wrapText="1"/>
    </xf>
    <xf numFmtId="0" fontId="38" fillId="0" borderId="68" xfId="0" applyFont="1" applyFill="1" applyBorder="1" applyAlignment="1">
      <alignment horizontal="center" vertical="center" wrapText="1"/>
    </xf>
    <xf numFmtId="0" fontId="38" fillId="0" borderId="58" xfId="0" applyFont="1" applyFill="1" applyBorder="1" applyAlignment="1">
      <alignment horizontal="center" vertical="center" wrapText="1"/>
    </xf>
    <xf numFmtId="0" fontId="38" fillId="0" borderId="65" xfId="0" applyFont="1" applyFill="1" applyBorder="1" applyAlignment="1">
      <alignment horizontal="center" vertical="center" wrapText="1"/>
    </xf>
    <xf numFmtId="0" fontId="29" fillId="16" borderId="59" xfId="0" applyFont="1" applyFill="1" applyBorder="1" applyAlignment="1">
      <alignment horizontal="center" vertical="center" wrapText="1"/>
    </xf>
    <xf numFmtId="0" fontId="29" fillId="16" borderId="52" xfId="0" applyFont="1" applyFill="1" applyBorder="1" applyAlignment="1">
      <alignment horizontal="center" vertical="center" wrapText="1"/>
    </xf>
    <xf numFmtId="2" fontId="42" fillId="4" borderId="5" xfId="0" applyNumberFormat="1" applyFont="1" applyFill="1" applyBorder="1" applyAlignment="1">
      <alignment horizontal="center" vertical="center" wrapText="1"/>
    </xf>
    <xf numFmtId="2" fontId="42" fillId="4" borderId="54" xfId="0" applyNumberFormat="1" applyFont="1" applyFill="1" applyBorder="1" applyAlignment="1">
      <alignment horizontal="center" vertical="center" wrapText="1"/>
    </xf>
    <xf numFmtId="2" fontId="42" fillId="4" borderId="64" xfId="0" applyNumberFormat="1" applyFont="1" applyFill="1" applyBorder="1" applyAlignment="1">
      <alignment horizontal="center" vertical="center" wrapText="1"/>
    </xf>
    <xf numFmtId="2" fontId="42" fillId="4" borderId="66" xfId="0" applyNumberFormat="1" applyFont="1" applyFill="1" applyBorder="1" applyAlignment="1">
      <alignment horizontal="center" vertical="center" wrapText="1"/>
    </xf>
    <xf numFmtId="0" fontId="13" fillId="16" borderId="24" xfId="0" applyFont="1" applyFill="1" applyBorder="1" applyAlignment="1">
      <alignment horizontal="center" vertical="center" wrapText="1"/>
    </xf>
    <xf numFmtId="0" fontId="13" fillId="16" borderId="26" xfId="0" applyFont="1" applyFill="1" applyBorder="1" applyAlignment="1">
      <alignment horizontal="center" vertical="center" wrapText="1"/>
    </xf>
    <xf numFmtId="14" fontId="17" fillId="4" borderId="55" xfId="0" applyNumberFormat="1" applyFont="1" applyFill="1" applyBorder="1" applyAlignment="1">
      <alignment horizontal="center" vertical="center" wrapText="1"/>
    </xf>
    <xf numFmtId="0" fontId="17" fillId="4" borderId="19" xfId="0" applyFont="1" applyFill="1" applyBorder="1" applyAlignment="1">
      <alignment horizontal="center" vertical="center" wrapText="1"/>
    </xf>
    <xf numFmtId="49" fontId="17" fillId="4" borderId="55" xfId="0" applyNumberFormat="1" applyFont="1" applyFill="1" applyBorder="1" applyAlignment="1">
      <alignment horizontal="center" vertical="center" wrapText="1"/>
    </xf>
    <xf numFmtId="49" fontId="17" fillId="4" borderId="19" xfId="0" applyNumberFormat="1" applyFont="1" applyFill="1" applyBorder="1" applyAlignment="1">
      <alignment horizontal="center" vertical="center" wrapText="1"/>
    </xf>
    <xf numFmtId="14" fontId="17" fillId="0" borderId="55" xfId="0" applyNumberFormat="1" applyFont="1" applyBorder="1" applyAlignment="1">
      <alignment horizontal="center" vertical="center" wrapText="1"/>
    </xf>
    <xf numFmtId="2" fontId="55" fillId="4" borderId="55" xfId="0" applyNumberFormat="1" applyFont="1" applyFill="1" applyBorder="1" applyAlignment="1">
      <alignment horizontal="center" vertical="center" wrapText="1"/>
    </xf>
    <xf numFmtId="2" fontId="55" fillId="4" borderId="19" xfId="0" applyNumberFormat="1" applyFont="1" applyFill="1" applyBorder="1" applyAlignment="1">
      <alignment horizontal="center" vertical="center" wrapText="1"/>
    </xf>
    <xf numFmtId="2" fontId="17" fillId="3" borderId="59" xfId="0" applyNumberFormat="1" applyFont="1" applyFill="1" applyBorder="1" applyAlignment="1">
      <alignment horizontal="center" vertical="center" wrapText="1"/>
    </xf>
    <xf numFmtId="2" fontId="17" fillId="3" borderId="62" xfId="0" applyNumberFormat="1" applyFont="1" applyFill="1" applyBorder="1" applyAlignment="1">
      <alignment horizontal="center" vertical="center" wrapText="1"/>
    </xf>
    <xf numFmtId="2" fontId="17" fillId="3" borderId="58" xfId="0" applyNumberFormat="1" applyFont="1" applyFill="1" applyBorder="1" applyAlignment="1">
      <alignment horizontal="center" vertical="center" wrapText="1"/>
    </xf>
    <xf numFmtId="2" fontId="17" fillId="3" borderId="66" xfId="0" applyNumberFormat="1" applyFont="1" applyFill="1" applyBorder="1" applyAlignment="1">
      <alignment horizontal="center" vertical="center" wrapText="1"/>
    </xf>
    <xf numFmtId="168" fontId="29" fillId="5" borderId="24" xfId="1" applyNumberFormat="1" applyFont="1" applyFill="1" applyBorder="1" applyAlignment="1">
      <alignment horizontal="center" vertical="center" wrapText="1"/>
    </xf>
    <xf numFmtId="168" fontId="29" fillId="5" borderId="25" xfId="1" applyNumberFormat="1" applyFont="1" applyFill="1" applyBorder="1" applyAlignment="1">
      <alignment horizontal="center" vertical="center" wrapText="1"/>
    </xf>
    <xf numFmtId="168" fontId="29" fillId="5" borderId="26" xfId="1" applyNumberFormat="1" applyFont="1" applyFill="1" applyBorder="1" applyAlignment="1">
      <alignment horizontal="center" vertical="center" wrapText="1"/>
    </xf>
    <xf numFmtId="0" fontId="29" fillId="10" borderId="24" xfId="573" applyFont="1" applyFill="1" applyBorder="1" applyAlignment="1">
      <alignment horizontal="center" vertical="center" wrapText="1"/>
    </xf>
    <xf numFmtId="0" fontId="29" fillId="10" borderId="25" xfId="573" applyFont="1" applyFill="1" applyBorder="1" applyAlignment="1">
      <alignment horizontal="center" vertical="center" wrapText="1"/>
    </xf>
    <xf numFmtId="0" fontId="29" fillId="10" borderId="67" xfId="573" applyFont="1" applyFill="1" applyBorder="1" applyAlignment="1">
      <alignment horizontal="center" vertical="center" wrapText="1"/>
    </xf>
    <xf numFmtId="0" fontId="1" fillId="0" borderId="63" xfId="0" applyFont="1" applyBorder="1" applyAlignment="1">
      <alignment horizontal="left" vertical="center" wrapText="1"/>
    </xf>
    <xf numFmtId="0" fontId="3" fillId="8" borderId="20" xfId="0" applyFont="1" applyFill="1" applyBorder="1" applyAlignment="1">
      <alignment horizontal="center" vertical="center" wrapText="1"/>
    </xf>
    <xf numFmtId="0" fontId="3" fillId="8" borderId="8" xfId="0" applyFont="1" applyFill="1" applyBorder="1" applyAlignment="1">
      <alignment horizontal="center" vertical="center" wrapText="1"/>
    </xf>
    <xf numFmtId="0" fontId="3" fillId="8" borderId="13"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3" fillId="8" borderId="27" xfId="0" applyFont="1" applyFill="1" applyBorder="1" applyAlignment="1">
      <alignment horizontal="center" vertical="center" wrapText="1"/>
    </xf>
    <xf numFmtId="0" fontId="3" fillId="8" borderId="28" xfId="0" applyFont="1" applyFill="1" applyBorder="1" applyAlignment="1">
      <alignment horizontal="center" vertical="center" wrapText="1"/>
    </xf>
    <xf numFmtId="0" fontId="18" fillId="5" borderId="1" xfId="0" applyFont="1" applyFill="1" applyBorder="1" applyAlignment="1">
      <alignment horizontal="center" vertical="center" wrapText="1"/>
    </xf>
    <xf numFmtId="0" fontId="13" fillId="6" borderId="10" xfId="0" applyFont="1" applyFill="1" applyBorder="1" applyAlignment="1">
      <alignment horizontal="center" vertical="center"/>
    </xf>
    <xf numFmtId="0" fontId="13" fillId="6" borderId="11" xfId="0" applyFont="1" applyFill="1" applyBorder="1" applyAlignment="1">
      <alignment horizontal="center" vertical="center"/>
    </xf>
    <xf numFmtId="0" fontId="13" fillId="6" borderId="31" xfId="0" applyFont="1" applyFill="1" applyBorder="1" applyAlignment="1">
      <alignment horizontal="center" vertical="center"/>
    </xf>
    <xf numFmtId="0" fontId="26" fillId="0" borderId="13"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6" fillId="0" borderId="2" xfId="0" applyFont="1" applyFill="1" applyBorder="1" applyAlignment="1">
      <alignment horizontal="center" vertical="center" wrapText="1"/>
    </xf>
    <xf numFmtId="0" fontId="26" fillId="0" borderId="15" xfId="0" applyFont="1" applyFill="1" applyBorder="1" applyAlignment="1">
      <alignment horizontal="center" vertical="center" wrapText="1"/>
    </xf>
    <xf numFmtId="0" fontId="26" fillId="0" borderId="16" xfId="0" applyFont="1" applyFill="1" applyBorder="1" applyAlignment="1">
      <alignment horizontal="center" vertical="center" wrapText="1"/>
    </xf>
    <xf numFmtId="0" fontId="26" fillId="0" borderId="34" xfId="0" applyFont="1" applyFill="1" applyBorder="1" applyAlignment="1">
      <alignment horizontal="center" vertical="center" wrapText="1"/>
    </xf>
    <xf numFmtId="0" fontId="13" fillId="6" borderId="10" xfId="0" applyFont="1" applyFill="1" applyBorder="1" applyAlignment="1">
      <alignment horizontal="center" vertical="center" wrapText="1"/>
    </xf>
    <xf numFmtId="0" fontId="13" fillId="6" borderId="12" xfId="0" applyFont="1" applyFill="1" applyBorder="1" applyAlignment="1">
      <alignment horizontal="center" vertical="center" wrapText="1"/>
    </xf>
    <xf numFmtId="0" fontId="13" fillId="6" borderId="13" xfId="0" applyFont="1" applyFill="1" applyBorder="1" applyAlignment="1">
      <alignment horizontal="center" vertical="center" wrapText="1"/>
    </xf>
    <xf numFmtId="0" fontId="13" fillId="6" borderId="14" xfId="0" applyFont="1" applyFill="1" applyBorder="1" applyAlignment="1">
      <alignment horizontal="center" vertical="center" wrapText="1"/>
    </xf>
    <xf numFmtId="0" fontId="27" fillId="0" borderId="15" xfId="0" applyFont="1" applyFill="1" applyBorder="1" applyAlignment="1">
      <alignment horizontal="center" vertical="center" wrapText="1"/>
    </xf>
    <xf numFmtId="0" fontId="27" fillId="0" borderId="17" xfId="0" applyFont="1" applyFill="1" applyBorder="1" applyAlignment="1">
      <alignment horizontal="center" vertical="center" wrapText="1"/>
    </xf>
    <xf numFmtId="0" fontId="21" fillId="0" borderId="0" xfId="0" applyFont="1" applyFill="1" applyBorder="1" applyAlignment="1">
      <alignment horizontal="center" vertical="center" wrapText="1"/>
    </xf>
    <xf numFmtId="0" fontId="0" fillId="4" borderId="9" xfId="0" applyFill="1" applyBorder="1" applyAlignment="1">
      <alignment horizontal="center" vertical="center" wrapText="1"/>
    </xf>
    <xf numFmtId="0" fontId="25" fillId="0" borderId="0" xfId="0" applyFont="1" applyFill="1" applyAlignment="1">
      <alignment horizontal="center" vertical="center"/>
    </xf>
    <xf numFmtId="0" fontId="3" fillId="4" borderId="20"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13" fillId="16" borderId="72" xfId="0" applyFont="1" applyFill="1" applyBorder="1" applyAlignment="1">
      <alignment horizontal="center" vertical="center" wrapText="1"/>
    </xf>
    <xf numFmtId="0" fontId="13" fillId="16" borderId="56" xfId="0" applyFont="1" applyFill="1" applyBorder="1" applyAlignment="1">
      <alignment horizontal="center" vertical="center" wrapText="1"/>
    </xf>
    <xf numFmtId="0" fontId="13" fillId="16" borderId="44" xfId="0" applyFont="1" applyFill="1" applyBorder="1" applyAlignment="1">
      <alignment horizontal="center" vertical="center" wrapText="1"/>
    </xf>
    <xf numFmtId="0" fontId="13" fillId="16" borderId="33" xfId="0" applyFont="1" applyFill="1" applyBorder="1" applyAlignment="1">
      <alignment horizontal="center" vertical="center" wrapText="1"/>
    </xf>
    <xf numFmtId="0" fontId="26" fillId="0" borderId="43" xfId="0" applyFont="1" applyFill="1" applyBorder="1" applyAlignment="1">
      <alignment horizontal="center" vertical="center" wrapText="1"/>
    </xf>
    <xf numFmtId="0" fontId="26" fillId="0" borderId="54" xfId="0" applyFont="1" applyFill="1" applyBorder="1" applyAlignment="1">
      <alignment horizontal="center" vertical="center" wrapText="1"/>
    </xf>
    <xf numFmtId="0" fontId="26" fillId="0" borderId="58" xfId="0" applyFont="1" applyFill="1" applyBorder="1" applyAlignment="1">
      <alignment horizontal="center" vertical="center" wrapText="1"/>
    </xf>
    <xf numFmtId="0" fontId="26" fillId="0" borderId="66" xfId="0" applyFont="1" applyFill="1" applyBorder="1" applyAlignment="1">
      <alignment horizontal="center" vertical="center" wrapText="1"/>
    </xf>
    <xf numFmtId="0" fontId="3" fillId="0" borderId="9" xfId="0" applyFont="1" applyBorder="1" applyAlignment="1">
      <alignment horizontal="center" vertical="center" wrapText="1"/>
    </xf>
    <xf numFmtId="0" fontId="13" fillId="16" borderId="32" xfId="0" applyFont="1" applyFill="1" applyBorder="1" applyAlignment="1">
      <alignment horizontal="center" vertical="center" wrapText="1"/>
    </xf>
    <xf numFmtId="0" fontId="13" fillId="16" borderId="59" xfId="0" applyFont="1" applyFill="1" applyBorder="1" applyAlignment="1">
      <alignment horizontal="center" vertical="center" wrapText="1"/>
    </xf>
    <xf numFmtId="0" fontId="13" fillId="16" borderId="62" xfId="0" applyFont="1" applyFill="1" applyBorder="1" applyAlignment="1">
      <alignment horizontal="center" vertical="center" wrapText="1"/>
    </xf>
    <xf numFmtId="0" fontId="13" fillId="16" borderId="58" xfId="0" applyFont="1" applyFill="1" applyBorder="1" applyAlignment="1">
      <alignment horizontal="center" vertical="center" wrapText="1"/>
    </xf>
    <xf numFmtId="0" fontId="13" fillId="16" borderId="66" xfId="0" applyFont="1" applyFill="1" applyBorder="1" applyAlignment="1">
      <alignment horizontal="center" vertical="center" wrapText="1"/>
    </xf>
    <xf numFmtId="0" fontId="14" fillId="16" borderId="9" xfId="0" applyFont="1" applyFill="1" applyBorder="1" applyAlignment="1">
      <alignment horizontal="center" vertical="center" wrapText="1"/>
    </xf>
    <xf numFmtId="0" fontId="50" fillId="16" borderId="59" xfId="0" applyFont="1" applyFill="1" applyBorder="1" applyAlignment="1">
      <alignment horizontal="center" vertical="center" wrapText="1"/>
    </xf>
    <xf numFmtId="0" fontId="50" fillId="16" borderId="62" xfId="0" applyFont="1" applyFill="1" applyBorder="1" applyAlignment="1">
      <alignment horizontal="center" vertical="center" wrapText="1"/>
    </xf>
    <xf numFmtId="0" fontId="50" fillId="16" borderId="58" xfId="0" applyFont="1" applyFill="1" applyBorder="1" applyAlignment="1">
      <alignment horizontal="center" vertical="center" wrapText="1"/>
    </xf>
    <xf numFmtId="0" fontId="50" fillId="16" borderId="66" xfId="0" applyFont="1" applyFill="1" applyBorder="1" applyAlignment="1">
      <alignment horizontal="center" vertical="center" wrapText="1"/>
    </xf>
    <xf numFmtId="0" fontId="50" fillId="16" borderId="24" xfId="0" applyFont="1" applyFill="1" applyBorder="1" applyAlignment="1">
      <alignment horizontal="center" vertical="center" wrapText="1"/>
    </xf>
    <xf numFmtId="0" fontId="50" fillId="16" borderId="25" xfId="0" applyFont="1" applyFill="1" applyBorder="1" applyAlignment="1">
      <alignment horizontal="center" vertical="center" wrapText="1"/>
    </xf>
    <xf numFmtId="0" fontId="50" fillId="16" borderId="26" xfId="0" applyFont="1" applyFill="1" applyBorder="1" applyAlignment="1">
      <alignment horizontal="center" vertical="center" wrapText="1"/>
    </xf>
    <xf numFmtId="0" fontId="51" fillId="0" borderId="10" xfId="0" applyFont="1" applyFill="1" applyBorder="1" applyAlignment="1">
      <alignment horizontal="center" vertical="center"/>
    </xf>
    <xf numFmtId="0" fontId="51" fillId="0" borderId="11" xfId="0" applyFont="1" applyFill="1" applyBorder="1" applyAlignment="1">
      <alignment horizontal="center" vertical="center"/>
    </xf>
    <xf numFmtId="0" fontId="51" fillId="0" borderId="12" xfId="0" applyFont="1" applyFill="1" applyBorder="1" applyAlignment="1">
      <alignment horizontal="center" vertical="center"/>
    </xf>
    <xf numFmtId="0" fontId="51" fillId="0" borderId="15" xfId="0" applyFont="1" applyFill="1" applyBorder="1" applyAlignment="1">
      <alignment horizontal="center" vertical="center"/>
    </xf>
    <xf numFmtId="0" fontId="51" fillId="0" borderId="16" xfId="0" applyFont="1" applyFill="1" applyBorder="1" applyAlignment="1">
      <alignment horizontal="center" vertical="center"/>
    </xf>
    <xf numFmtId="0" fontId="51" fillId="0" borderId="17" xfId="0" applyFont="1" applyFill="1" applyBorder="1" applyAlignment="1">
      <alignment horizontal="center" vertical="center"/>
    </xf>
    <xf numFmtId="0" fontId="52" fillId="0" borderId="21" xfId="0" applyFont="1" applyFill="1" applyBorder="1" applyAlignment="1">
      <alignment horizontal="center" vertical="center" wrapText="1"/>
    </xf>
    <xf numFmtId="0" fontId="52" fillId="0" borderId="23" xfId="0" applyFont="1" applyFill="1" applyBorder="1" applyAlignment="1">
      <alignment horizontal="center" vertical="center" wrapText="1"/>
    </xf>
    <xf numFmtId="0" fontId="53" fillId="0" borderId="21" xfId="0" applyFont="1" applyBorder="1" applyAlignment="1">
      <alignment horizontal="center" vertical="center"/>
    </xf>
    <xf numFmtId="0" fontId="53" fillId="0" borderId="23" xfId="0" applyFont="1" applyBorder="1" applyAlignment="1">
      <alignment horizontal="center" vertical="center"/>
    </xf>
    <xf numFmtId="0" fontId="51" fillId="0" borderId="21" xfId="0" applyFont="1" applyBorder="1" applyAlignment="1">
      <alignment horizontal="center" vertical="center"/>
    </xf>
    <xf numFmtId="0" fontId="51" fillId="0" borderId="23" xfId="0" applyFont="1" applyBorder="1" applyAlignment="1">
      <alignment horizontal="center" vertical="center"/>
    </xf>
    <xf numFmtId="0" fontId="50" fillId="16" borderId="24" xfId="574" applyFont="1" applyFill="1" applyBorder="1" applyAlignment="1">
      <alignment horizontal="center" vertical="center" wrapText="1"/>
    </xf>
    <xf numFmtId="0" fontId="50" fillId="16" borderId="25" xfId="574" applyFont="1" applyFill="1" applyBorder="1" applyAlignment="1">
      <alignment horizontal="center" vertical="center" wrapText="1"/>
    </xf>
    <xf numFmtId="0" fontId="50" fillId="16" borderId="26" xfId="574" applyFont="1" applyFill="1" applyBorder="1" applyAlignment="1">
      <alignment horizontal="center" vertical="center" wrapText="1"/>
    </xf>
    <xf numFmtId="0" fontId="50" fillId="16" borderId="58" xfId="574" applyFont="1" applyFill="1" applyBorder="1" applyAlignment="1">
      <alignment horizontal="center" vertical="center" wrapText="1"/>
    </xf>
    <xf numFmtId="0" fontId="50" fillId="16" borderId="61" xfId="574" applyFont="1" applyFill="1" applyBorder="1" applyAlignment="1">
      <alignment horizontal="center" vertical="center" wrapText="1"/>
    </xf>
    <xf numFmtId="0" fontId="50" fillId="16" borderId="65" xfId="574" applyFont="1" applyFill="1" applyBorder="1" applyAlignment="1">
      <alignment horizontal="center" vertical="center" wrapText="1"/>
    </xf>
    <xf numFmtId="0" fontId="26" fillId="0" borderId="40" xfId="0" applyFont="1" applyBorder="1" applyAlignment="1">
      <alignment horizontal="center" vertical="center"/>
    </xf>
    <xf numFmtId="0" fontId="26" fillId="0" borderId="70" xfId="0" applyFont="1" applyBorder="1" applyAlignment="1">
      <alignment horizontal="center" vertical="center"/>
    </xf>
    <xf numFmtId="0" fontId="26" fillId="0" borderId="50" xfId="0" applyFont="1" applyBorder="1" applyAlignment="1">
      <alignment horizontal="center" vertical="center"/>
    </xf>
    <xf numFmtId="0" fontId="50" fillId="16" borderId="21" xfId="574" applyFont="1" applyFill="1" applyBorder="1" applyAlignment="1">
      <alignment horizontal="center" vertical="center" wrapText="1"/>
    </xf>
    <xf numFmtId="0" fontId="50" fillId="16" borderId="22" xfId="574" applyFont="1" applyFill="1" applyBorder="1" applyAlignment="1">
      <alignment horizontal="center" vertical="center" wrapText="1"/>
    </xf>
    <xf numFmtId="0" fontId="50" fillId="16" borderId="23" xfId="574" applyFont="1" applyFill="1" applyBorder="1" applyAlignment="1">
      <alignment horizontal="center" vertical="center" wrapText="1"/>
    </xf>
    <xf numFmtId="0" fontId="3" fillId="0" borderId="20" xfId="0" applyFont="1" applyBorder="1" applyAlignment="1">
      <alignment horizontal="center" vertical="center"/>
    </xf>
    <xf numFmtId="0" fontId="3" fillId="0" borderId="8" xfId="0" applyFont="1" applyBorder="1" applyAlignment="1">
      <alignment horizontal="center" vertical="center"/>
    </xf>
    <xf numFmtId="0" fontId="3" fillId="0" borderId="13" xfId="0" applyFont="1" applyBorder="1" applyAlignment="1">
      <alignment horizontal="center" vertical="center"/>
    </xf>
    <xf numFmtId="0" fontId="3" fillId="0" borderId="1" xfId="0" applyFont="1" applyBorder="1" applyAlignment="1">
      <alignment horizontal="center" vertical="center"/>
    </xf>
    <xf numFmtId="0" fontId="3" fillId="0" borderId="39"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center" vertical="center"/>
    </xf>
    <xf numFmtId="0" fontId="26" fillId="0" borderId="15" xfId="0" applyFont="1" applyBorder="1" applyAlignment="1">
      <alignment horizontal="center" vertical="center" wrapText="1"/>
    </xf>
    <xf numFmtId="0" fontId="26" fillId="0" borderId="16" xfId="0" applyFont="1" applyBorder="1" applyAlignment="1">
      <alignment horizontal="center" vertical="center" wrapText="1"/>
    </xf>
    <xf numFmtId="0" fontId="26" fillId="0" borderId="47" xfId="0" applyFont="1" applyBorder="1" applyAlignment="1">
      <alignment horizontal="center" vertical="center"/>
    </xf>
    <xf numFmtId="0" fontId="26" fillId="0" borderId="45" xfId="0" applyFont="1" applyBorder="1" applyAlignment="1">
      <alignment horizontal="center" vertical="center"/>
    </xf>
    <xf numFmtId="0" fontId="26" fillId="0" borderId="38" xfId="0" applyFont="1" applyBorder="1" applyAlignment="1">
      <alignment horizontal="center" vertical="center"/>
    </xf>
    <xf numFmtId="0" fontId="50" fillId="16" borderId="13" xfId="0" applyFont="1" applyFill="1" applyBorder="1" applyAlignment="1">
      <alignment horizontal="center" vertical="center"/>
    </xf>
    <xf numFmtId="0" fontId="50" fillId="16" borderId="1" xfId="0" applyFont="1" applyFill="1" applyBorder="1" applyAlignment="1">
      <alignment horizontal="center" vertical="center"/>
    </xf>
    <xf numFmtId="0" fontId="50" fillId="16" borderId="14" xfId="0" applyFont="1" applyFill="1" applyBorder="1" applyAlignment="1">
      <alignment horizontal="center" vertical="center"/>
    </xf>
    <xf numFmtId="0" fontId="50" fillId="16" borderId="15" xfId="0" applyFont="1" applyFill="1" applyBorder="1" applyAlignment="1">
      <alignment horizontal="center" vertical="center"/>
    </xf>
    <xf numFmtId="0" fontId="50" fillId="16" borderId="16" xfId="0" applyFont="1" applyFill="1" applyBorder="1" applyAlignment="1">
      <alignment horizontal="center" vertical="center"/>
    </xf>
    <xf numFmtId="0" fontId="50" fillId="16" borderId="17" xfId="0" applyFont="1" applyFill="1" applyBorder="1" applyAlignment="1">
      <alignment horizontal="center" vertical="center"/>
    </xf>
    <xf numFmtId="0" fontId="5" fillId="0" borderId="0" xfId="0" applyFont="1" applyFill="1" applyBorder="1" applyAlignment="1">
      <alignment horizontal="center" vertical="center"/>
    </xf>
    <xf numFmtId="0" fontId="50" fillId="16" borderId="21" xfId="0" applyFont="1" applyFill="1" applyBorder="1" applyAlignment="1">
      <alignment horizontal="center" vertical="center"/>
    </xf>
    <xf numFmtId="0" fontId="50" fillId="16" borderId="22" xfId="0" applyFont="1" applyFill="1" applyBorder="1" applyAlignment="1">
      <alignment horizontal="center" vertical="center"/>
    </xf>
    <xf numFmtId="0" fontId="50" fillId="16" borderId="23" xfId="0" applyFont="1" applyFill="1" applyBorder="1" applyAlignment="1">
      <alignment horizontal="center" vertical="center"/>
    </xf>
    <xf numFmtId="0" fontId="50" fillId="16" borderId="74" xfId="0" applyFont="1" applyFill="1" applyBorder="1" applyAlignment="1">
      <alignment horizontal="center" vertical="center"/>
    </xf>
    <xf numFmtId="0" fontId="50" fillId="16" borderId="75" xfId="0" applyFont="1" applyFill="1" applyBorder="1" applyAlignment="1">
      <alignment horizontal="center" vertical="center"/>
    </xf>
    <xf numFmtId="0" fontId="50" fillId="16" borderId="64" xfId="0" applyFont="1" applyFill="1" applyBorder="1" applyAlignment="1">
      <alignment horizontal="center" vertical="center"/>
    </xf>
    <xf numFmtId="0" fontId="26" fillId="0" borderId="20" xfId="0" applyFont="1" applyBorder="1" applyAlignment="1">
      <alignment horizontal="center" vertical="center" wrapText="1"/>
    </xf>
    <xf numFmtId="0" fontId="26" fillId="0" borderId="8" xfId="0" applyFont="1" applyBorder="1" applyAlignment="1">
      <alignment horizontal="center" vertical="center" wrapText="1"/>
    </xf>
    <xf numFmtId="0" fontId="26" fillId="0" borderId="13" xfId="0" applyFont="1" applyBorder="1" applyAlignment="1">
      <alignment horizontal="center" vertical="center" wrapText="1"/>
    </xf>
    <xf numFmtId="0" fontId="26" fillId="0" borderId="1" xfId="0" applyFont="1" applyBorder="1" applyAlignment="1">
      <alignment horizontal="center" vertical="center" wrapText="1"/>
    </xf>
  </cellXfs>
  <cellStyles count="577">
    <cellStyle name="Énfasis1" xfId="573" builtinId="29"/>
    <cellStyle name="Hipervínculo" xfId="5" builtinId="8" hidden="1"/>
    <cellStyle name="Hipervínculo" xfId="7"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xfId="23" builtinId="8" hidden="1"/>
    <cellStyle name="Hipervínculo" xfId="25" builtinId="8" hidden="1"/>
    <cellStyle name="Hipervínculo" xfId="27" builtinId="8" hidden="1"/>
    <cellStyle name="Hipervínculo" xfId="29" builtinId="8" hidden="1"/>
    <cellStyle name="Hipervínculo" xfId="31" builtinId="8" hidden="1"/>
    <cellStyle name="Hipervínculo" xfId="33" builtinId="8" hidden="1"/>
    <cellStyle name="Hipervínculo" xfId="35" builtinId="8" hidden="1"/>
    <cellStyle name="Hipervínculo" xfId="37" builtinId="8" hidden="1"/>
    <cellStyle name="Hipervínculo" xfId="39" builtinId="8" hidden="1"/>
    <cellStyle name="Hipervínculo" xfId="41" builtinId="8" hidden="1"/>
    <cellStyle name="Hipervínculo" xfId="43" builtinId="8" hidden="1"/>
    <cellStyle name="Hipervínculo" xfId="45" builtinId="8" hidden="1"/>
    <cellStyle name="Hipervínculo" xfId="47" builtinId="8" hidden="1"/>
    <cellStyle name="Hipervínculo" xfId="49" builtinId="8" hidden="1"/>
    <cellStyle name="Hipervínculo" xfId="51" builtinId="8" hidden="1"/>
    <cellStyle name="Hipervínculo" xfId="53" builtinId="8" hidden="1"/>
    <cellStyle name="Hipervínculo" xfId="55" builtinId="8" hidden="1"/>
    <cellStyle name="Hipervínculo" xfId="57" builtinId="8" hidden="1"/>
    <cellStyle name="Hipervínculo" xfId="59" builtinId="8" hidden="1"/>
    <cellStyle name="Hipervínculo" xfId="61" builtinId="8" hidden="1"/>
    <cellStyle name="Hipervínculo" xfId="63" builtinId="8" hidden="1"/>
    <cellStyle name="Hipervínculo" xfId="65" builtinId="8" hidden="1"/>
    <cellStyle name="Hipervínculo" xfId="67" builtinId="8" hidden="1"/>
    <cellStyle name="Hipervínculo" xfId="69" builtinId="8" hidden="1"/>
    <cellStyle name="Hipervínculo" xfId="71" builtinId="8" hidden="1"/>
    <cellStyle name="Hipervínculo" xfId="73" builtinId="8" hidden="1"/>
    <cellStyle name="Hipervínculo" xfId="75" builtinId="8" hidden="1"/>
    <cellStyle name="Hipervínculo" xfId="77" builtinId="8" hidden="1"/>
    <cellStyle name="Hipervínculo" xfId="79" builtinId="8" hidden="1"/>
    <cellStyle name="Hipervínculo" xfId="81" builtinId="8" hidden="1"/>
    <cellStyle name="Hipervínculo" xfId="83" builtinId="8" hidden="1"/>
    <cellStyle name="Hipervínculo" xfId="85" builtinId="8" hidden="1"/>
    <cellStyle name="Hipervínculo" xfId="87" builtinId="8" hidden="1"/>
    <cellStyle name="Hipervínculo" xfId="89" builtinId="8" hidden="1"/>
    <cellStyle name="Hipervínculo" xfId="91" builtinId="8" hidden="1"/>
    <cellStyle name="Hipervínculo" xfId="93" builtinId="8" hidden="1"/>
    <cellStyle name="Hipervínculo" xfId="95" builtinId="8" hidden="1"/>
    <cellStyle name="Hipervínculo" xfId="97" builtinId="8" hidden="1"/>
    <cellStyle name="Hipervínculo" xfId="99" builtinId="8" hidden="1"/>
    <cellStyle name="Hipervínculo" xfId="101" builtinId="8" hidden="1"/>
    <cellStyle name="Hipervínculo" xfId="103" builtinId="8" hidden="1"/>
    <cellStyle name="Hipervínculo" xfId="105" builtinId="8" hidden="1"/>
    <cellStyle name="Hipervínculo" xfId="107" builtinId="8" hidden="1"/>
    <cellStyle name="Hipervínculo" xfId="109" builtinId="8" hidden="1"/>
    <cellStyle name="Hipervínculo" xfId="111" builtinId="8" hidden="1"/>
    <cellStyle name="Hipervínculo" xfId="113" builtinId="8" hidden="1"/>
    <cellStyle name="Hipervínculo" xfId="115" builtinId="8" hidden="1"/>
    <cellStyle name="Hipervínculo" xfId="117" builtinId="8" hidden="1"/>
    <cellStyle name="Hipervínculo" xfId="119" builtinId="8" hidden="1"/>
    <cellStyle name="Hipervínculo" xfId="121" builtinId="8" hidden="1"/>
    <cellStyle name="Hipervínculo" xfId="123" builtinId="8" hidden="1"/>
    <cellStyle name="Hipervínculo" xfId="125" builtinId="8" hidden="1"/>
    <cellStyle name="Hipervínculo" xfId="127" builtinId="8" hidden="1"/>
    <cellStyle name="Hipervínculo" xfId="129" builtinId="8" hidden="1"/>
    <cellStyle name="Hipervínculo" xfId="131" builtinId="8" hidden="1"/>
    <cellStyle name="Hipervínculo" xfId="133" builtinId="8" hidden="1"/>
    <cellStyle name="Hipervínculo" xfId="135" builtinId="8" hidden="1"/>
    <cellStyle name="Hipervínculo" xfId="137" builtinId="8" hidden="1"/>
    <cellStyle name="Hipervínculo" xfId="139" builtinId="8" hidden="1"/>
    <cellStyle name="Hipervínculo" xfId="141" builtinId="8" hidden="1"/>
    <cellStyle name="Hipervínculo" xfId="143" builtinId="8" hidden="1"/>
    <cellStyle name="Hipervínculo" xfId="145" builtinId="8" hidden="1"/>
    <cellStyle name="Hipervínculo" xfId="147" builtinId="8" hidden="1"/>
    <cellStyle name="Hipervínculo" xfId="149" builtinId="8" hidden="1"/>
    <cellStyle name="Hipervínculo" xfId="151" builtinId="8" hidden="1"/>
    <cellStyle name="Hipervínculo" xfId="153" builtinId="8" hidden="1"/>
    <cellStyle name="Hipervínculo" xfId="155" builtinId="8" hidden="1"/>
    <cellStyle name="Hipervínculo" xfId="157" builtinId="8" hidden="1"/>
    <cellStyle name="Hipervínculo" xfId="159" builtinId="8" hidden="1"/>
    <cellStyle name="Hipervínculo" xfId="161" builtinId="8" hidden="1"/>
    <cellStyle name="Hipervínculo" xfId="163" builtinId="8" hidden="1"/>
    <cellStyle name="Hipervínculo" xfId="165" builtinId="8" hidden="1"/>
    <cellStyle name="Hipervínculo" xfId="167" builtinId="8" hidden="1"/>
    <cellStyle name="Hipervínculo" xfId="169" builtinId="8" hidden="1"/>
    <cellStyle name="Hipervínculo" xfId="171" builtinId="8" hidden="1"/>
    <cellStyle name="Hipervínculo" xfId="173" builtinId="8" hidden="1"/>
    <cellStyle name="Hipervínculo" xfId="175" builtinId="8" hidden="1"/>
    <cellStyle name="Hipervínculo" xfId="177" builtinId="8" hidden="1"/>
    <cellStyle name="Hipervínculo" xfId="179" builtinId="8" hidden="1"/>
    <cellStyle name="Hipervínculo" xfId="181" builtinId="8" hidden="1"/>
    <cellStyle name="Hipervínculo" xfId="183" builtinId="8" hidden="1"/>
    <cellStyle name="Hipervínculo" xfId="185" builtinId="8" hidden="1"/>
    <cellStyle name="Hipervínculo" xfId="187" builtinId="8" hidden="1"/>
    <cellStyle name="Hipervínculo" xfId="189" builtinId="8" hidden="1"/>
    <cellStyle name="Hipervínculo" xfId="191" builtinId="8" hidden="1"/>
    <cellStyle name="Hipervínculo" xfId="193" builtinId="8" hidden="1"/>
    <cellStyle name="Hipervínculo" xfId="195" builtinId="8" hidden="1"/>
    <cellStyle name="Hipervínculo" xfId="197" builtinId="8" hidden="1"/>
    <cellStyle name="Hipervínculo" xfId="199" builtinId="8" hidden="1"/>
    <cellStyle name="Hipervínculo" xfId="201" builtinId="8" hidden="1"/>
    <cellStyle name="Hipervínculo" xfId="203" builtinId="8" hidden="1"/>
    <cellStyle name="Hipervínculo" xfId="205" builtinId="8" hidden="1"/>
    <cellStyle name="Hipervínculo" xfId="207" builtinId="8" hidden="1"/>
    <cellStyle name="Hipervínculo" xfId="209" builtinId="8" hidden="1"/>
    <cellStyle name="Hipervínculo" xfId="211" builtinId="8" hidden="1"/>
    <cellStyle name="Hipervínculo" xfId="213" builtinId="8" hidden="1"/>
    <cellStyle name="Hipervínculo" xfId="215" builtinId="8" hidden="1"/>
    <cellStyle name="Hipervínculo" xfId="217" builtinId="8" hidden="1"/>
    <cellStyle name="Hipervínculo" xfId="219" builtinId="8" hidden="1"/>
    <cellStyle name="Hipervínculo" xfId="221" builtinId="8" hidden="1"/>
    <cellStyle name="Hipervínculo" xfId="223" builtinId="8" hidden="1"/>
    <cellStyle name="Hipervínculo" xfId="225" builtinId="8" hidden="1"/>
    <cellStyle name="Hipervínculo" xfId="227" builtinId="8" hidden="1"/>
    <cellStyle name="Hipervínculo" xfId="229" builtinId="8" hidden="1"/>
    <cellStyle name="Hipervínculo" xfId="231" builtinId="8" hidden="1"/>
    <cellStyle name="Hipervínculo" xfId="233" builtinId="8" hidden="1"/>
    <cellStyle name="Hipervínculo" xfId="235" builtinId="8" hidden="1"/>
    <cellStyle name="Hipervínculo" xfId="237" builtinId="8" hidden="1"/>
    <cellStyle name="Hipervínculo" xfId="239" builtinId="8" hidden="1"/>
    <cellStyle name="Hipervínculo" xfId="241" builtinId="8" hidden="1"/>
    <cellStyle name="Hipervínculo" xfId="243" builtinId="8" hidden="1"/>
    <cellStyle name="Hipervínculo" xfId="245" builtinId="8" hidden="1"/>
    <cellStyle name="Hipervínculo" xfId="247" builtinId="8" hidden="1"/>
    <cellStyle name="Hipervínculo" xfId="249" builtinId="8" hidden="1"/>
    <cellStyle name="Hipervínculo" xfId="251" builtinId="8" hidden="1"/>
    <cellStyle name="Hipervínculo" xfId="253" builtinId="8" hidden="1"/>
    <cellStyle name="Hipervínculo" xfId="255" builtinId="8" hidden="1"/>
    <cellStyle name="Hipervínculo" xfId="257" builtinId="8" hidden="1"/>
    <cellStyle name="Hipervínculo" xfId="259" builtinId="8" hidden="1"/>
    <cellStyle name="Hipervínculo" xfId="261" builtinId="8" hidden="1"/>
    <cellStyle name="Hipervínculo" xfId="263" builtinId="8" hidden="1"/>
    <cellStyle name="Hipervínculo" xfId="265" builtinId="8" hidden="1"/>
    <cellStyle name="Hipervínculo" xfId="267" builtinId="8" hidden="1"/>
    <cellStyle name="Hipervínculo" xfId="269" builtinId="8" hidden="1"/>
    <cellStyle name="Hipervínculo" xfId="271" builtinId="8" hidden="1"/>
    <cellStyle name="Hipervínculo" xfId="273" builtinId="8" hidden="1"/>
    <cellStyle name="Hipervínculo" xfId="275" builtinId="8" hidden="1"/>
    <cellStyle name="Hipervínculo" xfId="277" builtinId="8" hidden="1"/>
    <cellStyle name="Hipervínculo" xfId="279" builtinId="8" hidden="1"/>
    <cellStyle name="Hipervínculo" xfId="281" builtinId="8" hidden="1"/>
    <cellStyle name="Hipervínculo" xfId="283" builtinId="8" hidden="1"/>
    <cellStyle name="Hipervínculo" xfId="285" builtinId="8" hidden="1"/>
    <cellStyle name="Hipervínculo" xfId="287" builtinId="8" hidden="1"/>
    <cellStyle name="Hipervínculo" xfId="289" builtinId="8" hidden="1"/>
    <cellStyle name="Hipervínculo" xfId="291" builtinId="8" hidden="1"/>
    <cellStyle name="Hipervínculo" xfId="293" builtinId="8" hidden="1"/>
    <cellStyle name="Hipervínculo" xfId="295" builtinId="8" hidden="1"/>
    <cellStyle name="Hipervínculo" xfId="297" builtinId="8" hidden="1"/>
    <cellStyle name="Hipervínculo" xfId="299" builtinId="8" hidden="1"/>
    <cellStyle name="Hipervínculo" xfId="301" builtinId="8" hidden="1"/>
    <cellStyle name="Hipervínculo" xfId="303" builtinId="8" hidden="1"/>
    <cellStyle name="Hipervínculo" xfId="305" builtinId="8" hidden="1"/>
    <cellStyle name="Hipervínculo" xfId="307" builtinId="8" hidden="1"/>
    <cellStyle name="Hipervínculo" xfId="309" builtinId="8" hidden="1"/>
    <cellStyle name="Hipervínculo" xfId="311" builtinId="8" hidden="1"/>
    <cellStyle name="Hipervínculo" xfId="313" builtinId="8" hidden="1"/>
    <cellStyle name="Hipervínculo" xfId="315" builtinId="8" hidden="1"/>
    <cellStyle name="Hipervínculo" xfId="317" builtinId="8" hidden="1"/>
    <cellStyle name="Hipervínculo" xfId="319" builtinId="8" hidden="1"/>
    <cellStyle name="Hipervínculo" xfId="321" builtinId="8" hidden="1"/>
    <cellStyle name="Hipervínculo" xfId="323" builtinId="8" hidden="1"/>
    <cellStyle name="Hipervínculo" xfId="325" builtinId="8" hidden="1"/>
    <cellStyle name="Hipervínculo" xfId="327" builtinId="8" hidden="1"/>
    <cellStyle name="Hipervínculo" xfId="329" builtinId="8" hidden="1"/>
    <cellStyle name="Hipervínculo" xfId="331" builtinId="8" hidden="1"/>
    <cellStyle name="Hipervínculo" xfId="333" builtinId="8" hidden="1"/>
    <cellStyle name="Hipervínculo" xfId="335" builtinId="8" hidden="1"/>
    <cellStyle name="Hipervínculo" xfId="337" builtinId="8" hidden="1"/>
    <cellStyle name="Hipervínculo" xfId="339" builtinId="8" hidden="1"/>
    <cellStyle name="Hipervínculo" xfId="341" builtinId="8" hidden="1"/>
    <cellStyle name="Hipervínculo" xfId="343" builtinId="8" hidden="1"/>
    <cellStyle name="Hipervínculo" xfId="345" builtinId="8" hidden="1"/>
    <cellStyle name="Hipervínculo" xfId="347" builtinId="8" hidden="1"/>
    <cellStyle name="Hipervínculo" xfId="349" builtinId="8" hidden="1"/>
    <cellStyle name="Hipervínculo" xfId="351" builtinId="8" hidden="1"/>
    <cellStyle name="Hipervínculo" xfId="353" builtinId="8" hidden="1"/>
    <cellStyle name="Hipervínculo" xfId="355" builtinId="8" hidden="1"/>
    <cellStyle name="Hipervínculo" xfId="357" builtinId="8" hidden="1"/>
    <cellStyle name="Hipervínculo" xfId="359" builtinId="8" hidden="1"/>
    <cellStyle name="Hipervínculo" xfId="361" builtinId="8" hidden="1"/>
    <cellStyle name="Hipervínculo" xfId="363" builtinId="8" hidden="1"/>
    <cellStyle name="Hipervínculo" xfId="365" builtinId="8" hidden="1"/>
    <cellStyle name="Hipervínculo" xfId="367" builtinId="8" hidden="1"/>
    <cellStyle name="Hipervínculo" xfId="369" builtinId="8" hidden="1"/>
    <cellStyle name="Hipervínculo" xfId="371" builtinId="8" hidden="1"/>
    <cellStyle name="Hipervínculo" xfId="373" builtinId="8" hidden="1"/>
    <cellStyle name="Hipervínculo" xfId="375" builtinId="8" hidden="1"/>
    <cellStyle name="Hipervínculo" xfId="377" builtinId="8" hidden="1"/>
    <cellStyle name="Hipervínculo" xfId="379" builtinId="8" hidden="1"/>
    <cellStyle name="Hipervínculo" xfId="381" builtinId="8" hidden="1"/>
    <cellStyle name="Hipervínculo" xfId="383" builtinId="8" hidden="1"/>
    <cellStyle name="Hipervínculo" xfId="385" builtinId="8" hidden="1"/>
    <cellStyle name="Hipervínculo" xfId="387" builtinId="8" hidden="1"/>
    <cellStyle name="Hipervínculo" xfId="389" builtinId="8" hidden="1"/>
    <cellStyle name="Hipervínculo" xfId="391" builtinId="8" hidden="1"/>
    <cellStyle name="Hipervínculo" xfId="393" builtinId="8" hidden="1"/>
    <cellStyle name="Hipervínculo" xfId="395" builtinId="8" hidden="1"/>
    <cellStyle name="Hipervínculo" xfId="397" builtinId="8" hidden="1"/>
    <cellStyle name="Hipervínculo" xfId="399" builtinId="8" hidden="1"/>
    <cellStyle name="Hipervínculo" xfId="401" builtinId="8" hidden="1"/>
    <cellStyle name="Hipervínculo" xfId="403" builtinId="8" hidden="1"/>
    <cellStyle name="Hipervínculo" xfId="405" builtinId="8" hidden="1"/>
    <cellStyle name="Hipervínculo" xfId="407" builtinId="8" hidden="1"/>
    <cellStyle name="Hipervínculo" xfId="409" builtinId="8" hidden="1"/>
    <cellStyle name="Hipervínculo" xfId="411" builtinId="8" hidden="1"/>
    <cellStyle name="Hipervínculo" xfId="413" builtinId="8" hidden="1"/>
    <cellStyle name="Hipervínculo" xfId="415" builtinId="8" hidden="1"/>
    <cellStyle name="Hipervínculo" xfId="417" builtinId="8" hidden="1"/>
    <cellStyle name="Hipervínculo" xfId="419" builtinId="8" hidden="1"/>
    <cellStyle name="Hipervínculo" xfId="421" builtinId="8" hidden="1"/>
    <cellStyle name="Hipervínculo" xfId="423" builtinId="8" hidden="1"/>
    <cellStyle name="Hipervínculo" xfId="425" builtinId="8" hidden="1"/>
    <cellStyle name="Hipervínculo" xfId="427" builtinId="8" hidden="1"/>
    <cellStyle name="Hipervínculo" xfId="429" builtinId="8" hidden="1"/>
    <cellStyle name="Hipervínculo" xfId="431" builtinId="8" hidden="1"/>
    <cellStyle name="Hipervínculo" xfId="433" builtinId="8" hidden="1"/>
    <cellStyle name="Hipervínculo" xfId="435" builtinId="8" hidden="1"/>
    <cellStyle name="Hipervínculo" xfId="437" builtinId="8" hidden="1"/>
    <cellStyle name="Hipervínculo" xfId="439" builtinId="8" hidden="1"/>
    <cellStyle name="Hipervínculo" xfId="441" builtinId="8" hidden="1"/>
    <cellStyle name="Hipervínculo" xfId="443" builtinId="8" hidden="1"/>
    <cellStyle name="Hipervínculo" xfId="445" builtinId="8" hidden="1"/>
    <cellStyle name="Hipervínculo" xfId="447" builtinId="8" hidden="1"/>
    <cellStyle name="Hipervínculo" xfId="449" builtinId="8" hidden="1"/>
    <cellStyle name="Hipervínculo" xfId="451" builtinId="8" hidden="1"/>
    <cellStyle name="Hipervínculo" xfId="453" builtinId="8" hidden="1"/>
    <cellStyle name="Hipervínculo" xfId="455" builtinId="8" hidden="1"/>
    <cellStyle name="Hipervínculo" xfId="457" builtinId="8" hidden="1"/>
    <cellStyle name="Hipervínculo" xfId="459" builtinId="8" hidden="1"/>
    <cellStyle name="Hipervínculo" xfId="461" builtinId="8" hidden="1"/>
    <cellStyle name="Hipervínculo" xfId="463" builtinId="8" hidden="1"/>
    <cellStyle name="Hipervínculo" xfId="465" builtinId="8" hidden="1"/>
    <cellStyle name="Hipervínculo" xfId="467" builtinId="8" hidden="1"/>
    <cellStyle name="Hipervínculo" xfId="469" builtinId="8" hidden="1"/>
    <cellStyle name="Hipervínculo" xfId="471" builtinId="8" hidden="1"/>
    <cellStyle name="Hipervínculo" xfId="473" builtinId="8" hidden="1"/>
    <cellStyle name="Hipervínculo" xfId="475" builtinId="8" hidden="1"/>
    <cellStyle name="Hipervínculo" xfId="477" builtinId="8" hidden="1"/>
    <cellStyle name="Hipervínculo" xfId="479" builtinId="8" hidden="1"/>
    <cellStyle name="Hipervínculo" xfId="481" builtinId="8" hidden="1"/>
    <cellStyle name="Hipervínculo" xfId="483" builtinId="8" hidden="1"/>
    <cellStyle name="Hipervínculo" xfId="485" builtinId="8" hidden="1"/>
    <cellStyle name="Hipervínculo" xfId="487" builtinId="8" hidden="1"/>
    <cellStyle name="Hipervínculo" xfId="489" builtinId="8" hidden="1"/>
    <cellStyle name="Hipervínculo" xfId="491" builtinId="8" hidden="1"/>
    <cellStyle name="Hipervínculo" xfId="493" builtinId="8" hidden="1"/>
    <cellStyle name="Hipervínculo" xfId="495" builtinId="8" hidden="1"/>
    <cellStyle name="Hipervínculo" xfId="497" builtinId="8" hidden="1"/>
    <cellStyle name="Hipervínculo" xfId="499" builtinId="8" hidden="1"/>
    <cellStyle name="Hipervínculo" xfId="501" builtinId="8" hidden="1"/>
    <cellStyle name="Hipervínculo" xfId="503" builtinId="8" hidden="1"/>
    <cellStyle name="Hipervínculo" xfId="505" builtinId="8" hidden="1"/>
    <cellStyle name="Hipervínculo" xfId="507" builtinId="8" hidden="1"/>
    <cellStyle name="Hipervínculo" xfId="509" builtinId="8" hidden="1"/>
    <cellStyle name="Hipervínculo" xfId="511" builtinId="8" hidden="1"/>
    <cellStyle name="Hipervínculo" xfId="513" builtinId="8" hidden="1"/>
    <cellStyle name="Hipervínculo" xfId="515" builtinId="8" hidden="1"/>
    <cellStyle name="Hipervínculo" xfId="517" builtinId="8" hidden="1"/>
    <cellStyle name="Hipervínculo" xfId="519" builtinId="8" hidden="1"/>
    <cellStyle name="Hipervínculo" xfId="521" builtinId="8" hidden="1"/>
    <cellStyle name="Hipervínculo" xfId="523" builtinId="8" hidden="1"/>
    <cellStyle name="Hipervínculo" xfId="525" builtinId="8" hidden="1"/>
    <cellStyle name="Hipervínculo" xfId="527" builtinId="8" hidden="1"/>
    <cellStyle name="Hipervínculo" xfId="529" builtinId="8" hidden="1"/>
    <cellStyle name="Hipervínculo" xfId="531" builtinId="8" hidden="1"/>
    <cellStyle name="Hipervínculo" xfId="533" builtinId="8" hidden="1"/>
    <cellStyle name="Hipervínculo" xfId="535" builtinId="8" hidden="1"/>
    <cellStyle name="Hipervínculo" xfId="537" builtinId="8" hidden="1"/>
    <cellStyle name="Hipervínculo" xfId="539" builtinId="8" hidden="1"/>
    <cellStyle name="Hipervínculo" xfId="541" builtinId="8" hidden="1"/>
    <cellStyle name="Hipervínculo" xfId="543" builtinId="8" hidden="1"/>
    <cellStyle name="Hipervínculo" xfId="545" builtinId="8" hidden="1"/>
    <cellStyle name="Hipervínculo" xfId="547" builtinId="8" hidden="1"/>
    <cellStyle name="Hipervínculo" xfId="549" builtinId="8" hidden="1"/>
    <cellStyle name="Hipervínculo" xfId="551" builtinId="8" hidden="1"/>
    <cellStyle name="Hipervínculo" xfId="553" builtinId="8" hidden="1"/>
    <cellStyle name="Hipervínculo" xfId="555" builtinId="8" hidden="1"/>
    <cellStyle name="Hipervínculo" xfId="557" builtinId="8" hidden="1"/>
    <cellStyle name="Hipervínculo" xfId="559" builtinId="8" hidden="1"/>
    <cellStyle name="Hipervínculo" xfId="561" builtinId="8" hidden="1"/>
    <cellStyle name="Hipervínculo" xfId="563" builtinId="8" hidden="1"/>
    <cellStyle name="Hipervínculo" xfId="565" builtinId="8" hidden="1"/>
    <cellStyle name="Hipervínculo" xfId="567" builtinId="8" hidden="1"/>
    <cellStyle name="Hipervínculo" xfId="569" builtinId="8" hidden="1"/>
    <cellStyle name="Hipervínculo" xfId="571" builtinId="8"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Hipervínculo visitado" xfId="30" builtinId="9" hidden="1"/>
    <cellStyle name="Hipervínculo visitado" xfId="32" builtinId="9" hidden="1"/>
    <cellStyle name="Hipervínculo visitado" xfId="34" builtinId="9" hidden="1"/>
    <cellStyle name="Hipervínculo visitado" xfId="36" builtinId="9" hidden="1"/>
    <cellStyle name="Hipervínculo visitado" xfId="38" builtinId="9" hidden="1"/>
    <cellStyle name="Hipervínculo visitado" xfId="40" builtinId="9" hidden="1"/>
    <cellStyle name="Hipervínculo visitado" xfId="42" builtinId="9" hidden="1"/>
    <cellStyle name="Hipervínculo visitado" xfId="44" builtinId="9" hidden="1"/>
    <cellStyle name="Hipervínculo visitado" xfId="46" builtinId="9" hidden="1"/>
    <cellStyle name="Hipervínculo visitado" xfId="48" builtinId="9" hidden="1"/>
    <cellStyle name="Hipervínculo visitado" xfId="50" builtinId="9" hidden="1"/>
    <cellStyle name="Hipervínculo visitado" xfId="52" builtinId="9" hidden="1"/>
    <cellStyle name="Hipervínculo visitado" xfId="54" builtinId="9" hidden="1"/>
    <cellStyle name="Hipervínculo visitado" xfId="56" builtinId="9" hidden="1"/>
    <cellStyle name="Hipervínculo visitado" xfId="58" builtinId="9" hidden="1"/>
    <cellStyle name="Hipervínculo visitado" xfId="60" builtinId="9" hidden="1"/>
    <cellStyle name="Hipervínculo visitado" xfId="62" builtinId="9" hidden="1"/>
    <cellStyle name="Hipervínculo visitado" xfId="64" builtinId="9" hidden="1"/>
    <cellStyle name="Hipervínculo visitado" xfId="66" builtinId="9" hidden="1"/>
    <cellStyle name="Hipervínculo visitado" xfId="68" builtinId="9" hidden="1"/>
    <cellStyle name="Hipervínculo visitado" xfId="70" builtinId="9" hidden="1"/>
    <cellStyle name="Hipervínculo visitado" xfId="72" builtinId="9" hidden="1"/>
    <cellStyle name="Hipervínculo visitado" xfId="74" builtinId="9" hidden="1"/>
    <cellStyle name="Hipervínculo visitado" xfId="76" builtinId="9" hidden="1"/>
    <cellStyle name="Hipervínculo visitado" xfId="78" builtinId="9" hidden="1"/>
    <cellStyle name="Hipervínculo visitado" xfId="80" builtinId="9" hidden="1"/>
    <cellStyle name="Hipervínculo visitado" xfId="82" builtinId="9" hidden="1"/>
    <cellStyle name="Hipervínculo visitado" xfId="84" builtinId="9" hidden="1"/>
    <cellStyle name="Hipervínculo visitado" xfId="86" builtinId="9" hidden="1"/>
    <cellStyle name="Hipervínculo visitado" xfId="88" builtinId="9" hidden="1"/>
    <cellStyle name="Hipervínculo visitado" xfId="90" builtinId="9" hidden="1"/>
    <cellStyle name="Hipervínculo visitado" xfId="92" builtinId="9" hidden="1"/>
    <cellStyle name="Hipervínculo visitado" xfId="94" builtinId="9" hidden="1"/>
    <cellStyle name="Hipervínculo visitado" xfId="96" builtinId="9" hidden="1"/>
    <cellStyle name="Hipervínculo visitado" xfId="98" builtinId="9" hidden="1"/>
    <cellStyle name="Hipervínculo visitado" xfId="100" builtinId="9" hidden="1"/>
    <cellStyle name="Hipervínculo visitado" xfId="102" builtinId="9" hidden="1"/>
    <cellStyle name="Hipervínculo visitado" xfId="104" builtinId="9" hidden="1"/>
    <cellStyle name="Hipervínculo visitado" xfId="106" builtinId="9" hidden="1"/>
    <cellStyle name="Hipervínculo visitado" xfId="108" builtinId="9" hidden="1"/>
    <cellStyle name="Hipervínculo visitado" xfId="110" builtinId="9" hidden="1"/>
    <cellStyle name="Hipervínculo visitado" xfId="112" builtinId="9" hidden="1"/>
    <cellStyle name="Hipervínculo visitado" xfId="114" builtinId="9" hidden="1"/>
    <cellStyle name="Hipervínculo visitado" xfId="116" builtinId="9" hidden="1"/>
    <cellStyle name="Hipervínculo visitado" xfId="118" builtinId="9" hidden="1"/>
    <cellStyle name="Hipervínculo visitado" xfId="120" builtinId="9" hidden="1"/>
    <cellStyle name="Hipervínculo visitado" xfId="122" builtinId="9" hidden="1"/>
    <cellStyle name="Hipervínculo visitado" xfId="124" builtinId="9" hidden="1"/>
    <cellStyle name="Hipervínculo visitado" xfId="126" builtinId="9" hidden="1"/>
    <cellStyle name="Hipervínculo visitado" xfId="128" builtinId="9" hidden="1"/>
    <cellStyle name="Hipervínculo visitado" xfId="130" builtinId="9" hidden="1"/>
    <cellStyle name="Hipervínculo visitado" xfId="132" builtinId="9" hidden="1"/>
    <cellStyle name="Hipervínculo visitado" xfId="134" builtinId="9" hidden="1"/>
    <cellStyle name="Hipervínculo visitado" xfId="136" builtinId="9" hidden="1"/>
    <cellStyle name="Hipervínculo visitado" xfId="138" builtinId="9" hidden="1"/>
    <cellStyle name="Hipervínculo visitado" xfId="140" builtinId="9" hidden="1"/>
    <cellStyle name="Hipervínculo visitado" xfId="142" builtinId="9" hidden="1"/>
    <cellStyle name="Hipervínculo visitado" xfId="144" builtinId="9" hidden="1"/>
    <cellStyle name="Hipervínculo visitado" xfId="146" builtinId="9" hidden="1"/>
    <cellStyle name="Hipervínculo visitado" xfId="148" builtinId="9" hidden="1"/>
    <cellStyle name="Hipervínculo visitado" xfId="150" builtinId="9" hidden="1"/>
    <cellStyle name="Hipervínculo visitado" xfId="152" builtinId="9" hidden="1"/>
    <cellStyle name="Hipervínculo visitado" xfId="154" builtinId="9" hidden="1"/>
    <cellStyle name="Hipervínculo visitado" xfId="156" builtinId="9" hidden="1"/>
    <cellStyle name="Hipervínculo visitado" xfId="158" builtinId="9" hidden="1"/>
    <cellStyle name="Hipervínculo visitado" xfId="160" builtinId="9" hidden="1"/>
    <cellStyle name="Hipervínculo visitado" xfId="162" builtinId="9" hidden="1"/>
    <cellStyle name="Hipervínculo visitado" xfId="164" builtinId="9" hidden="1"/>
    <cellStyle name="Hipervínculo visitado" xfId="166" builtinId="9" hidden="1"/>
    <cellStyle name="Hipervínculo visitado" xfId="168" builtinId="9" hidden="1"/>
    <cellStyle name="Hipervínculo visitado" xfId="170" builtinId="9" hidden="1"/>
    <cellStyle name="Hipervínculo visitado" xfId="172" builtinId="9" hidden="1"/>
    <cellStyle name="Hipervínculo visitado" xfId="174" builtinId="9" hidden="1"/>
    <cellStyle name="Hipervínculo visitado" xfId="176" builtinId="9" hidden="1"/>
    <cellStyle name="Hipervínculo visitado" xfId="178" builtinId="9" hidden="1"/>
    <cellStyle name="Hipervínculo visitado" xfId="180" builtinId="9" hidden="1"/>
    <cellStyle name="Hipervínculo visitado" xfId="182" builtinId="9" hidden="1"/>
    <cellStyle name="Hipervínculo visitado" xfId="184" builtinId="9" hidden="1"/>
    <cellStyle name="Hipervínculo visitado" xfId="186" builtinId="9" hidden="1"/>
    <cellStyle name="Hipervínculo visitado" xfId="188" builtinId="9" hidden="1"/>
    <cellStyle name="Hipervínculo visitado" xfId="190" builtinId="9" hidden="1"/>
    <cellStyle name="Hipervínculo visitado" xfId="192" builtinId="9" hidden="1"/>
    <cellStyle name="Hipervínculo visitado" xfId="194" builtinId="9" hidden="1"/>
    <cellStyle name="Hipervínculo visitado" xfId="196" builtinId="9" hidden="1"/>
    <cellStyle name="Hipervínculo visitado" xfId="198" builtinId="9" hidden="1"/>
    <cellStyle name="Hipervínculo visitado" xfId="200" builtinId="9" hidden="1"/>
    <cellStyle name="Hipervínculo visitado" xfId="202" builtinId="9" hidden="1"/>
    <cellStyle name="Hipervínculo visitado" xfId="204" builtinId="9" hidden="1"/>
    <cellStyle name="Hipervínculo visitado" xfId="206" builtinId="9" hidden="1"/>
    <cellStyle name="Hipervínculo visitado" xfId="208" builtinId="9" hidden="1"/>
    <cellStyle name="Hipervínculo visitado" xfId="210" builtinId="9" hidden="1"/>
    <cellStyle name="Hipervínculo visitado" xfId="212" builtinId="9" hidden="1"/>
    <cellStyle name="Hipervínculo visitado" xfId="214" builtinId="9" hidden="1"/>
    <cellStyle name="Hipervínculo visitado" xfId="216" builtinId="9" hidden="1"/>
    <cellStyle name="Hipervínculo visitado" xfId="218" builtinId="9" hidden="1"/>
    <cellStyle name="Hipervínculo visitado" xfId="220" builtinId="9" hidden="1"/>
    <cellStyle name="Hipervínculo visitado" xfId="222" builtinId="9" hidden="1"/>
    <cellStyle name="Hipervínculo visitado" xfId="224" builtinId="9" hidden="1"/>
    <cellStyle name="Hipervínculo visitado" xfId="226" builtinId="9" hidden="1"/>
    <cellStyle name="Hipervínculo visitado" xfId="228" builtinId="9" hidden="1"/>
    <cellStyle name="Hipervínculo visitado" xfId="230" builtinId="9" hidden="1"/>
    <cellStyle name="Hipervínculo visitado" xfId="232" builtinId="9" hidden="1"/>
    <cellStyle name="Hipervínculo visitado" xfId="234" builtinId="9" hidden="1"/>
    <cellStyle name="Hipervínculo visitado" xfId="236" builtinId="9" hidden="1"/>
    <cellStyle name="Hipervínculo visitado" xfId="238" builtinId="9" hidden="1"/>
    <cellStyle name="Hipervínculo visitado" xfId="240" builtinId="9" hidden="1"/>
    <cellStyle name="Hipervínculo visitado" xfId="242" builtinId="9" hidden="1"/>
    <cellStyle name="Hipervínculo visitado" xfId="244" builtinId="9" hidden="1"/>
    <cellStyle name="Hipervínculo visitado" xfId="246" builtinId="9" hidden="1"/>
    <cellStyle name="Hipervínculo visitado" xfId="248" builtinId="9" hidden="1"/>
    <cellStyle name="Hipervínculo visitado" xfId="250" builtinId="9" hidden="1"/>
    <cellStyle name="Hipervínculo visitado" xfId="252" builtinId="9" hidden="1"/>
    <cellStyle name="Hipervínculo visitado" xfId="254" builtinId="9" hidden="1"/>
    <cellStyle name="Hipervínculo visitado" xfId="256" builtinId="9" hidden="1"/>
    <cellStyle name="Hipervínculo visitado" xfId="258" builtinId="9" hidden="1"/>
    <cellStyle name="Hipervínculo visitado" xfId="260" builtinId="9" hidden="1"/>
    <cellStyle name="Hipervínculo visitado" xfId="262" builtinId="9" hidden="1"/>
    <cellStyle name="Hipervínculo visitado" xfId="264" builtinId="9" hidden="1"/>
    <cellStyle name="Hipervínculo visitado" xfId="266" builtinId="9" hidden="1"/>
    <cellStyle name="Hipervínculo visitado" xfId="268" builtinId="9" hidden="1"/>
    <cellStyle name="Hipervínculo visitado" xfId="270" builtinId="9" hidden="1"/>
    <cellStyle name="Hipervínculo visitado" xfId="272" builtinId="9" hidden="1"/>
    <cellStyle name="Hipervínculo visitado" xfId="274" builtinId="9" hidden="1"/>
    <cellStyle name="Hipervínculo visitado" xfId="276" builtinId="9" hidden="1"/>
    <cellStyle name="Hipervínculo visitado" xfId="278" builtinId="9" hidden="1"/>
    <cellStyle name="Hipervínculo visitado" xfId="280" builtinId="9" hidden="1"/>
    <cellStyle name="Hipervínculo visitado" xfId="282" builtinId="9" hidden="1"/>
    <cellStyle name="Hipervínculo visitado" xfId="284" builtinId="9" hidden="1"/>
    <cellStyle name="Hipervínculo visitado" xfId="286" builtinId="9" hidden="1"/>
    <cellStyle name="Hipervínculo visitado" xfId="288" builtinId="9" hidden="1"/>
    <cellStyle name="Hipervínculo visitado" xfId="290" builtinId="9" hidden="1"/>
    <cellStyle name="Hipervínculo visitado" xfId="292" builtinId="9" hidden="1"/>
    <cellStyle name="Hipervínculo visitado" xfId="294" builtinId="9" hidden="1"/>
    <cellStyle name="Hipervínculo visitado" xfId="296" builtinId="9" hidden="1"/>
    <cellStyle name="Hipervínculo visitado" xfId="298" builtinId="9" hidden="1"/>
    <cellStyle name="Hipervínculo visitado" xfId="300" builtinId="9" hidden="1"/>
    <cellStyle name="Hipervínculo visitado" xfId="302" builtinId="9" hidden="1"/>
    <cellStyle name="Hipervínculo visitado" xfId="304" builtinId="9" hidden="1"/>
    <cellStyle name="Hipervínculo visitado" xfId="306" builtinId="9" hidden="1"/>
    <cellStyle name="Hipervínculo visitado" xfId="308" builtinId="9" hidden="1"/>
    <cellStyle name="Hipervínculo visitado" xfId="310" builtinId="9" hidden="1"/>
    <cellStyle name="Hipervínculo visitado" xfId="312" builtinId="9" hidden="1"/>
    <cellStyle name="Hipervínculo visitado" xfId="314" builtinId="9" hidden="1"/>
    <cellStyle name="Hipervínculo visitado" xfId="316" builtinId="9" hidden="1"/>
    <cellStyle name="Hipervínculo visitado" xfId="318" builtinId="9" hidden="1"/>
    <cellStyle name="Hipervínculo visitado" xfId="320" builtinId="9" hidden="1"/>
    <cellStyle name="Hipervínculo visitado" xfId="322" builtinId="9" hidden="1"/>
    <cellStyle name="Hipervínculo visitado" xfId="324" builtinId="9" hidden="1"/>
    <cellStyle name="Hipervínculo visitado" xfId="326" builtinId="9" hidden="1"/>
    <cellStyle name="Hipervínculo visitado" xfId="328" builtinId="9" hidden="1"/>
    <cellStyle name="Hipervínculo visitado" xfId="330" builtinId="9" hidden="1"/>
    <cellStyle name="Hipervínculo visitado" xfId="332" builtinId="9" hidden="1"/>
    <cellStyle name="Hipervínculo visitado" xfId="334" builtinId="9" hidden="1"/>
    <cellStyle name="Hipervínculo visitado" xfId="336" builtinId="9" hidden="1"/>
    <cellStyle name="Hipervínculo visitado" xfId="338" builtinId="9" hidden="1"/>
    <cellStyle name="Hipervínculo visitado" xfId="340" builtinId="9" hidden="1"/>
    <cellStyle name="Hipervínculo visitado" xfId="342" builtinId="9" hidden="1"/>
    <cellStyle name="Hipervínculo visitado" xfId="344" builtinId="9" hidden="1"/>
    <cellStyle name="Hipervínculo visitado" xfId="346" builtinId="9" hidden="1"/>
    <cellStyle name="Hipervínculo visitado" xfId="348" builtinId="9" hidden="1"/>
    <cellStyle name="Hipervínculo visitado" xfId="350" builtinId="9" hidden="1"/>
    <cellStyle name="Hipervínculo visitado" xfId="352" builtinId="9" hidden="1"/>
    <cellStyle name="Hipervínculo visitado" xfId="354" builtinId="9" hidden="1"/>
    <cellStyle name="Hipervínculo visitado" xfId="356" builtinId="9" hidden="1"/>
    <cellStyle name="Hipervínculo visitado" xfId="358" builtinId="9" hidden="1"/>
    <cellStyle name="Hipervínculo visitado" xfId="360" builtinId="9" hidden="1"/>
    <cellStyle name="Hipervínculo visitado" xfId="362" builtinId="9" hidden="1"/>
    <cellStyle name="Hipervínculo visitado" xfId="364" builtinId="9" hidden="1"/>
    <cellStyle name="Hipervínculo visitado" xfId="366" builtinId="9" hidden="1"/>
    <cellStyle name="Hipervínculo visitado" xfId="368" builtinId="9" hidden="1"/>
    <cellStyle name="Hipervínculo visitado" xfId="370" builtinId="9" hidden="1"/>
    <cellStyle name="Hipervínculo visitado" xfId="372" builtinId="9" hidden="1"/>
    <cellStyle name="Hipervínculo visitado" xfId="374" builtinId="9" hidden="1"/>
    <cellStyle name="Hipervínculo visitado" xfId="376" builtinId="9" hidden="1"/>
    <cellStyle name="Hipervínculo visitado" xfId="378" builtinId="9" hidden="1"/>
    <cellStyle name="Hipervínculo visitado" xfId="380" builtinId="9" hidden="1"/>
    <cellStyle name="Hipervínculo visitado" xfId="382" builtinId="9" hidden="1"/>
    <cellStyle name="Hipervínculo visitado" xfId="384" builtinId="9" hidden="1"/>
    <cellStyle name="Hipervínculo visitado" xfId="386" builtinId="9" hidden="1"/>
    <cellStyle name="Hipervínculo visitado" xfId="388" builtinId="9" hidden="1"/>
    <cellStyle name="Hipervínculo visitado" xfId="390" builtinId="9" hidden="1"/>
    <cellStyle name="Hipervínculo visitado" xfId="392" builtinId="9" hidden="1"/>
    <cellStyle name="Hipervínculo visitado" xfId="394" builtinId="9" hidden="1"/>
    <cellStyle name="Hipervínculo visitado" xfId="396" builtinId="9" hidden="1"/>
    <cellStyle name="Hipervínculo visitado" xfId="398" builtinId="9" hidden="1"/>
    <cellStyle name="Hipervínculo visitado" xfId="400" builtinId="9" hidden="1"/>
    <cellStyle name="Hipervínculo visitado" xfId="402" builtinId="9" hidden="1"/>
    <cellStyle name="Hipervínculo visitado" xfId="404" builtinId="9" hidden="1"/>
    <cellStyle name="Hipervínculo visitado" xfId="406" builtinId="9" hidden="1"/>
    <cellStyle name="Hipervínculo visitado" xfId="408" builtinId="9" hidden="1"/>
    <cellStyle name="Hipervínculo visitado" xfId="410" builtinId="9" hidden="1"/>
    <cellStyle name="Hipervínculo visitado" xfId="412" builtinId="9" hidden="1"/>
    <cellStyle name="Hipervínculo visitado" xfId="414" builtinId="9" hidden="1"/>
    <cellStyle name="Hipervínculo visitado" xfId="416" builtinId="9" hidden="1"/>
    <cellStyle name="Hipervínculo visitado" xfId="418" builtinId="9" hidden="1"/>
    <cellStyle name="Hipervínculo visitado" xfId="420" builtinId="9" hidden="1"/>
    <cellStyle name="Hipervínculo visitado" xfId="422" builtinId="9" hidden="1"/>
    <cellStyle name="Hipervínculo visitado" xfId="424" builtinId="9" hidden="1"/>
    <cellStyle name="Hipervínculo visitado" xfId="426" builtinId="9" hidden="1"/>
    <cellStyle name="Hipervínculo visitado" xfId="428" builtinId="9" hidden="1"/>
    <cellStyle name="Hipervínculo visitado" xfId="430" builtinId="9" hidden="1"/>
    <cellStyle name="Hipervínculo visitado" xfId="432" builtinId="9" hidden="1"/>
    <cellStyle name="Hipervínculo visitado" xfId="434" builtinId="9" hidden="1"/>
    <cellStyle name="Hipervínculo visitado" xfId="436" builtinId="9" hidden="1"/>
    <cellStyle name="Hipervínculo visitado" xfId="438" builtinId="9" hidden="1"/>
    <cellStyle name="Hipervínculo visitado" xfId="440" builtinId="9" hidden="1"/>
    <cellStyle name="Hipervínculo visitado" xfId="442" builtinId="9" hidden="1"/>
    <cellStyle name="Hipervínculo visitado" xfId="444" builtinId="9" hidden="1"/>
    <cellStyle name="Hipervínculo visitado" xfId="446" builtinId="9" hidden="1"/>
    <cellStyle name="Hipervínculo visitado" xfId="448" builtinId="9" hidden="1"/>
    <cellStyle name="Hipervínculo visitado" xfId="450" builtinId="9" hidden="1"/>
    <cellStyle name="Hipervínculo visitado" xfId="452" builtinId="9" hidden="1"/>
    <cellStyle name="Hipervínculo visitado" xfId="454" builtinId="9" hidden="1"/>
    <cellStyle name="Hipervínculo visitado" xfId="456" builtinId="9" hidden="1"/>
    <cellStyle name="Hipervínculo visitado" xfId="458" builtinId="9" hidden="1"/>
    <cellStyle name="Hipervínculo visitado" xfId="460" builtinId="9" hidden="1"/>
    <cellStyle name="Hipervínculo visitado" xfId="462" builtinId="9" hidden="1"/>
    <cellStyle name="Hipervínculo visitado" xfId="464" builtinId="9" hidden="1"/>
    <cellStyle name="Hipervínculo visitado" xfId="466" builtinId="9" hidden="1"/>
    <cellStyle name="Hipervínculo visitado" xfId="468" builtinId="9" hidden="1"/>
    <cellStyle name="Hipervínculo visitado" xfId="470" builtinId="9" hidden="1"/>
    <cellStyle name="Hipervínculo visitado" xfId="472" builtinId="9" hidden="1"/>
    <cellStyle name="Hipervínculo visitado" xfId="474" builtinId="9" hidden="1"/>
    <cellStyle name="Hipervínculo visitado" xfId="476" builtinId="9" hidden="1"/>
    <cellStyle name="Hipervínculo visitado" xfId="478" builtinId="9" hidden="1"/>
    <cellStyle name="Hipervínculo visitado" xfId="480" builtinId="9" hidden="1"/>
    <cellStyle name="Hipervínculo visitado" xfId="482" builtinId="9" hidden="1"/>
    <cellStyle name="Hipervínculo visitado" xfId="484" builtinId="9" hidden="1"/>
    <cellStyle name="Hipervínculo visitado" xfId="486" builtinId="9" hidden="1"/>
    <cellStyle name="Hipervínculo visitado" xfId="488" builtinId="9" hidden="1"/>
    <cellStyle name="Hipervínculo visitado" xfId="490" builtinId="9" hidden="1"/>
    <cellStyle name="Hipervínculo visitado" xfId="492" builtinId="9" hidden="1"/>
    <cellStyle name="Hipervínculo visitado" xfId="494" builtinId="9" hidden="1"/>
    <cellStyle name="Hipervínculo visitado" xfId="496" builtinId="9" hidden="1"/>
    <cellStyle name="Hipervínculo visitado" xfId="498" builtinId="9" hidden="1"/>
    <cellStyle name="Hipervínculo visitado" xfId="500" builtinId="9" hidden="1"/>
    <cellStyle name="Hipervínculo visitado" xfId="502" builtinId="9" hidden="1"/>
    <cellStyle name="Hipervínculo visitado" xfId="504" builtinId="9" hidden="1"/>
    <cellStyle name="Hipervínculo visitado" xfId="506" builtinId="9" hidden="1"/>
    <cellStyle name="Hipervínculo visitado" xfId="508" builtinId="9" hidden="1"/>
    <cellStyle name="Hipervínculo visitado" xfId="510" builtinId="9" hidden="1"/>
    <cellStyle name="Hipervínculo visitado" xfId="512" builtinId="9" hidden="1"/>
    <cellStyle name="Hipervínculo visitado" xfId="514" builtinId="9" hidden="1"/>
    <cellStyle name="Hipervínculo visitado" xfId="516" builtinId="9" hidden="1"/>
    <cellStyle name="Hipervínculo visitado" xfId="518" builtinId="9" hidden="1"/>
    <cellStyle name="Hipervínculo visitado" xfId="520" builtinId="9" hidden="1"/>
    <cellStyle name="Hipervínculo visitado" xfId="522" builtinId="9" hidden="1"/>
    <cellStyle name="Hipervínculo visitado" xfId="524" builtinId="9" hidden="1"/>
    <cellStyle name="Hipervínculo visitado" xfId="526" builtinId="9" hidden="1"/>
    <cellStyle name="Hipervínculo visitado" xfId="528" builtinId="9" hidden="1"/>
    <cellStyle name="Hipervínculo visitado" xfId="530" builtinId="9" hidden="1"/>
    <cellStyle name="Hipervínculo visitado" xfId="532" builtinId="9" hidden="1"/>
    <cellStyle name="Hipervínculo visitado" xfId="534" builtinId="9" hidden="1"/>
    <cellStyle name="Hipervínculo visitado" xfId="536" builtinId="9" hidden="1"/>
    <cellStyle name="Hipervínculo visitado" xfId="538" builtinId="9" hidden="1"/>
    <cellStyle name="Hipervínculo visitado" xfId="540" builtinId="9" hidden="1"/>
    <cellStyle name="Hipervínculo visitado" xfId="542" builtinId="9" hidden="1"/>
    <cellStyle name="Hipervínculo visitado" xfId="544" builtinId="9" hidden="1"/>
    <cellStyle name="Hipervínculo visitado" xfId="546" builtinId="9" hidden="1"/>
    <cellStyle name="Hipervínculo visitado" xfId="548" builtinId="9" hidden="1"/>
    <cellStyle name="Hipervínculo visitado" xfId="550" builtinId="9" hidden="1"/>
    <cellStyle name="Hipervínculo visitado" xfId="552" builtinId="9" hidden="1"/>
    <cellStyle name="Hipervínculo visitado" xfId="554" builtinId="9" hidden="1"/>
    <cellStyle name="Hipervínculo visitado" xfId="556" builtinId="9" hidden="1"/>
    <cellStyle name="Hipervínculo visitado" xfId="558" builtinId="9" hidden="1"/>
    <cellStyle name="Hipervínculo visitado" xfId="560" builtinId="9" hidden="1"/>
    <cellStyle name="Hipervínculo visitado" xfId="562" builtinId="9" hidden="1"/>
    <cellStyle name="Hipervínculo visitado" xfId="564" builtinId="9" hidden="1"/>
    <cellStyle name="Hipervínculo visitado" xfId="566" builtinId="9" hidden="1"/>
    <cellStyle name="Hipervínculo visitado" xfId="568" builtinId="9" hidden="1"/>
    <cellStyle name="Hipervínculo visitado" xfId="570" builtinId="9" hidden="1"/>
    <cellStyle name="Hipervínculo visitado" xfId="572" builtinId="9" hidden="1"/>
    <cellStyle name="Millares" xfId="3" builtinId="3"/>
    <cellStyle name="Millares [0]" xfId="575" builtinId="6"/>
    <cellStyle name="Moneda" xfId="1" builtinId="4"/>
    <cellStyle name="Moneda [0]" xfId="576" builtinId="7"/>
    <cellStyle name="Moneda 2" xfId="4"/>
    <cellStyle name="Normal" xfId="0" builtinId="0"/>
    <cellStyle name="Normal 2" xfId="574"/>
    <cellStyle name="Porcentual" xfId="2" builtinId="5"/>
  </cellStyles>
  <dxfs count="86">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ont>
        <color rgb="FF9C0006"/>
      </font>
      <fill>
        <patternFill>
          <bgColor rgb="FFFFC7CE"/>
        </patternFill>
      </fill>
    </dxf>
    <dxf>
      <font>
        <color rgb="FF9C0006"/>
      </font>
      <fill>
        <patternFill>
          <bgColor rgb="FFFFC7CE"/>
        </patternFill>
      </fill>
    </dxf>
    <dxf>
      <fill>
        <patternFill>
          <bgColor rgb="FF00B05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00B050"/>
        </patternFill>
      </fill>
    </dxf>
    <dxf>
      <fill>
        <patternFill>
          <bgColor theme="0"/>
        </patternFill>
      </fill>
    </dxf>
    <dxf>
      <fill>
        <patternFill>
          <bgColor rgb="FF92D050"/>
        </patternFill>
      </fill>
    </dxf>
    <dxf>
      <fill>
        <patternFill>
          <bgColor rgb="FFFF00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00B050"/>
        </patternFill>
      </fill>
    </dxf>
    <dxf>
      <fill>
        <patternFill>
          <bgColor theme="0"/>
        </patternFill>
      </fill>
    </dxf>
    <dxf>
      <fill>
        <patternFill>
          <bgColor rgb="FF92D050"/>
        </patternFill>
      </fill>
    </dxf>
    <dxf>
      <fill>
        <patternFill>
          <bgColor rgb="FFFF0000"/>
        </patternFill>
      </fill>
    </dxf>
    <dxf>
      <font>
        <b/>
        <i val="0"/>
      </font>
      <fill>
        <patternFill>
          <bgColor rgb="FF00B050"/>
        </patternFill>
      </fill>
    </dxf>
    <dxf>
      <fill>
        <patternFill>
          <bgColor theme="0"/>
        </patternFill>
      </fill>
    </dxf>
    <dxf>
      <font>
        <b/>
        <i val="0"/>
      </font>
      <fill>
        <patternFill>
          <bgColor rgb="FF00B050"/>
        </patternFill>
      </fill>
    </dxf>
    <dxf>
      <fill>
        <patternFill>
          <bgColor theme="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9999"/>
        </patternFill>
      </fill>
    </dxf>
    <dxf>
      <fill>
        <patternFill>
          <bgColor rgb="FFFF9999"/>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s>
  <tableStyles count="0" defaultTableStyle="TableStyleMedium2" defaultPivotStyle="PivotStyleLight16"/>
  <colors>
    <mruColors>
      <color rgb="FF37CBFF"/>
      <color rgb="FF75DBFF"/>
      <color rgb="FF6699FF"/>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7" Type="http://schemas.openxmlformats.org/officeDocument/2006/relationships/image" Target="../media/image8.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1.emf"/></Relationships>
</file>

<file path=xl/drawings/_rels/drawing8.xml.rels><?xml version="1.0" encoding="UTF-8" standalone="yes"?>
<Relationships xmlns="http://schemas.openxmlformats.org/package/2006/relationships"><Relationship Id="rId2" Type="http://schemas.openxmlformats.org/officeDocument/2006/relationships/image" Target="../media/image9.emf"/><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571501</xdr:colOff>
      <xdr:row>0</xdr:row>
      <xdr:rowOff>174625</xdr:rowOff>
    </xdr:from>
    <xdr:to>
      <xdr:col>5</xdr:col>
      <xdr:colOff>174626</xdr:colOff>
      <xdr:row>5</xdr:row>
      <xdr:rowOff>93046</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6985001" y="174625"/>
          <a:ext cx="857250" cy="870921"/>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414619</xdr:colOff>
      <xdr:row>0</xdr:row>
      <xdr:rowOff>78440</xdr:rowOff>
    </xdr:from>
    <xdr:to>
      <xdr:col>0</xdr:col>
      <xdr:colOff>1793853</xdr:colOff>
      <xdr:row>4</xdr:row>
      <xdr:rowOff>201705</xdr:rowOff>
    </xdr:to>
    <xdr:pic>
      <xdr:nvPicPr>
        <xdr:cNvPr id="4" name="Imagen 3"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414619" y="78440"/>
          <a:ext cx="1379234" cy="1109383"/>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0</xdr:col>
      <xdr:colOff>1926167</xdr:colOff>
      <xdr:row>54</xdr:row>
      <xdr:rowOff>136156</xdr:rowOff>
    </xdr:from>
    <xdr:to>
      <xdr:col>4</xdr:col>
      <xdr:colOff>1248833</xdr:colOff>
      <xdr:row>67</xdr:row>
      <xdr:rowOff>20455</xdr:rowOff>
    </xdr:to>
    <xdr:pic>
      <xdr:nvPicPr>
        <xdr:cNvPr id="2" name="Imagen 1" descr="Recorte de pantalla"/>
        <xdr:cNvPicPr>
          <a:picLocks noChangeAspect="1"/>
        </xdr:cNvPicPr>
      </xdr:nvPicPr>
      <xdr:blipFill>
        <a:blip xmlns:r="http://schemas.openxmlformats.org/officeDocument/2006/relationships" r:embed="rId2">
          <a:extLst>
            <a:ext uri="{28A0092B-C50C-407E-A947-70E740481C1C}">
              <a14:useLocalDpi xmlns:a14="http://schemas.microsoft.com/office/drawing/2010/main" xmlns="" val="0"/>
            </a:ext>
          </a:extLst>
        </a:blip>
        <a:stretch>
          <a:fillRect/>
        </a:stretch>
      </xdr:blipFill>
      <xdr:spPr>
        <a:xfrm>
          <a:off x="1926167" y="21768489"/>
          <a:ext cx="7376583" cy="1810466"/>
        </a:xfrm>
        <a:prstGeom prst="rect">
          <a:avLst/>
        </a:prstGeom>
      </xdr:spPr>
    </xdr:pic>
    <xdr:clientData/>
  </xdr:twoCellAnchor>
  <xdr:twoCellAnchor editAs="oneCell">
    <xdr:from>
      <xdr:col>0</xdr:col>
      <xdr:colOff>2355548</xdr:colOff>
      <xdr:row>68</xdr:row>
      <xdr:rowOff>122463</xdr:rowOff>
    </xdr:from>
    <xdr:to>
      <xdr:col>4</xdr:col>
      <xdr:colOff>324841</xdr:colOff>
      <xdr:row>81</xdr:row>
      <xdr:rowOff>129541</xdr:rowOff>
    </xdr:to>
    <xdr:pic>
      <xdr:nvPicPr>
        <xdr:cNvPr id="5" name="Imagen 4" descr="Recorte de pantalla"/>
        <xdr:cNvPicPr>
          <a:picLocks noChangeAspect="1"/>
        </xdr:cNvPicPr>
      </xdr:nvPicPr>
      <xdr:blipFill>
        <a:blip xmlns:r="http://schemas.openxmlformats.org/officeDocument/2006/relationships" r:embed="rId3">
          <a:extLst>
            <a:ext uri="{28A0092B-C50C-407E-A947-70E740481C1C}">
              <a14:useLocalDpi xmlns:a14="http://schemas.microsoft.com/office/drawing/2010/main" xmlns="" val="0"/>
            </a:ext>
          </a:extLst>
        </a:blip>
        <a:stretch>
          <a:fillRect/>
        </a:stretch>
      </xdr:blipFill>
      <xdr:spPr>
        <a:xfrm>
          <a:off x="2355548" y="23829130"/>
          <a:ext cx="6023210" cy="1933244"/>
        </a:xfrm>
        <a:prstGeom prst="rect">
          <a:avLst/>
        </a:prstGeom>
      </xdr:spPr>
    </xdr:pic>
    <xdr:clientData/>
  </xdr:twoCellAnchor>
  <xdr:twoCellAnchor editAs="oneCell">
    <xdr:from>
      <xdr:col>5</xdr:col>
      <xdr:colOff>10583</xdr:colOff>
      <xdr:row>42</xdr:row>
      <xdr:rowOff>52917</xdr:rowOff>
    </xdr:from>
    <xdr:to>
      <xdr:col>20</xdr:col>
      <xdr:colOff>1199886</xdr:colOff>
      <xdr:row>47</xdr:row>
      <xdr:rowOff>931612</xdr:rowOff>
    </xdr:to>
    <xdr:pic>
      <xdr:nvPicPr>
        <xdr:cNvPr id="6" name="Imagen 5" descr="Recorte de pantalla"/>
        <xdr:cNvPicPr>
          <a:picLocks noChangeAspect="1"/>
        </xdr:cNvPicPr>
      </xdr:nvPicPr>
      <xdr:blipFill>
        <a:blip xmlns:r="http://schemas.openxmlformats.org/officeDocument/2006/relationships" r:embed="rId4">
          <a:extLst>
            <a:ext uri="{28A0092B-C50C-407E-A947-70E740481C1C}">
              <a14:useLocalDpi xmlns:a14="http://schemas.microsoft.com/office/drawing/2010/main" xmlns="" val="0"/>
            </a:ext>
          </a:extLst>
        </a:blip>
        <a:stretch>
          <a:fillRect/>
        </a:stretch>
      </xdr:blipFill>
      <xdr:spPr>
        <a:xfrm>
          <a:off x="9546166" y="17557750"/>
          <a:ext cx="5687219" cy="2000529"/>
        </a:xfrm>
        <a:prstGeom prst="rect">
          <a:avLst/>
        </a:prstGeom>
      </xdr:spPr>
    </xdr:pic>
    <xdr:clientData/>
  </xdr:twoCellAnchor>
  <xdr:twoCellAnchor editAs="oneCell">
    <xdr:from>
      <xdr:col>20</xdr:col>
      <xdr:colOff>148166</xdr:colOff>
      <xdr:row>48</xdr:row>
      <xdr:rowOff>180679</xdr:rowOff>
    </xdr:from>
    <xdr:to>
      <xdr:col>24</xdr:col>
      <xdr:colOff>770514</xdr:colOff>
      <xdr:row>81</xdr:row>
      <xdr:rowOff>91806</xdr:rowOff>
    </xdr:to>
    <xdr:pic>
      <xdr:nvPicPr>
        <xdr:cNvPr id="9" name="Imagen 8" descr="Recorte de pantalla"/>
        <xdr:cNvPicPr>
          <a:picLocks noChangeAspect="1"/>
        </xdr:cNvPicPr>
      </xdr:nvPicPr>
      <xdr:blipFill>
        <a:blip xmlns:r="http://schemas.openxmlformats.org/officeDocument/2006/relationships" r:embed="rId5">
          <a:extLst>
            <a:ext uri="{28A0092B-C50C-407E-A947-70E740481C1C}">
              <a14:useLocalDpi xmlns:a14="http://schemas.microsoft.com/office/drawing/2010/main" xmlns="" val="0"/>
            </a:ext>
          </a:extLst>
        </a:blip>
        <a:stretch>
          <a:fillRect/>
        </a:stretch>
      </xdr:blipFill>
      <xdr:spPr>
        <a:xfrm>
          <a:off x="14181666" y="20511262"/>
          <a:ext cx="7311015" cy="5213377"/>
        </a:xfrm>
        <a:prstGeom prst="rect">
          <a:avLst/>
        </a:prstGeom>
      </xdr:spPr>
    </xdr:pic>
    <xdr:clientData/>
  </xdr:twoCellAnchor>
  <xdr:twoCellAnchor editAs="oneCell">
    <xdr:from>
      <xdr:col>22</xdr:col>
      <xdr:colOff>0</xdr:colOff>
      <xdr:row>42</xdr:row>
      <xdr:rowOff>0</xdr:rowOff>
    </xdr:from>
    <xdr:to>
      <xdr:col>26</xdr:col>
      <xdr:colOff>595644</xdr:colOff>
      <xdr:row>47</xdr:row>
      <xdr:rowOff>783432</xdr:rowOff>
    </xdr:to>
    <xdr:pic>
      <xdr:nvPicPr>
        <xdr:cNvPr id="10" name="Imagen 9" descr="Recorte de pantalla"/>
        <xdr:cNvPicPr>
          <a:picLocks noChangeAspect="1"/>
        </xdr:cNvPicPr>
      </xdr:nvPicPr>
      <xdr:blipFill>
        <a:blip xmlns:r="http://schemas.openxmlformats.org/officeDocument/2006/relationships" r:embed="rId6">
          <a:extLst>
            <a:ext uri="{28A0092B-C50C-407E-A947-70E740481C1C}">
              <a14:useLocalDpi xmlns:a14="http://schemas.microsoft.com/office/drawing/2010/main" xmlns="" val="0"/>
            </a:ext>
          </a:extLst>
        </a:blip>
        <a:stretch>
          <a:fillRect/>
        </a:stretch>
      </xdr:blipFill>
      <xdr:spPr>
        <a:xfrm>
          <a:off x="17462500" y="17504833"/>
          <a:ext cx="6173061" cy="1905266"/>
        </a:xfrm>
        <a:prstGeom prst="rect">
          <a:avLst/>
        </a:prstGeom>
      </xdr:spPr>
    </xdr:pic>
    <xdr:clientData/>
  </xdr:twoCellAnchor>
  <xdr:twoCellAnchor editAs="oneCell">
    <xdr:from>
      <xdr:col>26</xdr:col>
      <xdr:colOff>0</xdr:colOff>
      <xdr:row>48</xdr:row>
      <xdr:rowOff>0</xdr:rowOff>
    </xdr:from>
    <xdr:to>
      <xdr:col>30</xdr:col>
      <xdr:colOff>380927</xdr:colOff>
      <xdr:row>60</xdr:row>
      <xdr:rowOff>28885</xdr:rowOff>
    </xdr:to>
    <xdr:pic>
      <xdr:nvPicPr>
        <xdr:cNvPr id="12" name="Imagen 11" descr="Recorte de pantalla"/>
        <xdr:cNvPicPr>
          <a:picLocks noChangeAspect="1"/>
        </xdr:cNvPicPr>
      </xdr:nvPicPr>
      <xdr:blipFill>
        <a:blip xmlns:r="http://schemas.openxmlformats.org/officeDocument/2006/relationships" r:embed="rId7">
          <a:extLst>
            <a:ext uri="{28A0092B-C50C-407E-A947-70E740481C1C}">
              <a14:useLocalDpi xmlns:a14="http://schemas.microsoft.com/office/drawing/2010/main" xmlns="" val="0"/>
            </a:ext>
          </a:extLst>
        </a:blip>
        <a:stretch>
          <a:fillRect/>
        </a:stretch>
      </xdr:blipFill>
      <xdr:spPr>
        <a:xfrm>
          <a:off x="23039917" y="20330583"/>
          <a:ext cx="7059010" cy="221963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333375</xdr:colOff>
      <xdr:row>0</xdr:row>
      <xdr:rowOff>79375</xdr:rowOff>
    </xdr:from>
    <xdr:to>
      <xdr:col>4</xdr:col>
      <xdr:colOff>428625</xdr:colOff>
      <xdr:row>4</xdr:row>
      <xdr:rowOff>188296</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508500" y="1031875"/>
          <a:ext cx="857250" cy="870921"/>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47625</xdr:colOff>
      <xdr:row>0</xdr:row>
      <xdr:rowOff>31750</xdr:rowOff>
    </xdr:from>
    <xdr:to>
      <xdr:col>4</xdr:col>
      <xdr:colOff>142875</xdr:colOff>
      <xdr:row>4</xdr:row>
      <xdr:rowOff>140671</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651375" y="222250"/>
          <a:ext cx="857250" cy="870921"/>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304800</xdr:colOff>
      <xdr:row>0</xdr:row>
      <xdr:rowOff>38100</xdr:rowOff>
    </xdr:from>
    <xdr:to>
      <xdr:col>4</xdr:col>
      <xdr:colOff>400050</xdr:colOff>
      <xdr:row>4</xdr:row>
      <xdr:rowOff>147021</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572000" y="228600"/>
          <a:ext cx="857250" cy="870921"/>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730250</xdr:colOff>
      <xdr:row>0</xdr:row>
      <xdr:rowOff>31750</xdr:rowOff>
    </xdr:from>
    <xdr:to>
      <xdr:col>11</xdr:col>
      <xdr:colOff>63500</xdr:colOff>
      <xdr:row>4</xdr:row>
      <xdr:rowOff>140671</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9842500" y="603250"/>
          <a:ext cx="857250" cy="870921"/>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605118</xdr:colOff>
      <xdr:row>0</xdr:row>
      <xdr:rowOff>100853</xdr:rowOff>
    </xdr:from>
    <xdr:to>
      <xdr:col>7</xdr:col>
      <xdr:colOff>644338</xdr:colOff>
      <xdr:row>5</xdr:row>
      <xdr:rowOff>19274</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7418294" y="672353"/>
          <a:ext cx="857250" cy="870921"/>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585107</xdr:colOff>
      <xdr:row>0</xdr:row>
      <xdr:rowOff>54428</xdr:rowOff>
    </xdr:from>
    <xdr:to>
      <xdr:col>0</xdr:col>
      <xdr:colOff>1964341</xdr:colOff>
      <xdr:row>4</xdr:row>
      <xdr:rowOff>184097</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585107" y="54428"/>
          <a:ext cx="1379234" cy="112026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6</xdr:col>
      <xdr:colOff>3079750</xdr:colOff>
      <xdr:row>88</xdr:row>
      <xdr:rowOff>158749</xdr:rowOff>
    </xdr:from>
    <xdr:to>
      <xdr:col>8</xdr:col>
      <xdr:colOff>1275631</xdr:colOff>
      <xdr:row>120</xdr:row>
      <xdr:rowOff>63500</xdr:rowOff>
    </xdr:to>
    <xdr:pic>
      <xdr:nvPicPr>
        <xdr:cNvPr id="3" name="Imagen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xmlns="" val="0"/>
            </a:ext>
          </a:extLst>
        </a:blip>
        <a:srcRect/>
        <a:stretch>
          <a:fillRect/>
        </a:stretch>
      </xdr:blipFill>
      <xdr:spPr bwMode="auto">
        <a:xfrm>
          <a:off x="19716750" y="39766874"/>
          <a:ext cx="5180881" cy="6000751"/>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86591</xdr:colOff>
      <xdr:row>0</xdr:row>
      <xdr:rowOff>138546</xdr:rowOff>
    </xdr:from>
    <xdr:to>
      <xdr:col>1</xdr:col>
      <xdr:colOff>1039091</xdr:colOff>
      <xdr:row>4</xdr:row>
      <xdr:rowOff>95250</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86591" y="138546"/>
          <a:ext cx="1194955" cy="96115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152401</xdr:colOff>
      <xdr:row>0</xdr:row>
      <xdr:rowOff>142875</xdr:rowOff>
    </xdr:from>
    <xdr:to>
      <xdr:col>1</xdr:col>
      <xdr:colOff>1000125</xdr:colOff>
      <xdr:row>4</xdr:row>
      <xdr:rowOff>113434</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276226" y="142875"/>
          <a:ext cx="847724" cy="58015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38100</xdr:colOff>
      <xdr:row>0</xdr:row>
      <xdr:rowOff>85725</xdr:rowOff>
    </xdr:from>
    <xdr:to>
      <xdr:col>1</xdr:col>
      <xdr:colOff>471055</xdr:colOff>
      <xdr:row>4</xdr:row>
      <xdr:rowOff>56284</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38100" y="85725"/>
          <a:ext cx="1194955" cy="96115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2</xdr:col>
      <xdr:colOff>38100</xdr:colOff>
      <xdr:row>2</xdr:row>
      <xdr:rowOff>85725</xdr:rowOff>
    </xdr:from>
    <xdr:to>
      <xdr:col>2</xdr:col>
      <xdr:colOff>1143000</xdr:colOff>
      <xdr:row>6</xdr:row>
      <xdr:rowOff>56284</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1152525" y="466725"/>
          <a:ext cx="1104900" cy="96115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facamelo/AppData/Local/Microsoft/Windows/Temporary%20Internet%20Files/Content.Outlook/T8ULFPG7/Formato%20Evaluacion.%20Aud.%20Subsidios%20%202019022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Evaluacion%20Interventoria%2025-05-18-mafe.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E. Especifica Adic."/>
      <sheetName val="X"/>
      <sheetName val="EXPERIENCIA PROPONENTE"/>
      <sheetName val="E. Profesionales Adic. P1"/>
      <sheetName val="E. Profesionales Adic. P 2"/>
      <sheetName val="E. Profesionales Adic. P3"/>
      <sheetName val="E. Profesionales Adic. P4"/>
      <sheetName val="E. Profesionales Adic. P 5"/>
      <sheetName val="EXPERIENCIA EQUIPO DE TRABA"/>
      <sheetName val="CAPACIDAD OPERATIVA"/>
      <sheetName val="PERSONAL CON DISCAPAC"/>
      <sheetName val="PROTECCIÓN A LA INDUSTRIA"/>
      <sheetName val="CONSOLIDADO POR PROPONENTE"/>
    </sheetNames>
    <sheetDataSet>
      <sheetData sheetId="0"/>
      <sheetData sheetId="1">
        <row r="2">
          <cell r="A2" t="str">
            <v>Año 2019</v>
          </cell>
          <cell r="B2">
            <v>828116</v>
          </cell>
        </row>
        <row r="3">
          <cell r="A3" t="str">
            <v xml:space="preserve">Año 2018 </v>
          </cell>
          <cell r="B3">
            <v>781242</v>
          </cell>
        </row>
        <row r="4">
          <cell r="A4" t="str">
            <v>Año 2017</v>
          </cell>
          <cell r="B4">
            <v>737717</v>
          </cell>
        </row>
        <row r="5">
          <cell r="A5" t="str">
            <v>Año 2016</v>
          </cell>
          <cell r="B5">
            <v>689455</v>
          </cell>
        </row>
        <row r="6">
          <cell r="A6" t="str">
            <v>Año 2015</v>
          </cell>
          <cell r="B6">
            <v>644350</v>
          </cell>
        </row>
        <row r="7">
          <cell r="A7" t="str">
            <v>Año 2014</v>
          </cell>
          <cell r="B7">
            <v>616000</v>
          </cell>
        </row>
        <row r="8">
          <cell r="A8" t="str">
            <v>Año 2013</v>
          </cell>
          <cell r="B8">
            <v>589500</v>
          </cell>
        </row>
        <row r="9">
          <cell r="A9" t="str">
            <v>Año 2012</v>
          </cell>
          <cell r="B9">
            <v>566700</v>
          </cell>
        </row>
        <row r="10">
          <cell r="A10" t="str">
            <v>Año 2011</v>
          </cell>
          <cell r="B10">
            <v>535600</v>
          </cell>
        </row>
        <row r="11">
          <cell r="A11" t="str">
            <v>Año 2010</v>
          </cell>
          <cell r="B11">
            <v>515000</v>
          </cell>
        </row>
        <row r="12">
          <cell r="A12" t="str">
            <v>Año 2009</v>
          </cell>
          <cell r="B12">
            <v>496900</v>
          </cell>
        </row>
        <row r="13">
          <cell r="A13" t="str">
            <v>Año 2008</v>
          </cell>
          <cell r="B13">
            <v>461500</v>
          </cell>
        </row>
        <row r="14">
          <cell r="A14" t="str">
            <v>Año 2007</v>
          </cell>
          <cell r="B14">
            <v>433700</v>
          </cell>
        </row>
        <row r="15">
          <cell r="A15" t="str">
            <v>Año 2006</v>
          </cell>
          <cell r="B15">
            <v>408000</v>
          </cell>
        </row>
        <row r="16">
          <cell r="A16" t="str">
            <v>Año 2005</v>
          </cell>
          <cell r="B16">
            <v>381500</v>
          </cell>
        </row>
        <row r="17">
          <cell r="A17" t="str">
            <v>Año 2004</v>
          </cell>
          <cell r="B17">
            <v>358000</v>
          </cell>
        </row>
        <row r="18">
          <cell r="A18" t="str">
            <v>Año 2003</v>
          </cell>
          <cell r="B18">
            <v>332000</v>
          </cell>
        </row>
        <row r="19">
          <cell r="A19" t="str">
            <v>Año 2002</v>
          </cell>
          <cell r="B19">
            <v>309000</v>
          </cell>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X"/>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sheetPr codeName="Hoja1">
    <tabColor theme="6" tint="-0.249977111117893"/>
    <pageSetUpPr fitToPage="1"/>
  </sheetPr>
  <dimension ref="A7:N144"/>
  <sheetViews>
    <sheetView view="pageBreakPreview" zoomScale="60" zoomScaleNormal="80" zoomScalePageLayoutView="80" workbookViewId="0">
      <selection activeCell="A14" sqref="A14:K33"/>
    </sheetView>
  </sheetViews>
  <sheetFormatPr baseColWidth="10" defaultRowHeight="15"/>
  <cols>
    <col min="1" max="1" width="54.42578125" bestFit="1" customWidth="1"/>
    <col min="2" max="2" width="17.140625" customWidth="1"/>
    <col min="3" max="3" width="13" customWidth="1"/>
    <col min="4" max="4" width="11.42578125" customWidth="1"/>
    <col min="5" max="5" width="18.85546875" customWidth="1"/>
    <col min="7" max="7" width="19.28515625" customWidth="1"/>
    <col min="9" max="9" width="19.140625" customWidth="1"/>
    <col min="10" max="10" width="22" customWidth="1"/>
    <col min="11" max="11" width="20.42578125" customWidth="1"/>
    <col min="12" max="12" width="17.7109375" bestFit="1" customWidth="1"/>
    <col min="13" max="13" width="19.7109375" customWidth="1"/>
    <col min="15" max="15" width="21.42578125" customWidth="1"/>
  </cols>
  <sheetData>
    <row r="7" spans="1:11">
      <c r="A7" s="434" t="s">
        <v>201</v>
      </c>
      <c r="B7" s="434"/>
      <c r="C7" s="434"/>
      <c r="D7" s="434"/>
      <c r="E7" s="434"/>
      <c r="F7" s="434"/>
      <c r="G7" s="434"/>
      <c r="H7" s="434"/>
      <c r="I7" s="434"/>
      <c r="J7" s="434"/>
      <c r="K7" s="434"/>
    </row>
    <row r="8" spans="1:11">
      <c r="A8" s="434" t="s">
        <v>202</v>
      </c>
      <c r="B8" s="434"/>
      <c r="C8" s="434"/>
      <c r="D8" s="434"/>
      <c r="E8" s="434"/>
      <c r="F8" s="434"/>
      <c r="G8" s="434"/>
      <c r="H8" s="434"/>
      <c r="I8" s="434"/>
      <c r="J8" s="434"/>
      <c r="K8" s="434"/>
    </row>
    <row r="9" spans="1:11">
      <c r="A9" s="434" t="s">
        <v>203</v>
      </c>
      <c r="B9" s="434"/>
      <c r="C9" s="434"/>
      <c r="D9" s="434"/>
      <c r="E9" s="434"/>
      <c r="F9" s="434"/>
      <c r="G9" s="434"/>
      <c r="H9" s="434"/>
      <c r="I9" s="434"/>
      <c r="J9" s="434"/>
      <c r="K9" s="434"/>
    </row>
    <row r="10" spans="1:11">
      <c r="A10" s="434" t="s">
        <v>472</v>
      </c>
      <c r="B10" s="434"/>
      <c r="C10" s="434"/>
      <c r="D10" s="434"/>
      <c r="E10" s="434"/>
      <c r="F10" s="434"/>
      <c r="G10" s="434"/>
      <c r="H10" s="434"/>
      <c r="I10" s="434"/>
      <c r="J10" s="434"/>
      <c r="K10" s="434"/>
    </row>
    <row r="11" spans="1:11">
      <c r="D11" s="84"/>
      <c r="E11" s="84"/>
      <c r="F11" s="84"/>
      <c r="G11" s="84"/>
      <c r="H11" s="84"/>
      <c r="I11" s="84"/>
    </row>
    <row r="12" spans="1:11">
      <c r="A12" s="421" t="s">
        <v>196</v>
      </c>
      <c r="B12" s="421"/>
      <c r="C12" s="421"/>
      <c r="D12" s="421"/>
      <c r="E12" s="421"/>
      <c r="F12" s="421"/>
      <c r="G12" s="421"/>
      <c r="H12" s="421"/>
      <c r="I12" s="421"/>
      <c r="J12" s="421"/>
      <c r="K12" s="421"/>
    </row>
    <row r="13" spans="1:11" ht="35.25" customHeight="1">
      <c r="A13" s="51" t="s">
        <v>13</v>
      </c>
      <c r="B13" s="428" t="s">
        <v>71</v>
      </c>
      <c r="C13" s="429"/>
      <c r="D13" s="429"/>
      <c r="E13" s="429"/>
      <c r="F13" s="429"/>
      <c r="G13" s="429"/>
      <c r="H13" s="429"/>
      <c r="I13" s="429"/>
      <c r="J13" s="429"/>
      <c r="K13" s="430"/>
    </row>
    <row r="14" spans="1:11">
      <c r="A14" s="58" t="s">
        <v>14</v>
      </c>
      <c r="B14" s="411" t="s">
        <v>15</v>
      </c>
      <c r="C14" s="412"/>
      <c r="D14" s="411" t="s">
        <v>16</v>
      </c>
      <c r="E14" s="412"/>
      <c r="F14" s="411" t="s">
        <v>17</v>
      </c>
      <c r="G14" s="412"/>
      <c r="H14" s="411" t="s">
        <v>18</v>
      </c>
      <c r="I14" s="412"/>
      <c r="J14" s="411" t="s">
        <v>19</v>
      </c>
      <c r="K14" s="412"/>
    </row>
    <row r="15" spans="1:11">
      <c r="A15" s="27" t="s">
        <v>0</v>
      </c>
      <c r="B15" s="393" t="s">
        <v>44</v>
      </c>
      <c r="C15" s="393"/>
      <c r="D15" s="393" t="s">
        <v>72</v>
      </c>
      <c r="E15" s="393"/>
      <c r="F15" s="393" t="s">
        <v>72</v>
      </c>
      <c r="G15" s="393"/>
      <c r="H15" s="393" t="s">
        <v>72</v>
      </c>
      <c r="I15" s="393"/>
      <c r="J15" s="393" t="s">
        <v>72</v>
      </c>
      <c r="K15" s="393"/>
    </row>
    <row r="16" spans="1:11">
      <c r="A16" s="27" t="s">
        <v>5</v>
      </c>
      <c r="B16" s="393" t="s">
        <v>45</v>
      </c>
      <c r="C16" s="393"/>
      <c r="D16" s="393" t="s">
        <v>73</v>
      </c>
      <c r="E16" s="393"/>
      <c r="F16" s="393" t="s">
        <v>73</v>
      </c>
      <c r="G16" s="393"/>
      <c r="H16" s="393" t="s">
        <v>73</v>
      </c>
      <c r="I16" s="393"/>
      <c r="J16" s="393" t="s">
        <v>73</v>
      </c>
      <c r="K16" s="393"/>
    </row>
    <row r="17" spans="1:13">
      <c r="A17" s="27" t="s">
        <v>6</v>
      </c>
      <c r="B17" s="393">
        <v>2203000</v>
      </c>
      <c r="C17" s="393"/>
      <c r="D17" s="393">
        <v>2222800</v>
      </c>
      <c r="E17" s="393"/>
      <c r="F17" s="393">
        <v>2222800</v>
      </c>
      <c r="G17" s="393"/>
      <c r="H17" s="393">
        <v>2222800</v>
      </c>
      <c r="I17" s="393"/>
      <c r="J17" s="393">
        <v>2222800</v>
      </c>
      <c r="K17" s="393"/>
    </row>
    <row r="18" spans="1:13">
      <c r="A18" s="27" t="s">
        <v>1</v>
      </c>
      <c r="B18" s="393" t="s">
        <v>46</v>
      </c>
      <c r="C18" s="393"/>
      <c r="D18" s="393" t="s">
        <v>71</v>
      </c>
      <c r="E18" s="393"/>
      <c r="F18" s="393" t="s">
        <v>71</v>
      </c>
      <c r="G18" s="393"/>
      <c r="H18" s="393" t="s">
        <v>71</v>
      </c>
      <c r="I18" s="393"/>
      <c r="J18" s="393" t="s">
        <v>71</v>
      </c>
      <c r="K18" s="393"/>
    </row>
    <row r="19" spans="1:13">
      <c r="A19" s="409" t="s">
        <v>8</v>
      </c>
      <c r="B19" s="57" t="s">
        <v>22</v>
      </c>
      <c r="C19" s="57" t="s">
        <v>21</v>
      </c>
      <c r="D19" s="396"/>
      <c r="E19" s="397"/>
      <c r="F19" s="396"/>
      <c r="G19" s="397"/>
      <c r="H19" s="396"/>
      <c r="I19" s="397"/>
      <c r="J19" s="396"/>
      <c r="K19" s="397"/>
    </row>
    <row r="20" spans="1:13">
      <c r="A20" s="410"/>
      <c r="B20" s="57" t="s">
        <v>47</v>
      </c>
      <c r="C20" s="52">
        <v>0.5</v>
      </c>
      <c r="D20" s="398"/>
      <c r="E20" s="399"/>
      <c r="F20" s="398"/>
      <c r="G20" s="399"/>
      <c r="H20" s="398"/>
      <c r="I20" s="399"/>
      <c r="J20" s="398"/>
      <c r="K20" s="399"/>
    </row>
    <row r="21" spans="1:13">
      <c r="A21" s="410"/>
      <c r="B21" s="54" t="s">
        <v>57</v>
      </c>
      <c r="C21" s="50">
        <v>0.5</v>
      </c>
      <c r="D21" s="400"/>
      <c r="E21" s="401"/>
      <c r="F21" s="400"/>
      <c r="G21" s="401"/>
      <c r="H21" s="400"/>
      <c r="I21" s="401"/>
      <c r="J21" s="400"/>
      <c r="K21" s="401"/>
    </row>
    <row r="22" spans="1:13">
      <c r="A22" s="27" t="s">
        <v>7</v>
      </c>
      <c r="B22" s="431" t="s">
        <v>48</v>
      </c>
      <c r="C22" s="432"/>
      <c r="D22" s="427" t="s">
        <v>74</v>
      </c>
      <c r="E22" s="427"/>
      <c r="F22" s="427" t="s">
        <v>77</v>
      </c>
      <c r="G22" s="427"/>
      <c r="H22" s="427" t="s">
        <v>80</v>
      </c>
      <c r="I22" s="427"/>
      <c r="J22" s="427" t="s">
        <v>82</v>
      </c>
      <c r="K22" s="427"/>
    </row>
    <row r="23" spans="1:13">
      <c r="A23" s="27" t="s">
        <v>219</v>
      </c>
      <c r="B23" s="407">
        <v>8945764395</v>
      </c>
      <c r="C23" s="408"/>
      <c r="D23" s="407">
        <v>520468033</v>
      </c>
      <c r="E23" s="408"/>
      <c r="F23" s="407">
        <v>430794338</v>
      </c>
      <c r="G23" s="408"/>
      <c r="H23" s="407">
        <v>523499973</v>
      </c>
      <c r="I23" s="408"/>
      <c r="J23" s="407">
        <v>602738568</v>
      </c>
      <c r="K23" s="408"/>
    </row>
    <row r="24" spans="1:13">
      <c r="A24" s="27" t="s">
        <v>204</v>
      </c>
      <c r="B24" s="394">
        <f>B23*C20</f>
        <v>4472882197.5</v>
      </c>
      <c r="C24" s="395"/>
      <c r="D24" s="394">
        <f>D23</f>
        <v>520468033</v>
      </c>
      <c r="E24" s="395"/>
      <c r="F24" s="394">
        <f>F23</f>
        <v>430794338</v>
      </c>
      <c r="G24" s="395"/>
      <c r="H24" s="394">
        <f>H23</f>
        <v>523499973</v>
      </c>
      <c r="I24" s="395"/>
      <c r="J24" s="394">
        <f>J23</f>
        <v>602738568</v>
      </c>
      <c r="K24" s="395"/>
    </row>
    <row r="25" spans="1:13">
      <c r="A25" s="27" t="s">
        <v>231</v>
      </c>
      <c r="B25" s="394">
        <f>4862000059-1350000000</f>
        <v>3512000059</v>
      </c>
      <c r="C25" s="395"/>
      <c r="D25" s="394">
        <v>598596543</v>
      </c>
      <c r="E25" s="395"/>
      <c r="F25" s="394">
        <v>515280218</v>
      </c>
      <c r="G25" s="395"/>
      <c r="H25" s="394">
        <v>648975616</v>
      </c>
      <c r="I25" s="395"/>
      <c r="J25" s="394">
        <v>655173739</v>
      </c>
      <c r="K25" s="395"/>
      <c r="M25" s="53"/>
    </row>
    <row r="26" spans="1:13">
      <c r="A26" s="27" t="s">
        <v>220</v>
      </c>
      <c r="B26" s="393" t="s">
        <v>49</v>
      </c>
      <c r="C26" s="393"/>
      <c r="D26" s="393" t="s">
        <v>75</v>
      </c>
      <c r="E26" s="393"/>
      <c r="F26" s="393" t="s">
        <v>78</v>
      </c>
      <c r="G26" s="393"/>
      <c r="H26" s="393" t="s">
        <v>81</v>
      </c>
      <c r="I26" s="393"/>
      <c r="J26" s="393" t="s">
        <v>83</v>
      </c>
      <c r="K26" s="393"/>
    </row>
    <row r="27" spans="1:13">
      <c r="A27" s="27" t="s">
        <v>10</v>
      </c>
      <c r="B27" s="415">
        <v>41060</v>
      </c>
      <c r="C27" s="393"/>
      <c r="D27" s="415">
        <v>40714</v>
      </c>
      <c r="E27" s="393"/>
      <c r="F27" s="415">
        <v>40273</v>
      </c>
      <c r="G27" s="393"/>
      <c r="H27" s="415">
        <v>40003</v>
      </c>
      <c r="I27" s="393"/>
      <c r="J27" s="415">
        <v>41145</v>
      </c>
      <c r="K27" s="393"/>
    </row>
    <row r="28" spans="1:13">
      <c r="A28" s="27" t="s">
        <v>3</v>
      </c>
      <c r="B28" s="415">
        <v>41074</v>
      </c>
      <c r="C28" s="393"/>
      <c r="D28" s="415">
        <v>40714</v>
      </c>
      <c r="E28" s="393"/>
      <c r="F28" s="415">
        <v>40288</v>
      </c>
      <c r="G28" s="393"/>
      <c r="H28" s="415">
        <v>40003</v>
      </c>
      <c r="I28" s="393"/>
      <c r="J28" s="415">
        <v>41149</v>
      </c>
      <c r="K28" s="393"/>
      <c r="L28" s="53"/>
      <c r="M28" s="53"/>
    </row>
    <row r="29" spans="1:13">
      <c r="A29" s="27" t="s">
        <v>9</v>
      </c>
      <c r="B29" s="415">
        <v>41523</v>
      </c>
      <c r="C29" s="393"/>
      <c r="D29" s="415">
        <v>41060</v>
      </c>
      <c r="E29" s="393"/>
      <c r="F29" s="433">
        <v>40755</v>
      </c>
      <c r="G29" s="413"/>
      <c r="H29" s="415">
        <v>40390</v>
      </c>
      <c r="I29" s="393"/>
      <c r="J29" s="433">
        <v>41394</v>
      </c>
      <c r="K29" s="413"/>
      <c r="L29" s="53"/>
    </row>
    <row r="30" spans="1:13">
      <c r="A30" s="27" t="s">
        <v>11</v>
      </c>
      <c r="B30" s="415">
        <v>41598</v>
      </c>
      <c r="C30" s="393"/>
      <c r="D30" s="415">
        <v>41226</v>
      </c>
      <c r="E30" s="393"/>
      <c r="F30" s="415">
        <v>40928</v>
      </c>
      <c r="G30" s="393"/>
      <c r="H30" s="415">
        <v>40928</v>
      </c>
      <c r="I30" s="393"/>
      <c r="J30" s="415">
        <v>41149</v>
      </c>
      <c r="K30" s="393"/>
    </row>
    <row r="31" spans="1:13">
      <c r="A31" s="27" t="s">
        <v>12</v>
      </c>
      <c r="B31" s="393" t="s">
        <v>50</v>
      </c>
      <c r="C31" s="393"/>
      <c r="D31" s="393" t="s">
        <v>76</v>
      </c>
      <c r="E31" s="393"/>
      <c r="F31" s="393" t="s">
        <v>79</v>
      </c>
      <c r="G31" s="393"/>
      <c r="H31" s="393" t="s">
        <v>79</v>
      </c>
      <c r="I31" s="393"/>
      <c r="J31" s="393" t="s">
        <v>84</v>
      </c>
      <c r="K31" s="393"/>
    </row>
    <row r="32" spans="1:13">
      <c r="A32" s="27" t="s">
        <v>4</v>
      </c>
      <c r="B32" s="393" t="s">
        <v>51</v>
      </c>
      <c r="C32" s="393"/>
      <c r="D32" s="393" t="s">
        <v>51</v>
      </c>
      <c r="E32" s="393"/>
      <c r="F32" s="393" t="s">
        <v>51</v>
      </c>
      <c r="G32" s="393"/>
      <c r="H32" s="393" t="s">
        <v>51</v>
      </c>
      <c r="I32" s="393"/>
      <c r="J32" s="393" t="s">
        <v>51</v>
      </c>
      <c r="K32" s="393"/>
      <c r="L32" s="18"/>
    </row>
    <row r="33" spans="1:13" ht="15.75" thickBot="1">
      <c r="A33" s="29" t="s">
        <v>40</v>
      </c>
      <c r="B33" s="437">
        <v>1</v>
      </c>
      <c r="C33" s="438"/>
      <c r="D33" s="435">
        <v>1</v>
      </c>
      <c r="E33" s="436"/>
      <c r="F33" s="435">
        <v>1</v>
      </c>
      <c r="G33" s="436"/>
      <c r="H33" s="435">
        <v>1</v>
      </c>
      <c r="I33" s="436"/>
      <c r="J33" s="435">
        <v>1</v>
      </c>
      <c r="K33" s="436"/>
    </row>
    <row r="34" spans="1:13">
      <c r="A34" s="34" t="s">
        <v>39</v>
      </c>
      <c r="B34" s="439">
        <f>SUMIFS(B25:K25,B33:K33,1)</f>
        <v>5930026175</v>
      </c>
      <c r="C34" s="440"/>
      <c r="D34" s="31"/>
      <c r="E34" s="31"/>
      <c r="F34" s="31"/>
      <c r="G34" s="31"/>
      <c r="H34" s="31"/>
      <c r="I34" s="31"/>
      <c r="J34" s="31"/>
      <c r="K34" s="31"/>
      <c r="L34" s="33"/>
      <c r="M34" s="65"/>
    </row>
    <row r="35" spans="1:13" ht="15.75" thickBot="1">
      <c r="A35" s="35" t="s">
        <v>41</v>
      </c>
      <c r="B35" s="404">
        <f>IF(B34&gt;2.5*2250000000,45,IF(B34&gt;2*2250000000,30,IF(B34&gt;1.5*2250000000,15,0)))</f>
        <v>45</v>
      </c>
      <c r="C35" s="405"/>
      <c r="D35" s="31"/>
      <c r="E35" s="31"/>
      <c r="F35" s="31"/>
      <c r="G35" s="31"/>
      <c r="H35" s="31"/>
      <c r="I35" s="31"/>
      <c r="J35" s="31"/>
      <c r="K35" s="31"/>
      <c r="M35" s="65"/>
    </row>
    <row r="36" spans="1:13">
      <c r="A36" s="31"/>
      <c r="B36" s="31"/>
      <c r="C36" s="31"/>
      <c r="D36" s="31"/>
      <c r="E36" s="31"/>
      <c r="F36" s="31"/>
      <c r="G36" s="31"/>
      <c r="H36" s="31"/>
      <c r="I36" s="31"/>
      <c r="J36" s="31"/>
      <c r="K36" s="31"/>
      <c r="M36" s="65"/>
    </row>
    <row r="37" spans="1:13">
      <c r="A37" s="120" t="s">
        <v>196</v>
      </c>
      <c r="B37" s="127"/>
      <c r="C37" s="127"/>
      <c r="D37" s="127"/>
      <c r="E37" s="127"/>
      <c r="F37" s="127"/>
      <c r="G37" s="127"/>
      <c r="H37" s="127"/>
      <c r="I37" s="127"/>
      <c r="J37" s="127"/>
      <c r="K37" s="121"/>
    </row>
    <row r="38" spans="1:13">
      <c r="A38" s="51" t="s">
        <v>13</v>
      </c>
      <c r="B38" s="120" t="s">
        <v>85</v>
      </c>
      <c r="C38" s="127"/>
      <c r="D38" s="127"/>
      <c r="E38" s="127"/>
      <c r="F38" s="127"/>
      <c r="G38" s="127"/>
      <c r="H38" s="127"/>
      <c r="I38" s="127"/>
      <c r="J38" s="127"/>
      <c r="K38" s="121"/>
    </row>
    <row r="39" spans="1:13">
      <c r="A39" s="58" t="s">
        <v>14</v>
      </c>
      <c r="B39" s="411" t="s">
        <v>15</v>
      </c>
      <c r="C39" s="412"/>
      <c r="D39" s="411" t="s">
        <v>16</v>
      </c>
      <c r="E39" s="412"/>
      <c r="F39" s="411" t="s">
        <v>17</v>
      </c>
      <c r="G39" s="412"/>
      <c r="H39" s="411" t="s">
        <v>18</v>
      </c>
      <c r="I39" s="412"/>
      <c r="J39" s="411" t="s">
        <v>19</v>
      </c>
      <c r="K39" s="412"/>
    </row>
    <row r="40" spans="1:13">
      <c r="A40" s="27" t="s">
        <v>0</v>
      </c>
      <c r="B40" s="393" t="s">
        <v>171</v>
      </c>
      <c r="C40" s="393"/>
      <c r="D40" s="393" t="s">
        <v>172</v>
      </c>
      <c r="E40" s="393"/>
      <c r="F40" s="393" t="s">
        <v>97</v>
      </c>
      <c r="G40" s="393"/>
      <c r="H40" s="393" t="s">
        <v>97</v>
      </c>
      <c r="I40" s="393"/>
      <c r="J40" s="393" t="s">
        <v>173</v>
      </c>
      <c r="K40" s="393"/>
    </row>
    <row r="41" spans="1:13">
      <c r="A41" s="27" t="s">
        <v>5</v>
      </c>
      <c r="B41" s="393" t="s">
        <v>174</v>
      </c>
      <c r="C41" s="393"/>
      <c r="D41" s="393" t="s">
        <v>175</v>
      </c>
      <c r="E41" s="393"/>
      <c r="F41" s="393" t="s">
        <v>176</v>
      </c>
      <c r="G41" s="393"/>
      <c r="H41" s="393" t="s">
        <v>176</v>
      </c>
      <c r="I41" s="393"/>
      <c r="J41" s="393" t="s">
        <v>177</v>
      </c>
      <c r="K41" s="393"/>
    </row>
    <row r="42" spans="1:13">
      <c r="A42" s="27" t="s">
        <v>6</v>
      </c>
      <c r="B42" s="393">
        <v>6260693</v>
      </c>
      <c r="C42" s="393"/>
      <c r="D42" s="393">
        <v>2203000</v>
      </c>
      <c r="E42" s="393"/>
      <c r="F42" s="393">
        <v>6210644</v>
      </c>
      <c r="G42" s="393"/>
      <c r="H42" s="393">
        <v>6210644</v>
      </c>
      <c r="I42" s="393"/>
      <c r="J42" s="393">
        <v>5714983</v>
      </c>
      <c r="K42" s="393"/>
    </row>
    <row r="43" spans="1:13">
      <c r="A43" s="27" t="s">
        <v>1</v>
      </c>
      <c r="B43" s="393" t="s">
        <v>86</v>
      </c>
      <c r="C43" s="393"/>
      <c r="D43" s="393" t="s">
        <v>86</v>
      </c>
      <c r="E43" s="393"/>
      <c r="F43" s="393" t="s">
        <v>86</v>
      </c>
      <c r="G43" s="393"/>
      <c r="H43" s="57" t="s">
        <v>86</v>
      </c>
      <c r="I43" s="57"/>
      <c r="J43" s="393" t="s">
        <v>178</v>
      </c>
      <c r="K43" s="393"/>
    </row>
    <row r="44" spans="1:13">
      <c r="A44" s="409" t="s">
        <v>8</v>
      </c>
      <c r="B44" s="396"/>
      <c r="C44" s="397"/>
      <c r="D44" s="396"/>
      <c r="E44" s="397"/>
      <c r="F44" s="396"/>
      <c r="G44" s="397"/>
      <c r="H44" s="396"/>
      <c r="I44" s="397"/>
      <c r="J44" s="57" t="s">
        <v>22</v>
      </c>
      <c r="K44" s="57" t="s">
        <v>21</v>
      </c>
    </row>
    <row r="45" spans="1:13">
      <c r="A45" s="410"/>
      <c r="B45" s="398"/>
      <c r="C45" s="399"/>
      <c r="D45" s="398"/>
      <c r="E45" s="399"/>
      <c r="F45" s="398"/>
      <c r="G45" s="399"/>
      <c r="H45" s="398"/>
      <c r="I45" s="399"/>
      <c r="J45" s="57" t="s">
        <v>86</v>
      </c>
      <c r="K45" s="52">
        <v>0.5</v>
      </c>
    </row>
    <row r="46" spans="1:13">
      <c r="A46" s="410"/>
      <c r="B46" s="400"/>
      <c r="C46" s="401"/>
      <c r="D46" s="400"/>
      <c r="E46" s="401"/>
      <c r="F46" s="400"/>
      <c r="G46" s="401"/>
      <c r="H46" s="400"/>
      <c r="I46" s="401"/>
      <c r="J46" s="57" t="s">
        <v>179</v>
      </c>
      <c r="K46" s="52">
        <v>0.5</v>
      </c>
    </row>
    <row r="47" spans="1:13">
      <c r="A47" s="27" t="s">
        <v>7</v>
      </c>
      <c r="B47" s="393" t="s">
        <v>92</v>
      </c>
      <c r="C47" s="393"/>
      <c r="D47" s="393" t="s">
        <v>180</v>
      </c>
      <c r="E47" s="393"/>
      <c r="F47" s="393" t="s">
        <v>181</v>
      </c>
      <c r="G47" s="393"/>
      <c r="H47" s="393" t="s">
        <v>182</v>
      </c>
      <c r="I47" s="393"/>
      <c r="J47" s="393" t="s">
        <v>93</v>
      </c>
      <c r="K47" s="393"/>
    </row>
    <row r="48" spans="1:13">
      <c r="A48" s="27" t="s">
        <v>219</v>
      </c>
      <c r="B48" s="394">
        <v>2315578505</v>
      </c>
      <c r="C48" s="395"/>
      <c r="D48" s="394">
        <v>428129200</v>
      </c>
      <c r="E48" s="395"/>
      <c r="F48" s="394">
        <v>300000000</v>
      </c>
      <c r="G48" s="395"/>
      <c r="H48" s="394">
        <v>384097975</v>
      </c>
      <c r="I48" s="395"/>
      <c r="J48" s="394">
        <v>278028800</v>
      </c>
      <c r="K48" s="395"/>
    </row>
    <row r="49" spans="1:13">
      <c r="A49" s="27" t="s">
        <v>204</v>
      </c>
      <c r="B49" s="394">
        <f>B48</f>
        <v>2315578505</v>
      </c>
      <c r="C49" s="395"/>
      <c r="D49" s="394">
        <f>D48</f>
        <v>428129200</v>
      </c>
      <c r="E49" s="395"/>
      <c r="F49" s="394">
        <f>F48</f>
        <v>300000000</v>
      </c>
      <c r="G49" s="395"/>
      <c r="H49" s="394">
        <f>H48</f>
        <v>384097975</v>
      </c>
      <c r="I49" s="395"/>
      <c r="J49" s="394">
        <f>J48*K45</f>
        <v>139014400</v>
      </c>
      <c r="K49" s="395"/>
    </row>
    <row r="50" spans="1:13">
      <c r="A50" s="27" t="s">
        <v>220</v>
      </c>
      <c r="B50" s="393" t="s">
        <v>183</v>
      </c>
      <c r="C50" s="393"/>
      <c r="D50" s="393" t="s">
        <v>184</v>
      </c>
      <c r="E50" s="393"/>
      <c r="F50" s="393" t="s">
        <v>185</v>
      </c>
      <c r="G50" s="393"/>
      <c r="H50" s="393" t="s">
        <v>185</v>
      </c>
      <c r="I50" s="393"/>
      <c r="J50" s="393" t="s">
        <v>186</v>
      </c>
      <c r="K50" s="393"/>
    </row>
    <row r="51" spans="1:13">
      <c r="A51" s="27" t="s">
        <v>231</v>
      </c>
      <c r="B51" s="394">
        <v>3738915751</v>
      </c>
      <c r="C51" s="395"/>
      <c r="D51" s="394">
        <v>492396541</v>
      </c>
      <c r="E51" s="395"/>
      <c r="F51" s="394">
        <v>371905816</v>
      </c>
      <c r="G51" s="395"/>
      <c r="H51" s="394">
        <v>459425927</v>
      </c>
      <c r="I51" s="395"/>
      <c r="J51" s="394">
        <v>172334213</v>
      </c>
      <c r="K51" s="395"/>
      <c r="M51" s="66"/>
    </row>
    <row r="52" spans="1:13">
      <c r="A52" s="27" t="s">
        <v>10</v>
      </c>
      <c r="B52" s="415">
        <v>38353</v>
      </c>
      <c r="C52" s="393"/>
      <c r="D52" s="415">
        <v>40787</v>
      </c>
      <c r="E52" s="393"/>
      <c r="F52" s="415">
        <v>39814</v>
      </c>
      <c r="G52" s="393"/>
      <c r="H52" s="415">
        <v>40179</v>
      </c>
      <c r="I52" s="393"/>
      <c r="J52" s="415">
        <v>39968</v>
      </c>
      <c r="K52" s="393"/>
      <c r="L52" s="53"/>
      <c r="M52" s="53"/>
    </row>
    <row r="53" spans="1:13">
      <c r="A53" s="27" t="s">
        <v>3</v>
      </c>
      <c r="B53" s="415">
        <v>38353</v>
      </c>
      <c r="C53" s="393"/>
      <c r="D53" s="415">
        <v>40798</v>
      </c>
      <c r="E53" s="393"/>
      <c r="F53" s="415">
        <v>39818</v>
      </c>
      <c r="G53" s="393"/>
      <c r="H53" s="415">
        <v>40179</v>
      </c>
      <c r="I53" s="393"/>
      <c r="J53" s="415">
        <v>39990</v>
      </c>
      <c r="K53" s="393"/>
      <c r="L53" s="53"/>
    </row>
    <row r="54" spans="1:13">
      <c r="A54" s="27" t="s">
        <v>9</v>
      </c>
      <c r="B54" s="415">
        <v>41639</v>
      </c>
      <c r="C54" s="393"/>
      <c r="D54" s="415">
        <v>41163</v>
      </c>
      <c r="E54" s="393"/>
      <c r="F54" s="415">
        <v>40178</v>
      </c>
      <c r="G54" s="393"/>
      <c r="H54" s="415">
        <v>40543</v>
      </c>
      <c r="I54" s="393"/>
      <c r="J54" s="415">
        <v>40908</v>
      </c>
      <c r="K54" s="393"/>
    </row>
    <row r="55" spans="1:13">
      <c r="A55" s="27" t="s">
        <v>11</v>
      </c>
      <c r="B55" s="415">
        <v>41642</v>
      </c>
      <c r="C55" s="393"/>
      <c r="D55" s="393"/>
      <c r="E55" s="393"/>
      <c r="F55" s="393"/>
      <c r="G55" s="393"/>
      <c r="H55" s="393"/>
      <c r="I55" s="393"/>
      <c r="J55" s="415">
        <v>40974</v>
      </c>
      <c r="K55" s="393"/>
    </row>
    <row r="56" spans="1:13">
      <c r="A56" s="27" t="s">
        <v>12</v>
      </c>
      <c r="B56" s="393" t="s">
        <v>187</v>
      </c>
      <c r="C56" s="393"/>
      <c r="D56" s="393"/>
      <c r="E56" s="393"/>
      <c r="F56" s="393" t="s">
        <v>188</v>
      </c>
      <c r="G56" s="393"/>
      <c r="H56" s="393" t="s">
        <v>188</v>
      </c>
      <c r="I56" s="393"/>
      <c r="J56" s="393" t="s">
        <v>189</v>
      </c>
      <c r="K56" s="393"/>
    </row>
    <row r="57" spans="1:13">
      <c r="A57" s="27" t="s">
        <v>4</v>
      </c>
      <c r="B57" s="393" t="s">
        <v>190</v>
      </c>
      <c r="C57" s="393"/>
      <c r="D57" s="393" t="s">
        <v>190</v>
      </c>
      <c r="E57" s="393"/>
      <c r="F57" s="393" t="s">
        <v>190</v>
      </c>
      <c r="G57" s="393"/>
      <c r="H57" s="393" t="s">
        <v>190</v>
      </c>
      <c r="I57" s="393"/>
      <c r="J57" s="393" t="s">
        <v>190</v>
      </c>
      <c r="K57" s="393"/>
    </row>
    <row r="58" spans="1:13" ht="15.75" thickBot="1">
      <c r="A58" s="29" t="s">
        <v>40</v>
      </c>
      <c r="B58" s="414">
        <v>1</v>
      </c>
      <c r="C58" s="414"/>
      <c r="D58" s="406">
        <v>1</v>
      </c>
      <c r="E58" s="406"/>
      <c r="F58" s="406">
        <v>1</v>
      </c>
      <c r="G58" s="406"/>
      <c r="H58" s="406">
        <v>1</v>
      </c>
      <c r="I58" s="406"/>
      <c r="J58" s="406">
        <v>1</v>
      </c>
      <c r="K58" s="406"/>
      <c r="L58" s="33"/>
      <c r="M58" s="65"/>
    </row>
    <row r="59" spans="1:13">
      <c r="A59" s="34" t="s">
        <v>39</v>
      </c>
      <c r="B59" s="402">
        <f>B51+D51+F51+H51+J51</f>
        <v>5234978248</v>
      </c>
      <c r="C59" s="403"/>
      <c r="D59" s="31"/>
      <c r="E59" s="31"/>
      <c r="F59" s="31"/>
      <c r="G59" s="31"/>
      <c r="H59" s="31"/>
      <c r="I59" s="31"/>
      <c r="J59" s="31"/>
      <c r="K59" s="31"/>
      <c r="L59" s="65"/>
      <c r="M59" s="65"/>
    </row>
    <row r="60" spans="1:13" ht="15.75" thickBot="1">
      <c r="A60" s="35" t="s">
        <v>41</v>
      </c>
      <c r="B60" s="404">
        <f>IF(B59&gt;2.5*2250000000,45,IF(B59&gt;2*2250000000,30,IF(B59&gt;1.5*2250000000,15,0)))</f>
        <v>30</v>
      </c>
      <c r="C60" s="405"/>
      <c r="D60" s="31"/>
      <c r="E60" s="31"/>
      <c r="F60" s="31"/>
      <c r="G60" s="31"/>
      <c r="H60" s="31"/>
      <c r="I60" s="31"/>
      <c r="J60" s="31"/>
      <c r="K60" s="31"/>
      <c r="M60" s="65"/>
    </row>
    <row r="61" spans="1:13">
      <c r="A61" s="31"/>
      <c r="B61" s="31"/>
      <c r="C61" s="31"/>
      <c r="D61" s="31"/>
      <c r="E61" s="31"/>
      <c r="F61" s="31"/>
      <c r="G61" s="31"/>
      <c r="H61" s="31"/>
      <c r="I61" s="31"/>
      <c r="J61" s="31"/>
      <c r="K61" s="31"/>
    </row>
    <row r="62" spans="1:13">
      <c r="A62" s="421" t="s">
        <v>196</v>
      </c>
      <c r="B62" s="421"/>
      <c r="C62" s="421"/>
      <c r="D62" s="421"/>
      <c r="E62" s="421"/>
      <c r="F62" s="421"/>
      <c r="G62" s="421"/>
      <c r="H62" s="421"/>
      <c r="I62" s="421"/>
      <c r="J62" s="421"/>
      <c r="K62" s="421"/>
    </row>
    <row r="63" spans="1:13">
      <c r="A63" s="51" t="s">
        <v>13</v>
      </c>
      <c r="B63" s="422" t="s">
        <v>195</v>
      </c>
      <c r="C63" s="411"/>
      <c r="D63" s="411"/>
      <c r="E63" s="411"/>
      <c r="F63" s="411"/>
      <c r="G63" s="411"/>
      <c r="H63" s="411"/>
      <c r="I63" s="411"/>
      <c r="J63" s="411"/>
      <c r="K63" s="412"/>
    </row>
    <row r="64" spans="1:13">
      <c r="A64" s="58" t="s">
        <v>14</v>
      </c>
      <c r="B64" s="127" t="s">
        <v>15</v>
      </c>
      <c r="C64" s="121"/>
      <c r="D64" s="120" t="s">
        <v>16</v>
      </c>
      <c r="E64" s="121"/>
      <c r="F64" s="120" t="s">
        <v>17</v>
      </c>
      <c r="G64" s="121"/>
      <c r="H64" s="120" t="s">
        <v>18</v>
      </c>
      <c r="I64" s="121"/>
      <c r="J64" s="411" t="s">
        <v>19</v>
      </c>
      <c r="K64" s="412"/>
    </row>
    <row r="65" spans="1:14">
      <c r="A65" s="27" t="s">
        <v>0</v>
      </c>
      <c r="B65" s="122" t="s">
        <v>105</v>
      </c>
      <c r="C65" s="123"/>
      <c r="D65" s="122" t="s">
        <v>106</v>
      </c>
      <c r="E65" s="123"/>
      <c r="F65" s="122" t="s">
        <v>106</v>
      </c>
      <c r="G65" s="123"/>
      <c r="H65" s="122" t="s">
        <v>160</v>
      </c>
      <c r="I65" s="123"/>
      <c r="J65" s="393"/>
      <c r="K65" s="393"/>
    </row>
    <row r="66" spans="1:14">
      <c r="A66" s="27" t="s">
        <v>5</v>
      </c>
      <c r="B66" s="122" t="s">
        <v>107</v>
      </c>
      <c r="C66" s="123"/>
      <c r="D66" s="122" t="s">
        <v>108</v>
      </c>
      <c r="E66" s="123"/>
      <c r="F66" s="122" t="s">
        <v>108</v>
      </c>
      <c r="G66" s="123"/>
      <c r="H66" s="122" t="s">
        <v>161</v>
      </c>
      <c r="I66" s="123"/>
      <c r="J66" s="393"/>
      <c r="K66" s="393"/>
    </row>
    <row r="67" spans="1:14">
      <c r="A67" s="27" t="s">
        <v>6</v>
      </c>
      <c r="B67" s="122">
        <v>6690433</v>
      </c>
      <c r="C67" s="123"/>
      <c r="D67" s="122">
        <v>6461300</v>
      </c>
      <c r="E67" s="123"/>
      <c r="F67" s="122">
        <v>6461300</v>
      </c>
      <c r="G67" s="123"/>
      <c r="H67" s="122">
        <v>5462121</v>
      </c>
      <c r="I67" s="123"/>
      <c r="J67" s="393"/>
      <c r="K67" s="393"/>
    </row>
    <row r="68" spans="1:14">
      <c r="A68" s="27" t="s">
        <v>1</v>
      </c>
      <c r="B68" s="122" t="s">
        <v>109</v>
      </c>
      <c r="C68" s="123"/>
      <c r="D68" s="122" t="s">
        <v>110</v>
      </c>
      <c r="E68" s="123"/>
      <c r="F68" s="122" t="s">
        <v>110</v>
      </c>
      <c r="G68" s="123"/>
      <c r="H68" s="122" t="s">
        <v>110</v>
      </c>
      <c r="I68" s="123"/>
      <c r="J68" s="393"/>
      <c r="K68" s="393"/>
    </row>
    <row r="69" spans="1:14">
      <c r="A69" s="417" t="s">
        <v>8</v>
      </c>
      <c r="B69" s="126" t="s">
        <v>22</v>
      </c>
      <c r="C69" s="57" t="s">
        <v>21</v>
      </c>
      <c r="D69" s="126" t="s">
        <v>22</v>
      </c>
      <c r="E69" s="57" t="s">
        <v>21</v>
      </c>
      <c r="F69" s="57" t="s">
        <v>22</v>
      </c>
      <c r="G69" s="57" t="s">
        <v>21</v>
      </c>
      <c r="H69" s="126" t="s">
        <v>22</v>
      </c>
      <c r="I69" s="57" t="s">
        <v>21</v>
      </c>
      <c r="J69" s="57" t="s">
        <v>22</v>
      </c>
      <c r="K69" s="57" t="s">
        <v>21</v>
      </c>
      <c r="L69" s="33"/>
      <c r="M69" s="33"/>
      <c r="N69" s="33"/>
    </row>
    <row r="70" spans="1:14">
      <c r="A70" s="418"/>
      <c r="B70" s="57" t="s">
        <v>111</v>
      </c>
      <c r="C70" s="28"/>
      <c r="D70" s="57"/>
      <c r="E70" s="28"/>
      <c r="F70" s="57"/>
      <c r="G70" s="57"/>
      <c r="H70" s="57"/>
      <c r="I70" s="57"/>
      <c r="J70" s="57"/>
      <c r="K70" s="57"/>
      <c r="L70" s="33"/>
      <c r="M70" s="33"/>
      <c r="N70" s="33"/>
    </row>
    <row r="71" spans="1:14">
      <c r="A71" s="418"/>
      <c r="B71" s="57"/>
      <c r="C71" s="57"/>
      <c r="D71" s="57"/>
      <c r="E71" s="57"/>
      <c r="F71" s="57"/>
      <c r="G71" s="57"/>
      <c r="H71" s="57"/>
      <c r="I71" s="57"/>
      <c r="J71" s="57"/>
      <c r="K71" s="57"/>
      <c r="L71" s="33"/>
      <c r="M71" s="33"/>
      <c r="N71" s="33"/>
    </row>
    <row r="72" spans="1:14">
      <c r="A72" s="418"/>
      <c r="B72" s="57"/>
      <c r="C72" s="57"/>
      <c r="D72" s="57"/>
      <c r="E72" s="57"/>
      <c r="F72" s="57"/>
      <c r="G72" s="57"/>
      <c r="H72" s="57"/>
      <c r="I72" s="57"/>
      <c r="J72" s="57"/>
      <c r="K72" s="57"/>
      <c r="L72" s="33"/>
      <c r="M72" s="33"/>
      <c r="N72" s="33"/>
    </row>
    <row r="73" spans="1:14">
      <c r="A73" s="419"/>
      <c r="B73" s="57"/>
      <c r="C73" s="57"/>
      <c r="D73" s="57"/>
      <c r="E73" s="57"/>
      <c r="F73" s="57"/>
      <c r="G73" s="57"/>
      <c r="H73" s="57"/>
      <c r="I73" s="57"/>
      <c r="J73" s="57"/>
      <c r="K73" s="57"/>
      <c r="L73" s="33"/>
      <c r="M73" s="33"/>
      <c r="N73" s="33"/>
    </row>
    <row r="74" spans="1:14">
      <c r="A74" s="27" t="s">
        <v>7</v>
      </c>
      <c r="B74" s="122" t="s">
        <v>112</v>
      </c>
      <c r="C74" s="123"/>
      <c r="D74" s="122">
        <v>7202223</v>
      </c>
      <c r="E74" s="123"/>
      <c r="F74" s="122">
        <v>7203028</v>
      </c>
      <c r="G74" s="123"/>
      <c r="H74" s="122" t="s">
        <v>162</v>
      </c>
      <c r="I74" s="123"/>
      <c r="J74" s="393"/>
      <c r="K74" s="393"/>
      <c r="L74" s="33"/>
      <c r="M74" s="33"/>
      <c r="N74" s="33"/>
    </row>
    <row r="75" spans="1:14">
      <c r="A75" s="27" t="s">
        <v>219</v>
      </c>
      <c r="B75" s="124">
        <v>480000000</v>
      </c>
      <c r="C75" s="125"/>
      <c r="D75" s="124">
        <v>1342420034</v>
      </c>
      <c r="E75" s="125"/>
      <c r="F75" s="124">
        <v>1190013044</v>
      </c>
      <c r="G75" s="125"/>
      <c r="H75" s="124">
        <v>2769730400</v>
      </c>
      <c r="I75" s="125"/>
      <c r="J75" s="393"/>
      <c r="K75" s="393"/>
      <c r="L75" s="33"/>
      <c r="M75" s="66"/>
      <c r="N75" s="33"/>
    </row>
    <row r="76" spans="1:14">
      <c r="A76" s="27" t="s">
        <v>231</v>
      </c>
      <c r="B76" s="124">
        <v>101635922</v>
      </c>
      <c r="C76" s="125"/>
      <c r="D76" s="124">
        <v>581703707</v>
      </c>
      <c r="E76" s="125"/>
      <c r="F76" s="124">
        <v>1243508117</v>
      </c>
      <c r="G76" s="125"/>
      <c r="H76" s="124">
        <v>3010682771</v>
      </c>
      <c r="I76" s="125"/>
      <c r="J76" s="425"/>
      <c r="K76" s="426"/>
      <c r="L76" s="33"/>
      <c r="M76" s="33"/>
      <c r="N76" s="33"/>
    </row>
    <row r="77" spans="1:14">
      <c r="A77" s="27" t="s">
        <v>220</v>
      </c>
      <c r="B77" s="122" t="s">
        <v>113</v>
      </c>
      <c r="C77" s="123"/>
      <c r="D77" s="122" t="s">
        <v>163</v>
      </c>
      <c r="E77" s="123"/>
      <c r="F77" s="122" t="s">
        <v>164</v>
      </c>
      <c r="G77" s="123"/>
      <c r="H77" s="122" t="s">
        <v>165</v>
      </c>
      <c r="I77" s="123"/>
      <c r="J77" s="393"/>
      <c r="K77" s="393"/>
      <c r="L77" s="33"/>
      <c r="M77" s="33"/>
      <c r="N77" s="33"/>
    </row>
    <row r="78" spans="1:14">
      <c r="A78" s="27" t="s">
        <v>10</v>
      </c>
      <c r="B78" s="113">
        <v>40483</v>
      </c>
      <c r="C78" s="123"/>
      <c r="D78" s="113">
        <v>40989</v>
      </c>
      <c r="E78" s="123"/>
      <c r="F78" s="113">
        <v>41390</v>
      </c>
      <c r="G78" s="123"/>
      <c r="H78" s="113">
        <v>41167</v>
      </c>
      <c r="I78" s="123"/>
      <c r="J78" s="393"/>
      <c r="K78" s="393"/>
      <c r="L78" s="33"/>
      <c r="M78" s="33"/>
      <c r="N78" s="33"/>
    </row>
    <row r="79" spans="1:14">
      <c r="A79" s="27" t="s">
        <v>3</v>
      </c>
      <c r="B79" s="113">
        <v>40483</v>
      </c>
      <c r="C79" s="123"/>
      <c r="D79" s="113">
        <v>41000</v>
      </c>
      <c r="E79" s="123"/>
      <c r="F79" s="113">
        <v>41390</v>
      </c>
      <c r="G79" s="123"/>
      <c r="H79" s="113">
        <v>41167</v>
      </c>
      <c r="I79" s="123"/>
      <c r="J79" s="393"/>
      <c r="K79" s="393"/>
      <c r="L79" s="33"/>
      <c r="M79" s="33"/>
      <c r="N79" s="33"/>
    </row>
    <row r="80" spans="1:14">
      <c r="A80" s="27" t="s">
        <v>9</v>
      </c>
      <c r="B80" s="113">
        <v>41578</v>
      </c>
      <c r="C80" s="123"/>
      <c r="D80" s="113">
        <v>41389</v>
      </c>
      <c r="E80" s="123"/>
      <c r="F80" s="113">
        <v>41639</v>
      </c>
      <c r="G80" s="123"/>
      <c r="H80" s="113">
        <v>41638</v>
      </c>
      <c r="I80" s="123"/>
      <c r="J80" s="393"/>
      <c r="K80" s="393"/>
      <c r="L80" s="33"/>
      <c r="M80" s="33"/>
      <c r="N80" s="33"/>
    </row>
    <row r="81" spans="1:14">
      <c r="A81" s="27" t="s">
        <v>11</v>
      </c>
      <c r="B81" s="113">
        <v>41647</v>
      </c>
      <c r="C81" s="123"/>
      <c r="D81" s="113">
        <v>41652</v>
      </c>
      <c r="E81" s="123"/>
      <c r="F81" s="113">
        <v>41652</v>
      </c>
      <c r="G81" s="123"/>
      <c r="H81" s="113">
        <v>41649</v>
      </c>
      <c r="I81" s="123"/>
      <c r="J81" s="393"/>
      <c r="K81" s="393"/>
      <c r="L81" s="33"/>
      <c r="M81" s="33"/>
      <c r="N81" s="33"/>
    </row>
    <row r="82" spans="1:14">
      <c r="A82" s="27" t="s">
        <v>12</v>
      </c>
      <c r="B82" s="122" t="s">
        <v>114</v>
      </c>
      <c r="C82" s="123"/>
      <c r="D82" s="122" t="s">
        <v>115</v>
      </c>
      <c r="E82" s="123"/>
      <c r="F82" s="122" t="s">
        <v>166</v>
      </c>
      <c r="G82" s="123"/>
      <c r="H82" s="122" t="s">
        <v>167</v>
      </c>
      <c r="I82" s="123"/>
      <c r="J82" s="393"/>
      <c r="K82" s="393"/>
      <c r="L82" s="33"/>
      <c r="M82" s="33"/>
      <c r="N82" s="33"/>
    </row>
    <row r="83" spans="1:14">
      <c r="A83" s="27" t="s">
        <v>4</v>
      </c>
      <c r="B83" s="122" t="s">
        <v>116</v>
      </c>
      <c r="C83" s="123"/>
      <c r="D83" s="122" t="s">
        <v>117</v>
      </c>
      <c r="E83" s="123"/>
      <c r="F83" s="122" t="s">
        <v>117</v>
      </c>
      <c r="G83" s="123"/>
      <c r="H83" s="122" t="s">
        <v>117</v>
      </c>
      <c r="I83" s="123"/>
      <c r="J83" s="393"/>
      <c r="K83" s="393"/>
    </row>
    <row r="84" spans="1:14" ht="15.75" thickBot="1">
      <c r="A84" s="29" t="s">
        <v>40</v>
      </c>
      <c r="B84" s="406">
        <v>1</v>
      </c>
      <c r="C84" s="406"/>
      <c r="D84" s="406">
        <v>1</v>
      </c>
      <c r="E84" s="406"/>
      <c r="F84" s="406">
        <v>1</v>
      </c>
      <c r="G84" s="406"/>
      <c r="H84" s="406">
        <v>1</v>
      </c>
      <c r="I84" s="406"/>
      <c r="J84" s="406"/>
      <c r="K84" s="406"/>
      <c r="L84" s="33"/>
      <c r="M84" s="65"/>
    </row>
    <row r="85" spans="1:14">
      <c r="A85" s="34" t="s">
        <v>39</v>
      </c>
      <c r="B85" s="402">
        <f>B76+D76+F76+H76</f>
        <v>4937530517</v>
      </c>
      <c r="C85" s="403"/>
      <c r="D85" s="30"/>
      <c r="E85" s="31"/>
      <c r="F85" s="31"/>
      <c r="G85" s="31"/>
      <c r="H85" s="31"/>
      <c r="I85" s="31"/>
      <c r="J85" s="31"/>
      <c r="K85" s="31"/>
      <c r="M85" s="65"/>
    </row>
    <row r="86" spans="1:14" ht="15.75" thickBot="1">
      <c r="A86" s="35" t="s">
        <v>41</v>
      </c>
      <c r="B86" s="404">
        <f>IF(B85&gt;2.5*2250000000,45,IF(B85&gt;2*2250000000,30,IF(B85&gt;1.5*2250000000,15,0)))</f>
        <v>30</v>
      </c>
      <c r="C86" s="405"/>
      <c r="D86" s="31"/>
      <c r="E86" s="31"/>
      <c r="F86" s="31"/>
      <c r="G86" s="31"/>
      <c r="H86" s="31"/>
      <c r="I86" s="31"/>
      <c r="J86" s="31"/>
      <c r="K86" s="31"/>
      <c r="M86" s="65"/>
    </row>
    <row r="87" spans="1:14">
      <c r="A87" s="31"/>
      <c r="B87" s="31"/>
      <c r="C87" s="31"/>
      <c r="D87" s="31"/>
      <c r="E87" s="31"/>
      <c r="F87" s="31"/>
      <c r="G87" s="31"/>
      <c r="H87" s="31"/>
      <c r="I87" s="31"/>
      <c r="J87" s="31"/>
      <c r="K87" s="31"/>
    </row>
    <row r="88" spans="1:14">
      <c r="A88" s="421" t="s">
        <v>196</v>
      </c>
      <c r="B88" s="421"/>
      <c r="C88" s="421"/>
      <c r="D88" s="421"/>
      <c r="E88" s="421"/>
      <c r="F88" s="421"/>
      <c r="G88" s="421"/>
      <c r="H88" s="421"/>
      <c r="I88" s="421"/>
      <c r="J88" s="421"/>
      <c r="K88" s="421"/>
    </row>
    <row r="89" spans="1:14">
      <c r="A89" s="51" t="s">
        <v>13</v>
      </c>
      <c r="B89" s="422" t="s">
        <v>150</v>
      </c>
      <c r="C89" s="411"/>
      <c r="D89" s="411"/>
      <c r="E89" s="411"/>
      <c r="F89" s="411"/>
      <c r="G89" s="411"/>
      <c r="H89" s="411"/>
      <c r="I89" s="411"/>
      <c r="J89" s="411"/>
      <c r="K89" s="412"/>
    </row>
    <row r="90" spans="1:14">
      <c r="A90" s="58" t="s">
        <v>14</v>
      </c>
      <c r="B90" s="411" t="s">
        <v>15</v>
      </c>
      <c r="C90" s="412"/>
      <c r="D90" s="411" t="s">
        <v>16</v>
      </c>
      <c r="E90" s="412"/>
      <c r="F90" s="411" t="s">
        <v>17</v>
      </c>
      <c r="G90" s="412"/>
      <c r="H90" s="411" t="s">
        <v>18</v>
      </c>
      <c r="I90" s="412"/>
      <c r="J90" s="411" t="s">
        <v>19</v>
      </c>
      <c r="K90" s="412"/>
    </row>
    <row r="91" spans="1:14">
      <c r="A91" s="27" t="s">
        <v>0</v>
      </c>
      <c r="B91" s="393" t="s">
        <v>199</v>
      </c>
      <c r="C91" s="393"/>
      <c r="D91" s="393"/>
      <c r="E91" s="393"/>
      <c r="F91" s="393"/>
      <c r="G91" s="393"/>
      <c r="H91" s="393"/>
      <c r="I91" s="393"/>
      <c r="J91" s="393"/>
      <c r="K91" s="393"/>
    </row>
    <row r="92" spans="1:14">
      <c r="A92" s="27" t="s">
        <v>5</v>
      </c>
      <c r="B92" s="393" t="s">
        <v>233</v>
      </c>
      <c r="C92" s="393"/>
      <c r="D92" s="393"/>
      <c r="E92" s="393"/>
      <c r="F92" s="393"/>
      <c r="G92" s="393"/>
      <c r="H92" s="393"/>
      <c r="I92" s="393"/>
      <c r="J92" s="393"/>
      <c r="K92" s="393"/>
    </row>
    <row r="93" spans="1:14">
      <c r="A93" s="27" t="s">
        <v>6</v>
      </c>
      <c r="B93" s="393">
        <v>3241000</v>
      </c>
      <c r="C93" s="393"/>
      <c r="D93" s="393"/>
      <c r="E93" s="393"/>
      <c r="F93" s="393"/>
      <c r="G93" s="393"/>
      <c r="H93" s="393"/>
      <c r="I93" s="393"/>
      <c r="J93" s="393"/>
      <c r="K93" s="393"/>
    </row>
    <row r="94" spans="1:14">
      <c r="A94" s="27" t="s">
        <v>1</v>
      </c>
      <c r="B94" s="393" t="s">
        <v>150</v>
      </c>
      <c r="C94" s="393"/>
      <c r="D94" s="393"/>
      <c r="E94" s="393"/>
      <c r="F94" s="393"/>
      <c r="G94" s="393"/>
      <c r="H94" s="393"/>
      <c r="I94" s="393"/>
      <c r="J94" s="393"/>
      <c r="K94" s="393"/>
    </row>
    <row r="95" spans="1:14">
      <c r="A95" s="417" t="s">
        <v>8</v>
      </c>
      <c r="B95" s="57" t="s">
        <v>20</v>
      </c>
      <c r="C95" s="57" t="s">
        <v>21</v>
      </c>
      <c r="D95" s="57" t="s">
        <v>20</v>
      </c>
      <c r="E95" s="57" t="s">
        <v>21</v>
      </c>
      <c r="F95" s="57" t="s">
        <v>20</v>
      </c>
      <c r="G95" s="57" t="s">
        <v>21</v>
      </c>
      <c r="H95" s="57" t="s">
        <v>20</v>
      </c>
      <c r="I95" s="57" t="s">
        <v>21</v>
      </c>
      <c r="J95" s="57" t="s">
        <v>20</v>
      </c>
      <c r="K95" s="57" t="s">
        <v>21</v>
      </c>
    </row>
    <row r="96" spans="1:14">
      <c r="A96" s="418"/>
      <c r="B96" s="57"/>
      <c r="C96" s="57"/>
      <c r="D96" s="57"/>
      <c r="E96" s="57"/>
      <c r="F96" s="57"/>
      <c r="G96" s="57"/>
      <c r="H96" s="57"/>
      <c r="I96" s="57"/>
      <c r="J96" s="57"/>
      <c r="K96" s="57"/>
    </row>
    <row r="97" spans="1:13">
      <c r="A97" s="418"/>
      <c r="B97" s="57"/>
      <c r="C97" s="57"/>
      <c r="D97" s="57"/>
      <c r="E97" s="57"/>
      <c r="F97" s="57"/>
      <c r="G97" s="57"/>
      <c r="H97" s="57"/>
      <c r="I97" s="57"/>
      <c r="J97" s="57"/>
      <c r="K97" s="57"/>
    </row>
    <row r="98" spans="1:13">
      <c r="A98" s="418"/>
      <c r="B98" s="57"/>
      <c r="C98" s="57"/>
      <c r="D98" s="57"/>
      <c r="E98" s="57"/>
      <c r="F98" s="57"/>
      <c r="G98" s="57"/>
      <c r="H98" s="57"/>
      <c r="I98" s="57"/>
      <c r="J98" s="57"/>
      <c r="K98" s="57"/>
    </row>
    <row r="99" spans="1:13">
      <c r="A99" s="419"/>
      <c r="B99" s="57"/>
      <c r="C99" s="57"/>
      <c r="D99" s="57"/>
      <c r="E99" s="57"/>
      <c r="F99" s="57"/>
      <c r="G99" s="57"/>
      <c r="H99" s="57"/>
      <c r="I99" s="57"/>
      <c r="J99" s="57"/>
      <c r="K99" s="57"/>
    </row>
    <row r="100" spans="1:13">
      <c r="A100" s="27" t="s">
        <v>7</v>
      </c>
      <c r="B100" s="393" t="s">
        <v>168</v>
      </c>
      <c r="C100" s="393"/>
      <c r="D100" s="393"/>
      <c r="E100" s="393"/>
      <c r="F100" s="393"/>
      <c r="G100" s="393"/>
      <c r="H100" s="393"/>
      <c r="I100" s="393"/>
      <c r="J100" s="393"/>
      <c r="K100" s="393"/>
    </row>
    <row r="101" spans="1:13">
      <c r="A101" s="27" t="s">
        <v>219</v>
      </c>
      <c r="B101" s="420">
        <v>37865905</v>
      </c>
      <c r="C101" s="420"/>
      <c r="D101" s="393"/>
      <c r="E101" s="393"/>
      <c r="F101" s="393"/>
      <c r="G101" s="393"/>
      <c r="H101" s="424"/>
      <c r="I101" s="393"/>
      <c r="J101" s="393"/>
      <c r="K101" s="393"/>
    </row>
    <row r="102" spans="1:13">
      <c r="A102" s="27" t="s">
        <v>231</v>
      </c>
      <c r="B102" s="420">
        <v>61141278</v>
      </c>
      <c r="C102" s="420"/>
      <c r="D102" s="57"/>
      <c r="E102" s="57"/>
      <c r="F102" s="57"/>
      <c r="G102" s="67"/>
      <c r="H102" s="57"/>
      <c r="I102" s="67"/>
      <c r="J102" s="57"/>
      <c r="K102" s="57"/>
    </row>
    <row r="103" spans="1:13">
      <c r="A103" s="27" t="s">
        <v>220</v>
      </c>
      <c r="B103" s="393" t="s">
        <v>169</v>
      </c>
      <c r="C103" s="393"/>
      <c r="D103" s="393"/>
      <c r="E103" s="393"/>
      <c r="F103" s="423"/>
      <c r="G103" s="393"/>
      <c r="H103" s="393"/>
      <c r="I103" s="393"/>
      <c r="J103" s="393"/>
      <c r="K103" s="393"/>
    </row>
    <row r="104" spans="1:13">
      <c r="A104" s="27" t="s">
        <v>10</v>
      </c>
      <c r="B104" s="415">
        <v>38609</v>
      </c>
      <c r="C104" s="393"/>
      <c r="D104" s="393"/>
      <c r="E104" s="393"/>
      <c r="F104" s="393"/>
      <c r="G104" s="393"/>
      <c r="H104" s="393"/>
      <c r="I104" s="393"/>
      <c r="J104" s="393"/>
      <c r="K104" s="393"/>
    </row>
    <row r="105" spans="1:13">
      <c r="A105" s="27" t="s">
        <v>3</v>
      </c>
      <c r="B105" s="415">
        <v>38609</v>
      </c>
      <c r="C105" s="393"/>
      <c r="D105" s="393"/>
      <c r="E105" s="393"/>
      <c r="F105" s="393"/>
      <c r="G105" s="393"/>
      <c r="H105" s="393"/>
      <c r="I105" s="393"/>
      <c r="J105" s="393"/>
      <c r="K105" s="393"/>
    </row>
    <row r="106" spans="1:13">
      <c r="A106" s="27" t="s">
        <v>9</v>
      </c>
      <c r="B106" s="415">
        <v>38639</v>
      </c>
      <c r="C106" s="393"/>
      <c r="D106" s="393"/>
      <c r="E106" s="393"/>
      <c r="F106" s="393"/>
      <c r="G106" s="393"/>
      <c r="H106" s="393"/>
      <c r="I106" s="393"/>
      <c r="J106" s="393"/>
      <c r="K106" s="393"/>
    </row>
    <row r="107" spans="1:13">
      <c r="A107" s="27" t="s">
        <v>11</v>
      </c>
      <c r="B107" s="415">
        <v>38986</v>
      </c>
      <c r="C107" s="393"/>
      <c r="D107" s="393"/>
      <c r="E107" s="393"/>
      <c r="F107" s="393"/>
      <c r="G107" s="393"/>
      <c r="H107" s="393"/>
      <c r="I107" s="393"/>
      <c r="J107" s="393"/>
      <c r="K107" s="393"/>
    </row>
    <row r="108" spans="1:13">
      <c r="A108" s="27" t="s">
        <v>12</v>
      </c>
      <c r="B108" s="393"/>
      <c r="C108" s="393"/>
      <c r="D108" s="393"/>
      <c r="E108" s="393"/>
      <c r="F108" s="393"/>
      <c r="G108" s="393"/>
      <c r="H108" s="393"/>
      <c r="I108" s="393"/>
      <c r="J108" s="393"/>
      <c r="K108" s="393"/>
    </row>
    <row r="109" spans="1:13">
      <c r="A109" s="27" t="s">
        <v>4</v>
      </c>
      <c r="B109" s="393" t="s">
        <v>170</v>
      </c>
      <c r="C109" s="393"/>
      <c r="D109" s="393"/>
      <c r="E109" s="393"/>
      <c r="F109" s="393"/>
      <c r="G109" s="393"/>
      <c r="H109" s="393"/>
      <c r="I109" s="393"/>
      <c r="J109" s="393"/>
      <c r="K109" s="393"/>
    </row>
    <row r="110" spans="1:13" ht="15.75" thickBot="1">
      <c r="A110" s="29" t="s">
        <v>40</v>
      </c>
      <c r="B110" s="414">
        <v>1</v>
      </c>
      <c r="C110" s="414"/>
      <c r="D110" s="406"/>
      <c r="E110" s="406"/>
      <c r="F110" s="406"/>
      <c r="G110" s="406"/>
      <c r="H110" s="406"/>
      <c r="I110" s="406"/>
      <c r="J110" s="406"/>
      <c r="K110" s="406"/>
      <c r="L110" s="33"/>
      <c r="M110" s="65"/>
    </row>
    <row r="111" spans="1:13">
      <c r="A111" s="34" t="s">
        <v>39</v>
      </c>
      <c r="B111" s="402">
        <f>B102</f>
        <v>61141278</v>
      </c>
      <c r="C111" s="403"/>
      <c r="D111" s="31"/>
      <c r="E111" s="31"/>
      <c r="F111" s="31"/>
      <c r="G111" s="31"/>
      <c r="H111" s="31"/>
      <c r="I111" s="31"/>
      <c r="J111" s="31"/>
      <c r="K111" s="31"/>
      <c r="M111" s="65"/>
    </row>
    <row r="112" spans="1:13" ht="15.75" thickBot="1">
      <c r="A112" s="35" t="s">
        <v>41</v>
      </c>
      <c r="B112" s="404">
        <f>IF(B111&gt;2.5*2250000000,45,IF(B111&gt;2*2250000000,30,IF(B111&gt;1.5*2250000000,15,0)))</f>
        <v>0</v>
      </c>
      <c r="C112" s="405"/>
      <c r="D112" s="31"/>
      <c r="E112" s="31"/>
      <c r="F112" s="31"/>
      <c r="G112" s="31"/>
      <c r="H112" s="31"/>
      <c r="I112" s="31"/>
      <c r="J112" s="31"/>
      <c r="K112" s="31"/>
      <c r="M112" s="65"/>
    </row>
    <row r="113" spans="1:11">
      <c r="A113" s="31"/>
      <c r="B113" s="31"/>
      <c r="C113" s="31"/>
      <c r="D113" s="31"/>
      <c r="E113" s="31"/>
      <c r="F113" s="31"/>
      <c r="G113" s="31"/>
      <c r="H113" s="31"/>
      <c r="I113" s="31"/>
      <c r="J113" s="31"/>
      <c r="K113" s="31"/>
    </row>
    <row r="114" spans="1:11">
      <c r="A114" s="421" t="s">
        <v>196</v>
      </c>
      <c r="B114" s="421"/>
      <c r="C114" s="421"/>
      <c r="D114" s="421"/>
      <c r="E114" s="421"/>
      <c r="F114" s="421"/>
      <c r="G114" s="421"/>
      <c r="H114" s="421"/>
      <c r="I114" s="421"/>
      <c r="J114" s="421"/>
      <c r="K114" s="421"/>
    </row>
    <row r="115" spans="1:11">
      <c r="A115" s="51" t="s">
        <v>13</v>
      </c>
      <c r="B115" s="422" t="s">
        <v>198</v>
      </c>
      <c r="C115" s="411"/>
      <c r="D115" s="411"/>
      <c r="E115" s="411"/>
      <c r="F115" s="411"/>
      <c r="G115" s="411"/>
      <c r="H115" s="411"/>
      <c r="I115" s="411"/>
      <c r="J115" s="411"/>
      <c r="K115" s="412"/>
    </row>
    <row r="116" spans="1:11">
      <c r="A116" s="58" t="s">
        <v>14</v>
      </c>
      <c r="B116" s="411" t="s">
        <v>15</v>
      </c>
      <c r="C116" s="412"/>
      <c r="D116" s="411" t="s">
        <v>16</v>
      </c>
      <c r="E116" s="412"/>
      <c r="F116" s="411" t="s">
        <v>17</v>
      </c>
      <c r="G116" s="412"/>
      <c r="H116" s="411" t="s">
        <v>18</v>
      </c>
      <c r="I116" s="412"/>
      <c r="J116" s="411" t="s">
        <v>19</v>
      </c>
      <c r="K116" s="412"/>
    </row>
    <row r="117" spans="1:11">
      <c r="A117" s="27" t="s">
        <v>0</v>
      </c>
      <c r="B117" s="393" t="s">
        <v>234</v>
      </c>
      <c r="C117" s="393"/>
      <c r="D117" s="393" t="s">
        <v>234</v>
      </c>
      <c r="E117" s="393"/>
      <c r="F117" s="393" t="s">
        <v>234</v>
      </c>
      <c r="G117" s="393"/>
      <c r="H117" s="393" t="s">
        <v>55</v>
      </c>
      <c r="I117" s="393"/>
      <c r="J117" s="393" t="s">
        <v>243</v>
      </c>
      <c r="K117" s="393"/>
    </row>
    <row r="118" spans="1:11">
      <c r="A118" s="27" t="s">
        <v>5</v>
      </c>
      <c r="B118" s="393" t="s">
        <v>240</v>
      </c>
      <c r="C118" s="393"/>
      <c r="D118" s="393" t="s">
        <v>240</v>
      </c>
      <c r="E118" s="393"/>
      <c r="F118" s="393" t="s">
        <v>240</v>
      </c>
      <c r="G118" s="393"/>
      <c r="H118" s="393" t="s">
        <v>249</v>
      </c>
      <c r="I118" s="393"/>
      <c r="J118" s="393" t="s">
        <v>246</v>
      </c>
      <c r="K118" s="393"/>
    </row>
    <row r="119" spans="1:11">
      <c r="A119" s="27" t="s">
        <v>6</v>
      </c>
      <c r="B119" s="393">
        <v>4377630</v>
      </c>
      <c r="C119" s="393"/>
      <c r="D119" s="393">
        <v>4377630</v>
      </c>
      <c r="E119" s="393"/>
      <c r="F119" s="393">
        <v>4377630</v>
      </c>
      <c r="G119" s="393"/>
      <c r="H119" s="393">
        <v>3445000</v>
      </c>
      <c r="I119" s="393"/>
      <c r="J119" s="393">
        <v>3387328</v>
      </c>
      <c r="K119" s="393"/>
    </row>
    <row r="120" spans="1:11">
      <c r="A120" s="27" t="s">
        <v>1</v>
      </c>
      <c r="B120" s="393" t="s">
        <v>247</v>
      </c>
      <c r="C120" s="393"/>
      <c r="D120" s="393" t="s">
        <v>254</v>
      </c>
      <c r="E120" s="393"/>
      <c r="F120" s="393" t="s">
        <v>247</v>
      </c>
      <c r="G120" s="393"/>
      <c r="H120" s="393" t="s">
        <v>200</v>
      </c>
      <c r="I120" s="393"/>
      <c r="J120" s="393" t="s">
        <v>200</v>
      </c>
      <c r="K120" s="393"/>
    </row>
    <row r="121" spans="1:11">
      <c r="A121" s="417" t="s">
        <v>8</v>
      </c>
      <c r="B121" s="396"/>
      <c r="C121" s="397"/>
      <c r="D121" s="57" t="s">
        <v>20</v>
      </c>
      <c r="E121" s="57" t="s">
        <v>21</v>
      </c>
      <c r="F121" s="396"/>
      <c r="G121" s="397"/>
      <c r="H121" s="396"/>
      <c r="I121" s="397"/>
      <c r="J121" s="57" t="s">
        <v>20</v>
      </c>
      <c r="K121" s="57" t="s">
        <v>21</v>
      </c>
    </row>
    <row r="122" spans="1:11">
      <c r="A122" s="418"/>
      <c r="B122" s="398"/>
      <c r="C122" s="399"/>
      <c r="D122" s="57"/>
      <c r="E122" s="57"/>
      <c r="F122" s="398"/>
      <c r="G122" s="399"/>
      <c r="H122" s="398"/>
      <c r="I122" s="399"/>
      <c r="J122" s="57"/>
      <c r="K122" s="57"/>
    </row>
    <row r="123" spans="1:11">
      <c r="A123" s="418"/>
      <c r="B123" s="398"/>
      <c r="C123" s="399"/>
      <c r="D123" s="57"/>
      <c r="E123" s="57"/>
      <c r="F123" s="398"/>
      <c r="G123" s="399"/>
      <c r="H123" s="398"/>
      <c r="I123" s="399"/>
      <c r="J123" s="57"/>
      <c r="K123" s="57"/>
    </row>
    <row r="124" spans="1:11">
      <c r="A124" s="418"/>
      <c r="B124" s="398"/>
      <c r="C124" s="399"/>
      <c r="D124" s="57"/>
      <c r="E124" s="57"/>
      <c r="F124" s="398"/>
      <c r="G124" s="399"/>
      <c r="H124" s="398"/>
      <c r="I124" s="399"/>
      <c r="J124" s="57"/>
      <c r="K124" s="57"/>
    </row>
    <row r="125" spans="1:11">
      <c r="A125" s="419"/>
      <c r="B125" s="400"/>
      <c r="C125" s="401"/>
      <c r="D125" s="57"/>
      <c r="E125" s="57"/>
      <c r="F125" s="400"/>
      <c r="G125" s="401"/>
      <c r="H125" s="400"/>
      <c r="I125" s="401"/>
      <c r="J125" s="57"/>
      <c r="K125" s="57"/>
    </row>
    <row r="126" spans="1:11">
      <c r="A126" s="27" t="s">
        <v>7</v>
      </c>
      <c r="B126" s="393" t="s">
        <v>235</v>
      </c>
      <c r="C126" s="393"/>
      <c r="D126" s="393" t="s">
        <v>253</v>
      </c>
      <c r="E126" s="393"/>
      <c r="F126" s="393" t="s">
        <v>238</v>
      </c>
      <c r="G126" s="393"/>
      <c r="H126" s="393" t="s">
        <v>241</v>
      </c>
      <c r="I126" s="393"/>
      <c r="J126" s="393" t="s">
        <v>244</v>
      </c>
      <c r="K126" s="393"/>
    </row>
    <row r="127" spans="1:11">
      <c r="A127" s="27" t="s">
        <v>219</v>
      </c>
      <c r="B127" s="420">
        <v>1182945782</v>
      </c>
      <c r="C127" s="420"/>
      <c r="D127" s="394">
        <v>9338098415</v>
      </c>
      <c r="E127" s="395"/>
      <c r="F127" s="394">
        <v>789544416</v>
      </c>
      <c r="G127" s="395"/>
      <c r="H127" s="394">
        <v>584994960</v>
      </c>
      <c r="I127" s="395"/>
      <c r="J127" s="394">
        <v>1315226744</v>
      </c>
      <c r="K127" s="395"/>
    </row>
    <row r="128" spans="1:11">
      <c r="A128" s="27" t="s">
        <v>231</v>
      </c>
      <c r="B128" s="420">
        <v>1414940974</v>
      </c>
      <c r="C128" s="420"/>
      <c r="D128" s="394">
        <v>13263243310</v>
      </c>
      <c r="E128" s="395"/>
      <c r="F128" s="394">
        <v>858230739</v>
      </c>
      <c r="G128" s="395"/>
      <c r="H128" s="394">
        <v>830889774</v>
      </c>
      <c r="I128" s="395"/>
      <c r="J128" s="394">
        <v>0</v>
      </c>
      <c r="K128" s="395"/>
    </row>
    <row r="129" spans="1:11">
      <c r="A129" s="27" t="s">
        <v>220</v>
      </c>
      <c r="B129" s="393" t="s">
        <v>236</v>
      </c>
      <c r="C129" s="393"/>
      <c r="D129" s="393" t="s">
        <v>237</v>
      </c>
      <c r="E129" s="393"/>
      <c r="F129" s="393" t="s">
        <v>239</v>
      </c>
      <c r="G129" s="393"/>
      <c r="H129" s="393" t="s">
        <v>242</v>
      </c>
      <c r="I129" s="393"/>
      <c r="J129" s="393" t="s">
        <v>245</v>
      </c>
      <c r="K129" s="393"/>
    </row>
    <row r="130" spans="1:11">
      <c r="A130" s="27" t="s">
        <v>10</v>
      </c>
      <c r="B130" s="415">
        <v>40443</v>
      </c>
      <c r="C130" s="393"/>
      <c r="D130" s="415">
        <v>39444</v>
      </c>
      <c r="E130" s="393"/>
      <c r="F130" s="415">
        <v>41203</v>
      </c>
      <c r="G130" s="393"/>
      <c r="H130" s="415">
        <v>39353</v>
      </c>
      <c r="I130" s="393"/>
      <c r="J130" s="416"/>
      <c r="K130" s="416"/>
    </row>
    <row r="131" spans="1:11">
      <c r="A131" s="27" t="s">
        <v>3</v>
      </c>
      <c r="B131" s="415">
        <v>40443</v>
      </c>
      <c r="C131" s="393"/>
      <c r="D131" s="415">
        <v>39444</v>
      </c>
      <c r="E131" s="393"/>
      <c r="F131" s="415">
        <v>41214</v>
      </c>
      <c r="G131" s="393"/>
      <c r="H131" s="415">
        <v>39387</v>
      </c>
      <c r="I131" s="393"/>
      <c r="J131" s="415">
        <f>J132-119</f>
        <v>41298</v>
      </c>
      <c r="K131" s="393"/>
    </row>
    <row r="132" spans="1:11">
      <c r="A132" s="27" t="s">
        <v>9</v>
      </c>
      <c r="B132" s="415">
        <v>40724</v>
      </c>
      <c r="C132" s="393"/>
      <c r="D132" s="415">
        <v>40237</v>
      </c>
      <c r="E132" s="393"/>
      <c r="F132" s="415">
        <v>41305</v>
      </c>
      <c r="G132" s="393"/>
      <c r="H132" s="415">
        <v>39937</v>
      </c>
      <c r="I132" s="393"/>
      <c r="J132" s="415">
        <v>41417</v>
      </c>
      <c r="K132" s="393"/>
    </row>
    <row r="133" spans="1:11">
      <c r="A133" s="27" t="s">
        <v>11</v>
      </c>
      <c r="B133" s="415">
        <v>41585</v>
      </c>
      <c r="C133" s="393"/>
      <c r="D133" s="415">
        <v>40423</v>
      </c>
      <c r="E133" s="393"/>
      <c r="F133" s="415">
        <v>41568</v>
      </c>
      <c r="G133" s="393"/>
      <c r="H133" s="415">
        <v>41656</v>
      </c>
      <c r="I133" s="393"/>
      <c r="J133" s="415">
        <v>41649</v>
      </c>
      <c r="K133" s="393"/>
    </row>
    <row r="134" spans="1:11">
      <c r="A134" s="27" t="s">
        <v>12</v>
      </c>
      <c r="B134" s="393" t="s">
        <v>252</v>
      </c>
      <c r="C134" s="393"/>
      <c r="D134" s="393" t="s">
        <v>255</v>
      </c>
      <c r="E134" s="393"/>
      <c r="F134" s="393" t="s">
        <v>248</v>
      </c>
      <c r="G134" s="393"/>
      <c r="H134" s="393" t="s">
        <v>250</v>
      </c>
      <c r="I134" s="393"/>
      <c r="J134" s="393" t="s">
        <v>251</v>
      </c>
      <c r="K134" s="393"/>
    </row>
    <row r="135" spans="1:11">
      <c r="A135" s="27" t="s">
        <v>4</v>
      </c>
      <c r="B135" s="393" t="s">
        <v>51</v>
      </c>
      <c r="C135" s="393"/>
      <c r="D135" s="393" t="s">
        <v>51</v>
      </c>
      <c r="E135" s="393"/>
      <c r="F135" s="393" t="s">
        <v>51</v>
      </c>
      <c r="G135" s="393"/>
      <c r="H135" s="393" t="s">
        <v>51</v>
      </c>
      <c r="I135" s="393"/>
      <c r="J135" s="413" t="s">
        <v>51</v>
      </c>
      <c r="K135" s="413"/>
    </row>
    <row r="136" spans="1:11" ht="15.75" thickBot="1">
      <c r="A136" s="29" t="s">
        <v>40</v>
      </c>
      <c r="B136" s="414">
        <v>1</v>
      </c>
      <c r="C136" s="414"/>
      <c r="D136" s="406">
        <v>1</v>
      </c>
      <c r="E136" s="406"/>
      <c r="F136" s="406">
        <v>1</v>
      </c>
      <c r="G136" s="406"/>
      <c r="H136" s="406">
        <v>1</v>
      </c>
      <c r="I136" s="406"/>
      <c r="J136" s="406">
        <v>0</v>
      </c>
      <c r="K136" s="406"/>
    </row>
    <row r="137" spans="1:11">
      <c r="A137" s="34" t="s">
        <v>39</v>
      </c>
      <c r="B137" s="402">
        <f>B128+D128+F128+H128+J128</f>
        <v>16367304797</v>
      </c>
      <c r="C137" s="403"/>
      <c r="D137" s="31"/>
      <c r="E137" s="31"/>
      <c r="F137" s="31"/>
      <c r="G137" s="31"/>
      <c r="H137" s="31"/>
      <c r="I137" s="31"/>
      <c r="J137" s="31"/>
      <c r="K137" s="31"/>
    </row>
    <row r="138" spans="1:11" ht="15.75" thickBot="1">
      <c r="A138" s="35" t="s">
        <v>41</v>
      </c>
      <c r="B138" s="404">
        <f>IF(B137&gt;2.5*2250000000,45,IF(B137&gt;2*2250000000,30,IF(B137&gt;1.5*2250000000,15,0)))</f>
        <v>45</v>
      </c>
      <c r="C138" s="405"/>
      <c r="D138" s="31"/>
      <c r="E138" s="31"/>
      <c r="F138" s="31"/>
      <c r="G138" s="31"/>
      <c r="H138" s="31"/>
      <c r="I138" s="31"/>
      <c r="J138" s="31"/>
      <c r="K138" s="31"/>
    </row>
    <row r="139" spans="1:11">
      <c r="A139" s="36"/>
      <c r="B139" s="36"/>
      <c r="C139" s="36"/>
      <c r="D139" s="36"/>
      <c r="E139" s="36"/>
      <c r="F139" s="36"/>
      <c r="G139" s="36"/>
      <c r="H139" s="36"/>
      <c r="I139" s="36"/>
      <c r="J139" s="36"/>
      <c r="K139" s="36"/>
    </row>
    <row r="140" spans="1:11">
      <c r="A140" s="36"/>
      <c r="B140" s="36"/>
      <c r="C140" s="36"/>
      <c r="D140" s="36"/>
      <c r="E140" s="36"/>
      <c r="F140" s="36"/>
      <c r="G140" s="36"/>
      <c r="H140" s="36"/>
      <c r="I140" s="36"/>
      <c r="J140" s="36"/>
      <c r="K140" s="36"/>
    </row>
    <row r="141" spans="1:11">
      <c r="A141" s="36"/>
      <c r="B141" s="68"/>
      <c r="C141" s="68"/>
      <c r="D141" s="36"/>
      <c r="E141" s="36"/>
      <c r="F141" s="36"/>
      <c r="G141" s="36"/>
      <c r="H141" s="36"/>
      <c r="I141" s="36"/>
      <c r="J141" s="36"/>
      <c r="K141" s="36"/>
    </row>
    <row r="142" spans="1:11">
      <c r="A142" s="36"/>
      <c r="B142" s="36"/>
      <c r="C142" s="36"/>
      <c r="D142" s="36"/>
      <c r="E142" s="69"/>
      <c r="F142" s="36"/>
      <c r="G142" s="36"/>
      <c r="H142" s="36"/>
      <c r="I142" s="36"/>
      <c r="J142" s="36"/>
      <c r="K142" s="36"/>
    </row>
    <row r="143" spans="1:11">
      <c r="A143" s="36"/>
      <c r="B143" s="36"/>
      <c r="C143" s="36"/>
      <c r="D143" s="36"/>
      <c r="E143" s="36"/>
      <c r="F143" s="36"/>
      <c r="G143" s="36"/>
      <c r="H143" s="36"/>
      <c r="I143" s="36"/>
      <c r="J143" s="36"/>
      <c r="K143" s="36"/>
    </row>
    <row r="144" spans="1:11">
      <c r="A144" s="36"/>
      <c r="B144" s="36"/>
      <c r="C144" s="36"/>
      <c r="D144" s="36"/>
      <c r="E144" s="36"/>
      <c r="F144" s="36"/>
      <c r="G144" s="36"/>
      <c r="H144" s="36"/>
      <c r="I144" s="36"/>
      <c r="J144" s="36"/>
      <c r="K144" s="36"/>
    </row>
  </sheetData>
  <mergeCells count="383">
    <mergeCell ref="A7:K7"/>
    <mergeCell ref="A8:K8"/>
    <mergeCell ref="A9:K9"/>
    <mergeCell ref="A10:K10"/>
    <mergeCell ref="B35:C35"/>
    <mergeCell ref="B32:C32"/>
    <mergeCell ref="D32:E32"/>
    <mergeCell ref="F32:G32"/>
    <mergeCell ref="H32:I32"/>
    <mergeCell ref="J32:K32"/>
    <mergeCell ref="H33:I33"/>
    <mergeCell ref="J33:K33"/>
    <mergeCell ref="B33:C33"/>
    <mergeCell ref="D33:E33"/>
    <mergeCell ref="F33:G33"/>
    <mergeCell ref="B34:C34"/>
    <mergeCell ref="B31:C31"/>
    <mergeCell ref="D31:E31"/>
    <mergeCell ref="F31:G31"/>
    <mergeCell ref="H31:I31"/>
    <mergeCell ref="J31:K31"/>
    <mergeCell ref="B30:C30"/>
    <mergeCell ref="D30:E30"/>
    <mergeCell ref="F30:G30"/>
    <mergeCell ref="H30:I30"/>
    <mergeCell ref="J30:K30"/>
    <mergeCell ref="B28:C28"/>
    <mergeCell ref="D28:E28"/>
    <mergeCell ref="F28:G28"/>
    <mergeCell ref="H28:I28"/>
    <mergeCell ref="J28:K28"/>
    <mergeCell ref="B29:C29"/>
    <mergeCell ref="D29:E29"/>
    <mergeCell ref="F29:G29"/>
    <mergeCell ref="H29:I29"/>
    <mergeCell ref="J29:K29"/>
    <mergeCell ref="J26:K26"/>
    <mergeCell ref="B27:C27"/>
    <mergeCell ref="D27:E27"/>
    <mergeCell ref="F27:G27"/>
    <mergeCell ref="H27:I27"/>
    <mergeCell ref="B24:C24"/>
    <mergeCell ref="B25:C25"/>
    <mergeCell ref="D24:E24"/>
    <mergeCell ref="D25:E25"/>
    <mergeCell ref="F24:G24"/>
    <mergeCell ref="F25:G25"/>
    <mergeCell ref="H24:I24"/>
    <mergeCell ref="H25:I25"/>
    <mergeCell ref="J24:K24"/>
    <mergeCell ref="A12:K12"/>
    <mergeCell ref="B14:C14"/>
    <mergeCell ref="D14:E14"/>
    <mergeCell ref="F18:G18"/>
    <mergeCell ref="H18:I18"/>
    <mergeCell ref="J18:K18"/>
    <mergeCell ref="J25:K25"/>
    <mergeCell ref="A19:A21"/>
    <mergeCell ref="D19:E21"/>
    <mergeCell ref="F19:G21"/>
    <mergeCell ref="H15:I15"/>
    <mergeCell ref="J15:K15"/>
    <mergeCell ref="J22:K22"/>
    <mergeCell ref="B17:C17"/>
    <mergeCell ref="D17:E17"/>
    <mergeCell ref="F17:G17"/>
    <mergeCell ref="H17:I17"/>
    <mergeCell ref="J17:K17"/>
    <mergeCell ref="B13:K13"/>
    <mergeCell ref="B22:C22"/>
    <mergeCell ref="D22:E22"/>
    <mergeCell ref="F22:G22"/>
    <mergeCell ref="H22:I22"/>
    <mergeCell ref="B23:C23"/>
    <mergeCell ref="F41:G41"/>
    <mergeCell ref="H41:I41"/>
    <mergeCell ref="J41:K41"/>
    <mergeCell ref="B40:C40"/>
    <mergeCell ref="D40:E40"/>
    <mergeCell ref="F40:G40"/>
    <mergeCell ref="H40:I40"/>
    <mergeCell ref="B16:C16"/>
    <mergeCell ref="D16:E16"/>
    <mergeCell ref="F16:G16"/>
    <mergeCell ref="H16:I16"/>
    <mergeCell ref="J16:K16"/>
    <mergeCell ref="B39:C39"/>
    <mergeCell ref="D39:E39"/>
    <mergeCell ref="F39:G39"/>
    <mergeCell ref="H39:I39"/>
    <mergeCell ref="J39:K39"/>
    <mergeCell ref="J27:K27"/>
    <mergeCell ref="B26:C26"/>
    <mergeCell ref="D26:E26"/>
    <mergeCell ref="F26:G26"/>
    <mergeCell ref="H26:I26"/>
    <mergeCell ref="D23:E23"/>
    <mergeCell ref="F23:G23"/>
    <mergeCell ref="B53:C53"/>
    <mergeCell ref="D53:E53"/>
    <mergeCell ref="F53:G53"/>
    <mergeCell ref="H53:I53"/>
    <mergeCell ref="J53:K53"/>
    <mergeCell ref="J52:K52"/>
    <mergeCell ref="B50:C50"/>
    <mergeCell ref="D50:E50"/>
    <mergeCell ref="F50:G50"/>
    <mergeCell ref="H50:I50"/>
    <mergeCell ref="J50:K50"/>
    <mergeCell ref="H51:I51"/>
    <mergeCell ref="J51:K51"/>
    <mergeCell ref="B52:C52"/>
    <mergeCell ref="D52:E52"/>
    <mergeCell ref="F52:G52"/>
    <mergeCell ref="H52:I52"/>
    <mergeCell ref="B55:C55"/>
    <mergeCell ref="D55:E55"/>
    <mergeCell ref="F55:G55"/>
    <mergeCell ref="H55:I55"/>
    <mergeCell ref="J55:K55"/>
    <mergeCell ref="B54:C54"/>
    <mergeCell ref="D54:E54"/>
    <mergeCell ref="F54:G54"/>
    <mergeCell ref="H54:I54"/>
    <mergeCell ref="J54:K54"/>
    <mergeCell ref="B57:C57"/>
    <mergeCell ref="D57:E57"/>
    <mergeCell ref="F57:G57"/>
    <mergeCell ref="H57:I57"/>
    <mergeCell ref="J57:K57"/>
    <mergeCell ref="B59:C59"/>
    <mergeCell ref="B56:C56"/>
    <mergeCell ref="D56:E56"/>
    <mergeCell ref="F56:G56"/>
    <mergeCell ref="H56:I56"/>
    <mergeCell ref="J56:K56"/>
    <mergeCell ref="J64:K64"/>
    <mergeCell ref="B60:C60"/>
    <mergeCell ref="A62:K62"/>
    <mergeCell ref="B58:C58"/>
    <mergeCell ref="D58:E58"/>
    <mergeCell ref="F58:G58"/>
    <mergeCell ref="H58:I58"/>
    <mergeCell ref="J58:K58"/>
    <mergeCell ref="B63:K63"/>
    <mergeCell ref="J68:K68"/>
    <mergeCell ref="J67:K67"/>
    <mergeCell ref="J65:K65"/>
    <mergeCell ref="J66:K66"/>
    <mergeCell ref="J77:K77"/>
    <mergeCell ref="A69:A73"/>
    <mergeCell ref="J74:K74"/>
    <mergeCell ref="J75:K75"/>
    <mergeCell ref="J76:K76"/>
    <mergeCell ref="J79:K79"/>
    <mergeCell ref="B91:C91"/>
    <mergeCell ref="D91:E91"/>
    <mergeCell ref="F91:G91"/>
    <mergeCell ref="H91:I91"/>
    <mergeCell ref="J91:K91"/>
    <mergeCell ref="B90:C90"/>
    <mergeCell ref="D90:E90"/>
    <mergeCell ref="F90:G90"/>
    <mergeCell ref="H90:I90"/>
    <mergeCell ref="J90:K90"/>
    <mergeCell ref="B89:K89"/>
    <mergeCell ref="A88:K88"/>
    <mergeCell ref="J81:K81"/>
    <mergeCell ref="B93:C93"/>
    <mergeCell ref="D93:E93"/>
    <mergeCell ref="F93:G93"/>
    <mergeCell ref="H93:I93"/>
    <mergeCell ref="J93:K93"/>
    <mergeCell ref="B92:C92"/>
    <mergeCell ref="D92:E92"/>
    <mergeCell ref="F92:G92"/>
    <mergeCell ref="H92:I92"/>
    <mergeCell ref="J92:K92"/>
    <mergeCell ref="J100:K100"/>
    <mergeCell ref="B101:C101"/>
    <mergeCell ref="D101:E101"/>
    <mergeCell ref="F101:G101"/>
    <mergeCell ref="H101:I101"/>
    <mergeCell ref="J101:K101"/>
    <mergeCell ref="B94:C94"/>
    <mergeCell ref="D94:E94"/>
    <mergeCell ref="F94:G94"/>
    <mergeCell ref="H94:I94"/>
    <mergeCell ref="J94:K94"/>
    <mergeCell ref="A95:A99"/>
    <mergeCell ref="B100:C100"/>
    <mergeCell ref="D100:E100"/>
    <mergeCell ref="F100:G100"/>
    <mergeCell ref="H100:I100"/>
    <mergeCell ref="B104:C104"/>
    <mergeCell ref="D104:E104"/>
    <mergeCell ref="F104:G104"/>
    <mergeCell ref="H104:I104"/>
    <mergeCell ref="B102:C102"/>
    <mergeCell ref="B105:C105"/>
    <mergeCell ref="D105:E105"/>
    <mergeCell ref="F105:G105"/>
    <mergeCell ref="H105:I105"/>
    <mergeCell ref="J105:K105"/>
    <mergeCell ref="J104:K104"/>
    <mergeCell ref="B103:C103"/>
    <mergeCell ref="D103:E103"/>
    <mergeCell ref="F103:G103"/>
    <mergeCell ref="H103:I103"/>
    <mergeCell ref="J103:K103"/>
    <mergeCell ref="B107:C107"/>
    <mergeCell ref="D107:E107"/>
    <mergeCell ref="F107:G107"/>
    <mergeCell ref="H107:I107"/>
    <mergeCell ref="J107:K107"/>
    <mergeCell ref="B106:C106"/>
    <mergeCell ref="D106:E106"/>
    <mergeCell ref="F106:G106"/>
    <mergeCell ref="H106:I106"/>
    <mergeCell ref="J106:K106"/>
    <mergeCell ref="B109:C109"/>
    <mergeCell ref="D109:E109"/>
    <mergeCell ref="F109:G109"/>
    <mergeCell ref="H109:I109"/>
    <mergeCell ref="J109:K109"/>
    <mergeCell ref="B108:C108"/>
    <mergeCell ref="D108:E108"/>
    <mergeCell ref="F108:G108"/>
    <mergeCell ref="H108:I108"/>
    <mergeCell ref="J108:K108"/>
    <mergeCell ref="B117:C117"/>
    <mergeCell ref="D117:E117"/>
    <mergeCell ref="F117:G117"/>
    <mergeCell ref="H117:I117"/>
    <mergeCell ref="J117:K117"/>
    <mergeCell ref="B111:C111"/>
    <mergeCell ref="B112:C112"/>
    <mergeCell ref="A114:K114"/>
    <mergeCell ref="B110:C110"/>
    <mergeCell ref="D110:E110"/>
    <mergeCell ref="F110:G110"/>
    <mergeCell ref="H110:I110"/>
    <mergeCell ref="J110:K110"/>
    <mergeCell ref="B116:C116"/>
    <mergeCell ref="D116:E116"/>
    <mergeCell ref="F116:G116"/>
    <mergeCell ref="H116:I116"/>
    <mergeCell ref="J116:K116"/>
    <mergeCell ref="B115:K115"/>
    <mergeCell ref="J130:K130"/>
    <mergeCell ref="B129:C129"/>
    <mergeCell ref="D129:E129"/>
    <mergeCell ref="F129:G129"/>
    <mergeCell ref="H129:I129"/>
    <mergeCell ref="J129:K129"/>
    <mergeCell ref="A121:A125"/>
    <mergeCell ref="B126:C126"/>
    <mergeCell ref="D126:E126"/>
    <mergeCell ref="F126:G126"/>
    <mergeCell ref="H126:I126"/>
    <mergeCell ref="B130:C130"/>
    <mergeCell ref="D130:E130"/>
    <mergeCell ref="F130:G130"/>
    <mergeCell ref="H130:I130"/>
    <mergeCell ref="J126:K126"/>
    <mergeCell ref="B127:C127"/>
    <mergeCell ref="D127:E127"/>
    <mergeCell ref="F127:G127"/>
    <mergeCell ref="H127:I127"/>
    <mergeCell ref="J127:K127"/>
    <mergeCell ref="B128:C128"/>
    <mergeCell ref="D128:E128"/>
    <mergeCell ref="F128:G128"/>
    <mergeCell ref="B132:C132"/>
    <mergeCell ref="D132:E132"/>
    <mergeCell ref="F132:G132"/>
    <mergeCell ref="H132:I132"/>
    <mergeCell ref="J132:K132"/>
    <mergeCell ref="B131:C131"/>
    <mergeCell ref="D131:E131"/>
    <mergeCell ref="F131:G131"/>
    <mergeCell ref="H131:I131"/>
    <mergeCell ref="J131:K131"/>
    <mergeCell ref="B134:C134"/>
    <mergeCell ref="D134:E134"/>
    <mergeCell ref="F134:G134"/>
    <mergeCell ref="H134:I134"/>
    <mergeCell ref="J134:K134"/>
    <mergeCell ref="B133:C133"/>
    <mergeCell ref="D133:E133"/>
    <mergeCell ref="F133:G133"/>
    <mergeCell ref="H133:I133"/>
    <mergeCell ref="J133:K133"/>
    <mergeCell ref="J136:K136"/>
    <mergeCell ref="B135:C135"/>
    <mergeCell ref="D135:E135"/>
    <mergeCell ref="F135:G135"/>
    <mergeCell ref="H135:I135"/>
    <mergeCell ref="J135:K135"/>
    <mergeCell ref="B137:C137"/>
    <mergeCell ref="B138:C138"/>
    <mergeCell ref="B136:C136"/>
    <mergeCell ref="D136:E136"/>
    <mergeCell ref="F136:G136"/>
    <mergeCell ref="H136:I136"/>
    <mergeCell ref="F14:G14"/>
    <mergeCell ref="H14:I14"/>
    <mergeCell ref="J14:K14"/>
    <mergeCell ref="B18:C18"/>
    <mergeCell ref="D18:E18"/>
    <mergeCell ref="H19:I21"/>
    <mergeCell ref="J19:K21"/>
    <mergeCell ref="F15:G15"/>
    <mergeCell ref="B15:C15"/>
    <mergeCell ref="D15:E15"/>
    <mergeCell ref="H23:I23"/>
    <mergeCell ref="J23:K23"/>
    <mergeCell ref="J40:K40"/>
    <mergeCell ref="B43:C43"/>
    <mergeCell ref="D43:E43"/>
    <mergeCell ref="A44:A46"/>
    <mergeCell ref="B51:C51"/>
    <mergeCell ref="B49:C49"/>
    <mergeCell ref="D49:E49"/>
    <mergeCell ref="D51:E51"/>
    <mergeCell ref="F51:G51"/>
    <mergeCell ref="F49:G49"/>
    <mergeCell ref="H49:I49"/>
    <mergeCell ref="B47:C47"/>
    <mergeCell ref="D47:E47"/>
    <mergeCell ref="F47:G47"/>
    <mergeCell ref="H47:I47"/>
    <mergeCell ref="F43:G43"/>
    <mergeCell ref="J43:K43"/>
    <mergeCell ref="B42:C42"/>
    <mergeCell ref="D42:E42"/>
    <mergeCell ref="F42:G42"/>
    <mergeCell ref="H42:I42"/>
    <mergeCell ref="J42:K42"/>
    <mergeCell ref="B41:C41"/>
    <mergeCell ref="D41:E41"/>
    <mergeCell ref="J49:K49"/>
    <mergeCell ref="B44:C46"/>
    <mergeCell ref="D44:E46"/>
    <mergeCell ref="F44:G46"/>
    <mergeCell ref="H44:I46"/>
    <mergeCell ref="B85:C85"/>
    <mergeCell ref="B86:C86"/>
    <mergeCell ref="J82:K82"/>
    <mergeCell ref="B84:C84"/>
    <mergeCell ref="D84:E84"/>
    <mergeCell ref="F84:G84"/>
    <mergeCell ref="H84:I84"/>
    <mergeCell ref="J84:K84"/>
    <mergeCell ref="J80:K80"/>
    <mergeCell ref="J83:K83"/>
    <mergeCell ref="J47:K47"/>
    <mergeCell ref="B48:C48"/>
    <mergeCell ref="D48:E48"/>
    <mergeCell ref="F48:G48"/>
    <mergeCell ref="H48:I48"/>
    <mergeCell ref="J48:K48"/>
    <mergeCell ref="J78:K78"/>
    <mergeCell ref="H128:I128"/>
    <mergeCell ref="J128:K128"/>
    <mergeCell ref="F121:G125"/>
    <mergeCell ref="H121:I125"/>
    <mergeCell ref="B121:C125"/>
    <mergeCell ref="B120:C120"/>
    <mergeCell ref="D120:E120"/>
    <mergeCell ref="F120:G120"/>
    <mergeCell ref="H120:I120"/>
    <mergeCell ref="J120:K120"/>
    <mergeCell ref="B119:C119"/>
    <mergeCell ref="D119:E119"/>
    <mergeCell ref="F119:G119"/>
    <mergeCell ref="H119:I119"/>
    <mergeCell ref="J119:K119"/>
    <mergeCell ref="B118:C118"/>
    <mergeCell ref="D118:E118"/>
    <mergeCell ref="F118:G118"/>
    <mergeCell ref="H118:I118"/>
    <mergeCell ref="J118:K118"/>
  </mergeCells>
  <pageMargins left="0.7" right="0.7" top="0.75" bottom="0.75" header="0.3" footer="0.3"/>
  <pageSetup paperSize="9" scale="35" orientation="portrait"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sheetPr codeName="Hoja2">
    <tabColor theme="7" tint="0.39997558519241921"/>
  </sheetPr>
  <dimension ref="A1:Q19"/>
  <sheetViews>
    <sheetView topLeftCell="D1" zoomScale="115" zoomScaleNormal="115" workbookViewId="0">
      <selection activeCell="O1" sqref="O1"/>
    </sheetView>
  </sheetViews>
  <sheetFormatPr baseColWidth="10" defaultColWidth="11.42578125" defaultRowHeight="15"/>
  <cols>
    <col min="1" max="3" width="11.42578125" style="154"/>
    <col min="4" max="4" width="5.85546875" style="154" customWidth="1"/>
    <col min="5" max="5" width="3.85546875" style="154" bestFit="1" customWidth="1"/>
    <col min="6" max="6" width="5.42578125" style="154" customWidth="1"/>
    <col min="7" max="7" width="3.7109375" style="154" customWidth="1"/>
    <col min="8" max="8" width="11.42578125" style="154"/>
    <col min="9" max="9" width="42.7109375" style="154" customWidth="1"/>
    <col min="10" max="10" width="11.42578125" style="154"/>
    <col min="11" max="11" width="13.5703125" style="154" customWidth="1"/>
    <col min="12" max="12" width="11.42578125" style="154"/>
    <col min="13" max="13" width="17.7109375" style="154" bestFit="1" customWidth="1"/>
    <col min="14" max="14" width="19" style="154" customWidth="1"/>
    <col min="15" max="15" width="16.5703125" style="154" bestFit="1" customWidth="1"/>
    <col min="16" max="16384" width="11.42578125" style="154"/>
  </cols>
  <sheetData>
    <row r="1" spans="1:17">
      <c r="A1" s="151"/>
      <c r="B1" s="152" t="s">
        <v>538</v>
      </c>
      <c r="C1" s="153" t="s">
        <v>537</v>
      </c>
      <c r="E1" s="149" t="s">
        <v>539</v>
      </c>
      <c r="H1" s="154" t="s">
        <v>639</v>
      </c>
      <c r="I1" s="206" t="s">
        <v>541</v>
      </c>
      <c r="K1" s="159" t="s">
        <v>594</v>
      </c>
      <c r="M1" s="154" t="s">
        <v>629</v>
      </c>
      <c r="N1" s="154" t="s">
        <v>642</v>
      </c>
      <c r="O1" s="170" t="s">
        <v>596</v>
      </c>
    </row>
    <row r="2" spans="1:17" ht="15.75" thickBot="1">
      <c r="A2" s="203" t="s">
        <v>603</v>
      </c>
      <c r="B2" s="204">
        <v>828116</v>
      </c>
      <c r="C2" s="205">
        <v>925148</v>
      </c>
      <c r="E2" s="150" t="s">
        <v>540</v>
      </c>
      <c r="H2" s="220">
        <v>1</v>
      </c>
      <c r="I2" s="271" t="s">
        <v>655</v>
      </c>
      <c r="K2" s="160" t="s">
        <v>595</v>
      </c>
      <c r="M2" s="169">
        <v>1173569472</v>
      </c>
      <c r="N2" s="154">
        <v>80101504</v>
      </c>
      <c r="O2" s="170" t="s">
        <v>597</v>
      </c>
      <c r="Q2" s="154" t="s">
        <v>539</v>
      </c>
    </row>
    <row r="3" spans="1:17" ht="15.75" thickBot="1">
      <c r="A3" s="97" t="s">
        <v>536</v>
      </c>
      <c r="B3" s="155">
        <v>781242</v>
      </c>
      <c r="C3" s="156">
        <v>869453</v>
      </c>
      <c r="H3" s="220">
        <v>2</v>
      </c>
      <c r="I3" s="271" t="s">
        <v>650</v>
      </c>
      <c r="K3" s="161" t="s">
        <v>170</v>
      </c>
      <c r="M3" s="154" t="s">
        <v>662</v>
      </c>
      <c r="N3" s="154">
        <v>84111603</v>
      </c>
      <c r="O3" s="170" t="s">
        <v>598</v>
      </c>
      <c r="Q3" s="154" t="s">
        <v>540</v>
      </c>
    </row>
    <row r="4" spans="1:17">
      <c r="A4" s="97" t="s">
        <v>535</v>
      </c>
      <c r="B4" s="155">
        <v>737717</v>
      </c>
      <c r="C4" s="156">
        <v>820857</v>
      </c>
      <c r="H4" s="220">
        <v>3</v>
      </c>
      <c r="I4" s="271" t="s">
        <v>651</v>
      </c>
      <c r="M4" s="169">
        <f>+M2*0.5</f>
        <v>586784736</v>
      </c>
      <c r="N4" s="154">
        <v>93151607</v>
      </c>
    </row>
    <row r="5" spans="1:17">
      <c r="A5" s="97" t="s">
        <v>534</v>
      </c>
      <c r="B5" s="155">
        <v>689455</v>
      </c>
      <c r="C5" s="156">
        <v>767155</v>
      </c>
      <c r="H5" s="220">
        <v>4</v>
      </c>
      <c r="I5" s="271" t="s">
        <v>652</v>
      </c>
      <c r="M5" s="154" t="s">
        <v>663</v>
      </c>
    </row>
    <row r="6" spans="1:17">
      <c r="A6" s="97" t="s">
        <v>533</v>
      </c>
      <c r="B6" s="155">
        <v>644350</v>
      </c>
      <c r="C6" s="156">
        <v>718350</v>
      </c>
      <c r="H6" s="220">
        <v>5</v>
      </c>
      <c r="I6" s="271" t="s">
        <v>653</v>
      </c>
      <c r="M6" s="169">
        <f>+M2*0.3</f>
        <v>352070841.59999996</v>
      </c>
    </row>
    <row r="7" spans="1:17">
      <c r="A7" s="97" t="s">
        <v>532</v>
      </c>
      <c r="B7" s="155">
        <v>616000</v>
      </c>
      <c r="C7" s="156">
        <v>688000</v>
      </c>
      <c r="H7" s="220">
        <v>6</v>
      </c>
      <c r="I7" s="271" t="s">
        <v>666</v>
      </c>
    </row>
    <row r="8" spans="1:17">
      <c r="A8" s="97" t="s">
        <v>531</v>
      </c>
      <c r="B8" s="155">
        <v>589500</v>
      </c>
      <c r="C8" s="156">
        <v>660000</v>
      </c>
      <c r="H8" s="226">
        <v>7</v>
      </c>
      <c r="I8" s="271" t="s">
        <v>654</v>
      </c>
      <c r="M8" s="169"/>
    </row>
    <row r="9" spans="1:17">
      <c r="A9" s="97" t="s">
        <v>530</v>
      </c>
      <c r="B9" s="155">
        <v>566700</v>
      </c>
      <c r="C9" s="156">
        <v>634500</v>
      </c>
      <c r="H9" s="245"/>
      <c r="I9" s="246"/>
      <c r="M9" s="168"/>
    </row>
    <row r="10" spans="1:17">
      <c r="A10" s="97" t="s">
        <v>529</v>
      </c>
      <c r="B10" s="155">
        <v>535600</v>
      </c>
      <c r="C10" s="156">
        <v>599200</v>
      </c>
      <c r="H10" s="245"/>
      <c r="I10" s="246"/>
      <c r="M10" s="202"/>
    </row>
    <row r="11" spans="1:17">
      <c r="A11" s="97" t="s">
        <v>528</v>
      </c>
      <c r="B11" s="155">
        <v>515000</v>
      </c>
      <c r="C11" s="156">
        <v>576500</v>
      </c>
      <c r="H11" s="245"/>
      <c r="I11" s="246"/>
    </row>
    <row r="12" spans="1:17">
      <c r="A12" s="97" t="s">
        <v>527</v>
      </c>
      <c r="B12" s="155">
        <v>496900</v>
      </c>
      <c r="C12" s="156">
        <v>556200</v>
      </c>
      <c r="H12" s="245"/>
      <c r="I12" s="246"/>
    </row>
    <row r="13" spans="1:17">
      <c r="A13" s="97" t="s">
        <v>526</v>
      </c>
      <c r="B13" s="155">
        <v>461500</v>
      </c>
      <c r="C13" s="156">
        <v>516500</v>
      </c>
      <c r="H13" s="246"/>
      <c r="I13" s="246"/>
    </row>
    <row r="14" spans="1:17">
      <c r="A14" s="97" t="s">
        <v>525</v>
      </c>
      <c r="B14" s="155">
        <v>433700</v>
      </c>
      <c r="C14" s="156">
        <v>484500</v>
      </c>
    </row>
    <row r="15" spans="1:17">
      <c r="A15" s="97" t="s">
        <v>645</v>
      </c>
      <c r="B15" s="155">
        <v>408000</v>
      </c>
      <c r="C15" s="156">
        <v>455700</v>
      </c>
    </row>
    <row r="16" spans="1:17">
      <c r="A16" s="274" t="s">
        <v>646</v>
      </c>
      <c r="B16" s="155">
        <v>381500</v>
      </c>
      <c r="C16" s="156">
        <f>+B16+44500</f>
        <v>426000</v>
      </c>
    </row>
    <row r="17" spans="1:3">
      <c r="A17" s="274" t="s">
        <v>647</v>
      </c>
      <c r="B17" s="155">
        <v>358000</v>
      </c>
      <c r="C17" s="156">
        <v>399600</v>
      </c>
    </row>
    <row r="18" spans="1:3">
      <c r="A18" s="97" t="s">
        <v>648</v>
      </c>
      <c r="B18" s="155">
        <v>332000</v>
      </c>
      <c r="C18" s="275">
        <v>369500</v>
      </c>
    </row>
    <row r="19" spans="1:3" ht="15.75" thickBot="1">
      <c r="A19" s="157" t="s">
        <v>649</v>
      </c>
      <c r="B19" s="158">
        <v>309000</v>
      </c>
      <c r="C19" s="276">
        <v>343000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Hoja3">
    <tabColor theme="4" tint="-0.249977111117893"/>
  </sheetPr>
  <dimension ref="A1:AG54"/>
  <sheetViews>
    <sheetView topLeftCell="A34" zoomScale="90" zoomScaleNormal="90" zoomScaleSheetLayoutView="85" zoomScalePageLayoutView="80" workbookViewId="0">
      <pane xSplit="1" topLeftCell="V1" activePane="topRight" state="frozen"/>
      <selection activeCell="A25" sqref="A25"/>
      <selection pane="topRight" activeCell="AA40" sqref="AA40:AC40"/>
    </sheetView>
  </sheetViews>
  <sheetFormatPr baseColWidth="10" defaultColWidth="10.85546875" defaultRowHeight="12" outlineLevelCol="1"/>
  <cols>
    <col min="1" max="1" width="54.5703125" style="227" bestFit="1" customWidth="1"/>
    <col min="2" max="2" width="21.7109375" style="227" customWidth="1"/>
    <col min="3" max="4" width="22.140625" style="227" customWidth="1"/>
    <col min="5" max="5" width="24.7109375" style="227" customWidth="1"/>
    <col min="6" max="6" width="32.7109375" style="227" hidden="1" customWidth="1" outlineLevel="1"/>
    <col min="7" max="7" width="18.7109375" style="227" hidden="1" customWidth="1" outlineLevel="1"/>
    <col min="8" max="8" width="18.5703125" style="227" hidden="1" customWidth="1" outlineLevel="1"/>
    <col min="9" max="9" width="32.7109375" style="227" hidden="1" customWidth="1" outlineLevel="1"/>
    <col min="10" max="10" width="18.7109375" style="227" hidden="1" customWidth="1" outlineLevel="1"/>
    <col min="11" max="11" width="18.5703125" style="227" hidden="1" customWidth="1" outlineLevel="1"/>
    <col min="12" max="12" width="32.7109375" style="227" hidden="1" customWidth="1" outlineLevel="1"/>
    <col min="13" max="13" width="18.7109375" style="227" hidden="1" customWidth="1" outlineLevel="1"/>
    <col min="14" max="14" width="18.5703125" style="227" hidden="1" customWidth="1" outlineLevel="1"/>
    <col min="15" max="15" width="32.7109375" style="227" hidden="1" customWidth="1" outlineLevel="1"/>
    <col min="16" max="16" width="18.7109375" style="227" hidden="1" customWidth="1" outlineLevel="1"/>
    <col min="17" max="17" width="2.85546875" style="227" hidden="1" customWidth="1" outlineLevel="1"/>
    <col min="18" max="18" width="32.7109375" style="227" customWidth="1" collapsed="1"/>
    <col min="19" max="19" width="18.7109375" style="227" customWidth="1"/>
    <col min="20" max="20" width="16" style="227" bestFit="1" customWidth="1"/>
    <col min="21" max="21" width="32.7109375" style="227" customWidth="1"/>
    <col min="22" max="22" width="18.7109375" style="227" customWidth="1"/>
    <col min="23" max="23" width="16.140625" style="227" customWidth="1"/>
    <col min="24" max="24" width="32.7109375" style="227" customWidth="1"/>
    <col min="25" max="25" width="18.7109375" style="227" customWidth="1"/>
    <col min="26" max="26" width="16" style="227" bestFit="1" customWidth="1"/>
    <col min="27" max="27" width="32.7109375" style="227" customWidth="1"/>
    <col min="28" max="28" width="18.7109375" style="227" customWidth="1"/>
    <col min="29" max="29" width="16" style="227" bestFit="1" customWidth="1"/>
    <col min="30" max="30" width="32.7109375" style="227" customWidth="1"/>
    <col min="31" max="31" width="18.7109375" style="227" customWidth="1"/>
    <col min="32" max="32" width="16" style="227" bestFit="1" customWidth="1"/>
    <col min="33" max="16384" width="10.85546875" style="227"/>
  </cols>
  <sheetData>
    <row r="1" spans="1:33" ht="19.5">
      <c r="A1" s="582" t="s">
        <v>543</v>
      </c>
      <c r="B1" s="582"/>
      <c r="C1" s="582"/>
      <c r="D1" s="582"/>
      <c r="E1" s="582"/>
      <c r="F1" s="582"/>
      <c r="G1" s="582"/>
      <c r="H1" s="582"/>
      <c r="I1" s="582"/>
      <c r="J1" s="582"/>
      <c r="K1" s="582"/>
      <c r="L1" s="582"/>
      <c r="M1" s="582"/>
      <c r="N1" s="582"/>
      <c r="O1" s="242"/>
      <c r="P1" s="242"/>
      <c r="Q1" s="242"/>
    </row>
    <row r="2" spans="1:33" ht="19.5">
      <c r="A2" s="582" t="s">
        <v>518</v>
      </c>
      <c r="B2" s="582"/>
      <c r="C2" s="582"/>
      <c r="D2" s="582"/>
      <c r="E2" s="582"/>
      <c r="F2" s="582"/>
      <c r="G2" s="582"/>
      <c r="H2" s="582"/>
      <c r="I2" s="582"/>
      <c r="J2" s="582"/>
      <c r="K2" s="582"/>
      <c r="L2" s="582"/>
      <c r="M2" s="582"/>
      <c r="N2" s="582"/>
      <c r="O2" s="242"/>
      <c r="P2" s="242"/>
      <c r="Q2" s="242"/>
    </row>
    <row r="3" spans="1:33" ht="19.5">
      <c r="A3" s="582" t="s">
        <v>544</v>
      </c>
      <c r="B3" s="582"/>
      <c r="C3" s="582"/>
      <c r="D3" s="582"/>
      <c r="E3" s="582"/>
      <c r="F3" s="582"/>
      <c r="G3" s="582"/>
      <c r="H3" s="582"/>
      <c r="I3" s="582"/>
      <c r="J3" s="582"/>
      <c r="K3" s="582"/>
      <c r="L3" s="582"/>
      <c r="M3" s="582"/>
      <c r="N3" s="582"/>
      <c r="O3" s="242"/>
      <c r="P3" s="242"/>
      <c r="Q3" s="242"/>
    </row>
    <row r="4" spans="1:33" ht="19.5">
      <c r="A4" s="582" t="s">
        <v>644</v>
      </c>
      <c r="B4" s="582"/>
      <c r="C4" s="582"/>
      <c r="D4" s="582"/>
      <c r="E4" s="582"/>
      <c r="F4" s="582"/>
      <c r="G4" s="582"/>
      <c r="H4" s="582"/>
      <c r="I4" s="582"/>
      <c r="J4" s="582"/>
      <c r="K4" s="582"/>
      <c r="L4" s="582"/>
      <c r="M4" s="582"/>
      <c r="N4" s="582"/>
      <c r="O4" s="242"/>
      <c r="P4" s="242"/>
      <c r="Q4" s="242"/>
    </row>
    <row r="5" spans="1:33" ht="19.5">
      <c r="A5" s="582" t="s">
        <v>546</v>
      </c>
      <c r="B5" s="582"/>
      <c r="C5" s="582"/>
      <c r="D5" s="582"/>
      <c r="E5" s="582"/>
      <c r="F5" s="582"/>
      <c r="G5" s="582"/>
      <c r="H5" s="582"/>
      <c r="I5" s="582"/>
      <c r="J5" s="582"/>
      <c r="K5" s="582"/>
      <c r="L5" s="582"/>
      <c r="M5" s="582"/>
      <c r="N5" s="582"/>
      <c r="O5" s="242"/>
      <c r="P5" s="242"/>
      <c r="Q5" s="242"/>
    </row>
    <row r="6" spans="1:33" ht="9" customHeight="1" thickBot="1">
      <c r="A6" s="243"/>
      <c r="B6" s="243"/>
      <c r="C6" s="243"/>
      <c r="D6" s="243"/>
      <c r="E6" s="243"/>
      <c r="F6" s="243"/>
      <c r="G6" s="243"/>
      <c r="H6" s="243"/>
      <c r="I6" s="243"/>
      <c r="J6" s="243"/>
      <c r="K6" s="243"/>
      <c r="L6" s="243"/>
      <c r="M6" s="243"/>
      <c r="N6" s="243"/>
      <c r="O6" s="243"/>
      <c r="P6" s="243"/>
      <c r="Q6" s="243"/>
      <c r="R6" s="243"/>
      <c r="S6" s="243"/>
      <c r="T6" s="243"/>
      <c r="U6" s="243"/>
      <c r="V6" s="243"/>
      <c r="W6" s="243"/>
      <c r="X6" s="243"/>
      <c r="Y6" s="243"/>
      <c r="Z6" s="243"/>
      <c r="AA6" s="243"/>
      <c r="AB6" s="243"/>
      <c r="AC6" s="243"/>
    </row>
    <row r="7" spans="1:33" s="228" customFormat="1" ht="36.75" customHeight="1">
      <c r="A7" s="614" t="s">
        <v>519</v>
      </c>
      <c r="B7" s="583" t="s">
        <v>579</v>
      </c>
      <c r="C7" s="585" t="s">
        <v>520</v>
      </c>
      <c r="D7" s="479"/>
      <c r="E7" s="480"/>
      <c r="F7" s="585" t="s">
        <v>523</v>
      </c>
      <c r="G7" s="479"/>
      <c r="H7" s="480"/>
      <c r="I7" s="589" t="s">
        <v>638</v>
      </c>
      <c r="J7" s="479"/>
      <c r="K7" s="479"/>
      <c r="L7" s="479" t="s">
        <v>524</v>
      </c>
      <c r="M7" s="479"/>
      <c r="N7" s="479"/>
      <c r="O7" s="479" t="s">
        <v>641</v>
      </c>
      <c r="P7" s="479"/>
      <c r="Q7" s="480"/>
      <c r="R7" s="593"/>
      <c r="S7" s="593"/>
      <c r="T7" s="593"/>
      <c r="U7" s="593"/>
      <c r="V7" s="593"/>
      <c r="W7" s="593"/>
      <c r="X7" s="593"/>
      <c r="Y7" s="593"/>
      <c r="Z7" s="593"/>
      <c r="AA7" s="593"/>
      <c r="AB7" s="593"/>
      <c r="AC7" s="593"/>
    </row>
    <row r="8" spans="1:33" s="229" customFormat="1" ht="300.75" thickBot="1">
      <c r="A8" s="615"/>
      <c r="B8" s="584"/>
      <c r="C8" s="334" t="s">
        <v>521</v>
      </c>
      <c r="D8" s="335" t="s">
        <v>522</v>
      </c>
      <c r="E8" s="336" t="s">
        <v>476</v>
      </c>
      <c r="F8" s="334" t="s">
        <v>521</v>
      </c>
      <c r="G8" s="335" t="s">
        <v>522</v>
      </c>
      <c r="H8" s="336" t="s">
        <v>476</v>
      </c>
      <c r="I8" s="337" t="s">
        <v>521</v>
      </c>
      <c r="J8" s="335" t="s">
        <v>522</v>
      </c>
      <c r="K8" s="335" t="s">
        <v>476</v>
      </c>
      <c r="L8" s="335" t="s">
        <v>521</v>
      </c>
      <c r="M8" s="335" t="s">
        <v>522</v>
      </c>
      <c r="N8" s="335" t="s">
        <v>476</v>
      </c>
      <c r="O8" s="335" t="s">
        <v>521</v>
      </c>
      <c r="P8" s="335" t="s">
        <v>522</v>
      </c>
      <c r="Q8" s="336" t="s">
        <v>476</v>
      </c>
      <c r="T8" s="230"/>
      <c r="W8" s="230"/>
      <c r="Z8" s="230"/>
      <c r="AC8" s="230"/>
    </row>
    <row r="9" spans="1:33" s="232" customFormat="1" ht="85.5" customHeight="1" thickBot="1">
      <c r="A9" s="362" t="str">
        <f>+VLOOKUP(B9,X!$H$2:$I$9,2,0)</f>
        <v>KMP CONSULTING SAS</v>
      </c>
      <c r="B9" s="363">
        <v>5</v>
      </c>
      <c r="C9" s="364" t="s">
        <v>653</v>
      </c>
      <c r="D9" s="365" t="s">
        <v>672</v>
      </c>
      <c r="E9" s="365">
        <v>100</v>
      </c>
      <c r="F9" s="364"/>
      <c r="G9" s="365"/>
      <c r="H9" s="365"/>
      <c r="I9" s="364"/>
      <c r="J9" s="365"/>
      <c r="K9" s="365"/>
      <c r="L9" s="364"/>
      <c r="M9" s="365"/>
      <c r="N9" s="365"/>
      <c r="O9" s="364"/>
      <c r="P9" s="365"/>
      <c r="Q9" s="365"/>
      <c r="R9" s="230"/>
      <c r="S9" s="230"/>
      <c r="T9" s="231"/>
      <c r="U9" s="230"/>
      <c r="V9" s="230"/>
      <c r="W9" s="231"/>
      <c r="X9" s="230"/>
      <c r="Y9" s="230"/>
      <c r="Z9" s="231"/>
      <c r="AA9" s="230"/>
      <c r="AB9" s="230"/>
      <c r="AC9" s="230"/>
    </row>
    <row r="10" spans="1:33" ht="19.5" thickBot="1">
      <c r="A10" s="481" t="s">
        <v>480</v>
      </c>
      <c r="B10" s="482"/>
      <c r="C10" s="458" t="s">
        <v>602</v>
      </c>
      <c r="D10" s="459"/>
      <c r="E10" s="459"/>
      <c r="F10" s="459"/>
      <c r="G10" s="459"/>
      <c r="H10" s="459"/>
      <c r="I10" s="459"/>
      <c r="J10" s="459"/>
      <c r="K10" s="459"/>
      <c r="L10" s="459"/>
      <c r="M10" s="459"/>
      <c r="N10" s="459"/>
      <c r="O10" s="459"/>
      <c r="P10" s="459"/>
      <c r="Q10" s="460"/>
      <c r="R10" s="453" t="s">
        <v>549</v>
      </c>
      <c r="S10" s="454"/>
      <c r="T10" s="454"/>
      <c r="U10" s="454"/>
      <c r="V10" s="454"/>
      <c r="W10" s="454"/>
      <c r="X10" s="454"/>
      <c r="Y10" s="454"/>
      <c r="Z10" s="454"/>
      <c r="AA10" s="454"/>
      <c r="AB10" s="454"/>
      <c r="AC10" s="454"/>
      <c r="AD10" s="454"/>
      <c r="AE10" s="454"/>
      <c r="AF10" s="455"/>
    </row>
    <row r="11" spans="1:33" s="233" customFormat="1" ht="15" customHeight="1" thickBot="1">
      <c r="A11" s="458"/>
      <c r="B11" s="460"/>
      <c r="C11" s="450" t="s">
        <v>15</v>
      </c>
      <c r="D11" s="451"/>
      <c r="E11" s="452"/>
      <c r="F11" s="450" t="s">
        <v>16</v>
      </c>
      <c r="G11" s="451"/>
      <c r="H11" s="452"/>
      <c r="I11" s="450" t="s">
        <v>17</v>
      </c>
      <c r="J11" s="451"/>
      <c r="K11" s="452"/>
      <c r="L11" s="450" t="s">
        <v>18</v>
      </c>
      <c r="M11" s="451"/>
      <c r="N11" s="452"/>
      <c r="O11" s="450" t="s">
        <v>19</v>
      </c>
      <c r="P11" s="451"/>
      <c r="Q11" s="452"/>
      <c r="R11" s="453" t="s">
        <v>15</v>
      </c>
      <c r="S11" s="454"/>
      <c r="T11" s="455"/>
      <c r="U11" s="453" t="s">
        <v>16</v>
      </c>
      <c r="V11" s="454"/>
      <c r="W11" s="455"/>
      <c r="X11" s="453" t="s">
        <v>17</v>
      </c>
      <c r="Y11" s="454"/>
      <c r="Z11" s="455"/>
      <c r="AA11" s="453" t="s">
        <v>18</v>
      </c>
      <c r="AB11" s="454"/>
      <c r="AC11" s="455"/>
      <c r="AD11" s="453" t="s">
        <v>19</v>
      </c>
      <c r="AE11" s="454"/>
      <c r="AF11" s="455"/>
      <c r="AG11" s="227"/>
    </row>
    <row r="12" spans="1:33" ht="18.75" customHeight="1">
      <c r="A12" s="483" t="s">
        <v>0</v>
      </c>
      <c r="B12" s="489"/>
      <c r="C12" s="441" t="s">
        <v>673</v>
      </c>
      <c r="D12" s="442"/>
      <c r="E12" s="443"/>
      <c r="F12" s="343"/>
      <c r="G12" s="344"/>
      <c r="H12" s="345"/>
      <c r="I12" s="343"/>
      <c r="J12" s="344"/>
      <c r="K12" s="345"/>
      <c r="L12" s="343"/>
      <c r="M12" s="344"/>
      <c r="N12" s="345"/>
      <c r="O12" s="343"/>
      <c r="P12" s="344"/>
      <c r="Q12" s="345"/>
      <c r="R12" s="441" t="s">
        <v>680</v>
      </c>
      <c r="S12" s="442"/>
      <c r="T12" s="443"/>
      <c r="U12" s="441" t="s">
        <v>673</v>
      </c>
      <c r="V12" s="442"/>
      <c r="W12" s="443"/>
      <c r="X12" s="441" t="s">
        <v>673</v>
      </c>
      <c r="Y12" s="442"/>
      <c r="Z12" s="443"/>
      <c r="AA12" s="441" t="s">
        <v>673</v>
      </c>
      <c r="AB12" s="442"/>
      <c r="AC12" s="443"/>
      <c r="AD12" s="343"/>
      <c r="AE12" s="344"/>
      <c r="AF12" s="345"/>
    </row>
    <row r="13" spans="1:33" ht="15.75" customHeight="1">
      <c r="A13" s="485" t="s">
        <v>5</v>
      </c>
      <c r="B13" s="490"/>
      <c r="C13" s="444" t="s">
        <v>674</v>
      </c>
      <c r="D13" s="445"/>
      <c r="E13" s="446"/>
      <c r="F13" s="346"/>
      <c r="G13" s="347"/>
      <c r="H13" s="348"/>
      <c r="I13" s="346"/>
      <c r="J13" s="347"/>
      <c r="K13" s="348"/>
      <c r="L13" s="346"/>
      <c r="M13" s="347"/>
      <c r="N13" s="348"/>
      <c r="O13" s="346"/>
      <c r="P13" s="347"/>
      <c r="Q13" s="348"/>
      <c r="R13" s="444" t="s">
        <v>741</v>
      </c>
      <c r="S13" s="445"/>
      <c r="T13" s="446"/>
      <c r="U13" s="444" t="s">
        <v>674</v>
      </c>
      <c r="V13" s="445"/>
      <c r="W13" s="446"/>
      <c r="X13" s="444" t="s">
        <v>674</v>
      </c>
      <c r="Y13" s="445"/>
      <c r="Z13" s="446"/>
      <c r="AA13" s="444" t="s">
        <v>674</v>
      </c>
      <c r="AB13" s="445"/>
      <c r="AC13" s="446"/>
      <c r="AD13" s="346"/>
      <c r="AE13" s="347"/>
      <c r="AF13" s="348"/>
    </row>
    <row r="14" spans="1:33" ht="21.75" customHeight="1">
      <c r="A14" s="485" t="s">
        <v>6</v>
      </c>
      <c r="B14" s="490"/>
      <c r="C14" s="444" t="s">
        <v>675</v>
      </c>
      <c r="D14" s="445"/>
      <c r="E14" s="446"/>
      <c r="F14" s="349"/>
      <c r="G14" s="350"/>
      <c r="H14" s="351"/>
      <c r="I14" s="349"/>
      <c r="J14" s="350"/>
      <c r="K14" s="351"/>
      <c r="L14" s="349"/>
      <c r="M14" s="350"/>
      <c r="N14" s="351"/>
      <c r="O14" s="349"/>
      <c r="P14" s="350"/>
      <c r="Q14" s="351"/>
      <c r="R14" s="444" t="s">
        <v>742</v>
      </c>
      <c r="S14" s="445"/>
      <c r="T14" s="446"/>
      <c r="U14" s="444" t="s">
        <v>675</v>
      </c>
      <c r="V14" s="445"/>
      <c r="W14" s="446"/>
      <c r="X14" s="444" t="s">
        <v>675</v>
      </c>
      <c r="Y14" s="445"/>
      <c r="Z14" s="446"/>
      <c r="AA14" s="444" t="s">
        <v>675</v>
      </c>
      <c r="AB14" s="445"/>
      <c r="AC14" s="446"/>
      <c r="AD14" s="349"/>
      <c r="AE14" s="350"/>
      <c r="AF14" s="351"/>
    </row>
    <row r="15" spans="1:33" ht="19.5" customHeight="1" thickBot="1">
      <c r="A15" s="491" t="s">
        <v>1</v>
      </c>
      <c r="B15" s="492"/>
      <c r="C15" s="447" t="s">
        <v>676</v>
      </c>
      <c r="D15" s="448"/>
      <c r="E15" s="449"/>
      <c r="F15" s="352"/>
      <c r="G15" s="353"/>
      <c r="H15" s="354"/>
      <c r="I15" s="352"/>
      <c r="J15" s="353"/>
      <c r="K15" s="354"/>
      <c r="L15" s="352"/>
      <c r="M15" s="353"/>
      <c r="N15" s="354"/>
      <c r="O15" s="352"/>
      <c r="P15" s="353"/>
      <c r="Q15" s="354"/>
      <c r="R15" s="447" t="s">
        <v>676</v>
      </c>
      <c r="S15" s="448"/>
      <c r="T15" s="449"/>
      <c r="U15" s="447" t="s">
        <v>676</v>
      </c>
      <c r="V15" s="448"/>
      <c r="W15" s="449"/>
      <c r="X15" s="447" t="s">
        <v>676</v>
      </c>
      <c r="Y15" s="448"/>
      <c r="Z15" s="449"/>
      <c r="AA15" s="447" t="s">
        <v>676</v>
      </c>
      <c r="AB15" s="448"/>
      <c r="AC15" s="449"/>
      <c r="AD15" s="352"/>
      <c r="AE15" s="353"/>
      <c r="AF15" s="354"/>
    </row>
    <row r="16" spans="1:33" ht="49.5" customHeight="1" thickBot="1">
      <c r="A16" s="539" t="s">
        <v>8</v>
      </c>
      <c r="B16" s="540"/>
      <c r="C16" s="527" t="s">
        <v>22</v>
      </c>
      <c r="D16" s="528"/>
      <c r="E16" s="338" t="s">
        <v>494</v>
      </c>
      <c r="F16" s="527" t="s">
        <v>22</v>
      </c>
      <c r="G16" s="528"/>
      <c r="H16" s="338" t="s">
        <v>494</v>
      </c>
      <c r="I16" s="527" t="s">
        <v>22</v>
      </c>
      <c r="J16" s="528"/>
      <c r="K16" s="338" t="s">
        <v>494</v>
      </c>
      <c r="L16" s="527" t="s">
        <v>22</v>
      </c>
      <c r="M16" s="528"/>
      <c r="N16" s="338" t="s">
        <v>494</v>
      </c>
      <c r="O16" s="527" t="s">
        <v>22</v>
      </c>
      <c r="P16" s="528"/>
      <c r="Q16" s="338" t="s">
        <v>494</v>
      </c>
      <c r="R16" s="525" t="s">
        <v>22</v>
      </c>
      <c r="S16" s="526"/>
      <c r="T16" s="339" t="s">
        <v>494</v>
      </c>
      <c r="U16" s="525" t="s">
        <v>22</v>
      </c>
      <c r="V16" s="526"/>
      <c r="W16" s="339" t="s">
        <v>494</v>
      </c>
      <c r="X16" s="525" t="s">
        <v>22</v>
      </c>
      <c r="Y16" s="526"/>
      <c r="Z16" s="339" t="s">
        <v>494</v>
      </c>
      <c r="AA16" s="525" t="s">
        <v>22</v>
      </c>
      <c r="AB16" s="526"/>
      <c r="AC16" s="339" t="s">
        <v>494</v>
      </c>
      <c r="AD16" s="525" t="s">
        <v>22</v>
      </c>
      <c r="AE16" s="526"/>
      <c r="AF16" s="339" t="s">
        <v>494</v>
      </c>
    </row>
    <row r="17" spans="1:33" ht="12" customHeight="1">
      <c r="A17" s="541"/>
      <c r="B17" s="542"/>
      <c r="C17" s="495" t="s">
        <v>676</v>
      </c>
      <c r="D17" s="496"/>
      <c r="E17" s="355">
        <v>1</v>
      </c>
      <c r="F17" s="495"/>
      <c r="G17" s="496"/>
      <c r="H17" s="355"/>
      <c r="I17" s="495"/>
      <c r="J17" s="496"/>
      <c r="K17" s="355"/>
      <c r="L17" s="495"/>
      <c r="M17" s="496"/>
      <c r="N17" s="355"/>
      <c r="O17" s="495"/>
      <c r="P17" s="496"/>
      <c r="Q17" s="355"/>
      <c r="R17" s="495" t="s">
        <v>676</v>
      </c>
      <c r="S17" s="496"/>
      <c r="T17" s="355">
        <v>1</v>
      </c>
      <c r="U17" s="495" t="s">
        <v>676</v>
      </c>
      <c r="V17" s="496"/>
      <c r="W17" s="355">
        <v>1</v>
      </c>
      <c r="X17" s="495" t="s">
        <v>676</v>
      </c>
      <c r="Y17" s="496"/>
      <c r="Z17" s="355">
        <v>1</v>
      </c>
      <c r="AA17" s="495" t="s">
        <v>676</v>
      </c>
      <c r="AB17" s="496"/>
      <c r="AC17" s="355">
        <v>1</v>
      </c>
      <c r="AD17" s="495"/>
      <c r="AE17" s="496"/>
      <c r="AF17" s="355"/>
    </row>
    <row r="18" spans="1:33" ht="12" customHeight="1">
      <c r="A18" s="541"/>
      <c r="B18" s="542"/>
      <c r="C18" s="493"/>
      <c r="D18" s="494"/>
      <c r="E18" s="356"/>
      <c r="F18" s="493"/>
      <c r="G18" s="494"/>
      <c r="H18" s="356"/>
      <c r="I18" s="493"/>
      <c r="J18" s="494"/>
      <c r="K18" s="356"/>
      <c r="L18" s="493"/>
      <c r="M18" s="494"/>
      <c r="N18" s="356"/>
      <c r="O18" s="493"/>
      <c r="P18" s="494"/>
      <c r="Q18" s="356"/>
      <c r="R18" s="493"/>
      <c r="S18" s="494"/>
      <c r="T18" s="356"/>
      <c r="U18" s="493"/>
      <c r="V18" s="494"/>
      <c r="W18" s="356"/>
      <c r="X18" s="493"/>
      <c r="Y18" s="494"/>
      <c r="Z18" s="356"/>
      <c r="AA18" s="493"/>
      <c r="AB18" s="494"/>
      <c r="AC18" s="356"/>
      <c r="AD18" s="493"/>
      <c r="AE18" s="494"/>
      <c r="AF18" s="356"/>
    </row>
    <row r="19" spans="1:33" ht="18.75">
      <c r="A19" s="541"/>
      <c r="B19" s="542"/>
      <c r="C19" s="493"/>
      <c r="D19" s="494"/>
      <c r="E19" s="356"/>
      <c r="F19" s="493"/>
      <c r="G19" s="494"/>
      <c r="H19" s="356"/>
      <c r="I19" s="493"/>
      <c r="J19" s="494"/>
      <c r="K19" s="356"/>
      <c r="L19" s="493"/>
      <c r="M19" s="494"/>
      <c r="N19" s="356"/>
      <c r="O19" s="493"/>
      <c r="P19" s="494"/>
      <c r="Q19" s="356"/>
      <c r="R19" s="493"/>
      <c r="S19" s="494"/>
      <c r="T19" s="356"/>
      <c r="U19" s="493"/>
      <c r="V19" s="494"/>
      <c r="W19" s="356"/>
      <c r="X19" s="493"/>
      <c r="Y19" s="494"/>
      <c r="Z19" s="356"/>
      <c r="AA19" s="493"/>
      <c r="AB19" s="494"/>
      <c r="AC19" s="356"/>
      <c r="AD19" s="493"/>
      <c r="AE19" s="494"/>
      <c r="AF19" s="356"/>
    </row>
    <row r="20" spans="1:33" ht="18.75">
      <c r="A20" s="541"/>
      <c r="B20" s="542"/>
      <c r="C20" s="493"/>
      <c r="D20" s="494"/>
      <c r="E20" s="357"/>
      <c r="F20" s="493"/>
      <c r="G20" s="494"/>
      <c r="H20" s="357"/>
      <c r="I20" s="493"/>
      <c r="J20" s="494"/>
      <c r="K20" s="357"/>
      <c r="L20" s="493"/>
      <c r="M20" s="494"/>
      <c r="N20" s="357"/>
      <c r="O20" s="493"/>
      <c r="P20" s="494"/>
      <c r="Q20" s="357"/>
      <c r="R20" s="493"/>
      <c r="S20" s="494"/>
      <c r="T20" s="357"/>
      <c r="U20" s="493"/>
      <c r="V20" s="494"/>
      <c r="W20" s="357"/>
      <c r="X20" s="493"/>
      <c r="Y20" s="494"/>
      <c r="Z20" s="357"/>
      <c r="AA20" s="493"/>
      <c r="AB20" s="494"/>
      <c r="AC20" s="357"/>
      <c r="AD20" s="493"/>
      <c r="AE20" s="494"/>
      <c r="AF20" s="357"/>
    </row>
    <row r="21" spans="1:33" ht="15.75" customHeight="1" thickBot="1">
      <c r="A21" s="491"/>
      <c r="B21" s="543"/>
      <c r="C21" s="507"/>
      <c r="D21" s="508"/>
      <c r="E21" s="358"/>
      <c r="F21" s="507"/>
      <c r="G21" s="508"/>
      <c r="H21" s="358"/>
      <c r="I21" s="507"/>
      <c r="J21" s="508"/>
      <c r="K21" s="358"/>
      <c r="L21" s="507"/>
      <c r="M21" s="508"/>
      <c r="N21" s="358"/>
      <c r="O21" s="507"/>
      <c r="P21" s="508"/>
      <c r="Q21" s="358"/>
      <c r="R21" s="507"/>
      <c r="S21" s="508"/>
      <c r="T21" s="358"/>
      <c r="U21" s="507"/>
      <c r="V21" s="508"/>
      <c r="W21" s="358"/>
      <c r="X21" s="507"/>
      <c r="Y21" s="508"/>
      <c r="Z21" s="358"/>
      <c r="AA21" s="507"/>
      <c r="AB21" s="508"/>
      <c r="AC21" s="358"/>
      <c r="AD21" s="507"/>
      <c r="AE21" s="508"/>
      <c r="AF21" s="358"/>
    </row>
    <row r="22" spans="1:33" ht="37.5" customHeight="1">
      <c r="A22" s="542" t="s">
        <v>634</v>
      </c>
      <c r="B22" s="542"/>
      <c r="C22" s="590" t="s">
        <v>678</v>
      </c>
      <c r="D22" s="591"/>
      <c r="E22" s="592"/>
      <c r="F22" s="590"/>
      <c r="G22" s="591"/>
      <c r="H22" s="592"/>
      <c r="I22" s="602"/>
      <c r="J22" s="510"/>
      <c r="K22" s="511"/>
      <c r="L22" s="509"/>
      <c r="M22" s="510"/>
      <c r="N22" s="511"/>
      <c r="O22" s="509"/>
      <c r="P22" s="510"/>
      <c r="Q22" s="511"/>
      <c r="R22" s="509">
        <v>4010951</v>
      </c>
      <c r="S22" s="510"/>
      <c r="T22" s="511"/>
      <c r="U22" s="509" t="s">
        <v>679</v>
      </c>
      <c r="V22" s="510"/>
      <c r="W22" s="511"/>
      <c r="X22" s="509" t="s">
        <v>685</v>
      </c>
      <c r="Y22" s="510"/>
      <c r="Z22" s="511"/>
      <c r="AA22" s="509" t="s">
        <v>687</v>
      </c>
      <c r="AB22" s="510"/>
      <c r="AC22" s="511"/>
      <c r="AD22" s="509"/>
      <c r="AE22" s="510"/>
      <c r="AF22" s="511"/>
    </row>
    <row r="23" spans="1:33" ht="37.5" customHeight="1">
      <c r="A23" s="542" t="s">
        <v>636</v>
      </c>
      <c r="B23" s="542"/>
      <c r="C23" s="512">
        <v>40009</v>
      </c>
      <c r="D23" s="513"/>
      <c r="E23" s="514"/>
      <c r="F23" s="512"/>
      <c r="G23" s="513"/>
      <c r="H23" s="514"/>
      <c r="I23" s="609"/>
      <c r="J23" s="513"/>
      <c r="K23" s="514"/>
      <c r="L23" s="512"/>
      <c r="M23" s="513"/>
      <c r="N23" s="514"/>
      <c r="O23" s="512"/>
      <c r="P23" s="513"/>
      <c r="Q23" s="514"/>
      <c r="R23" s="512">
        <v>39024</v>
      </c>
      <c r="S23" s="513"/>
      <c r="T23" s="514"/>
      <c r="U23" s="512">
        <v>39762</v>
      </c>
      <c r="V23" s="513"/>
      <c r="W23" s="514"/>
      <c r="X23" s="599">
        <v>39800</v>
      </c>
      <c r="Y23" s="600"/>
      <c r="Z23" s="601"/>
      <c r="AA23" s="512">
        <v>40282</v>
      </c>
      <c r="AB23" s="513"/>
      <c r="AC23" s="514"/>
      <c r="AD23" s="512"/>
      <c r="AE23" s="513"/>
      <c r="AF23" s="514"/>
    </row>
    <row r="24" spans="1:33" ht="37.5" customHeight="1">
      <c r="A24" s="542" t="s">
        <v>2</v>
      </c>
      <c r="B24" s="542"/>
      <c r="C24" s="497">
        <v>2948800000</v>
      </c>
      <c r="D24" s="498"/>
      <c r="E24" s="499"/>
      <c r="F24" s="497">
        <v>0</v>
      </c>
      <c r="G24" s="498"/>
      <c r="H24" s="499"/>
      <c r="I24" s="603">
        <v>0</v>
      </c>
      <c r="J24" s="498"/>
      <c r="K24" s="499"/>
      <c r="L24" s="497">
        <v>0</v>
      </c>
      <c r="M24" s="498"/>
      <c r="N24" s="499"/>
      <c r="O24" s="497">
        <v>0</v>
      </c>
      <c r="P24" s="498"/>
      <c r="Q24" s="499"/>
      <c r="R24" s="497">
        <v>95640000</v>
      </c>
      <c r="S24" s="498"/>
      <c r="T24" s="499"/>
      <c r="U24" s="497">
        <v>794200000</v>
      </c>
      <c r="V24" s="498"/>
      <c r="W24" s="499"/>
      <c r="X24" s="497">
        <v>360000000</v>
      </c>
      <c r="Y24" s="498"/>
      <c r="Z24" s="499"/>
      <c r="AA24" s="497">
        <v>781799000</v>
      </c>
      <c r="AB24" s="498"/>
      <c r="AC24" s="499"/>
      <c r="AD24" s="497">
        <v>0</v>
      </c>
      <c r="AE24" s="498"/>
      <c r="AF24" s="499"/>
    </row>
    <row r="25" spans="1:33" ht="37.5" customHeight="1">
      <c r="A25" s="542" t="s">
        <v>493</v>
      </c>
      <c r="B25" s="542"/>
      <c r="C25" s="500">
        <f>C24*E17</f>
        <v>2948800000</v>
      </c>
      <c r="D25" s="501"/>
      <c r="E25" s="502"/>
      <c r="F25" s="500">
        <f t="shared" ref="F25" si="0">F24*H17</f>
        <v>0</v>
      </c>
      <c r="G25" s="501"/>
      <c r="H25" s="502"/>
      <c r="I25" s="604">
        <f t="shared" ref="I25" si="1">I24*K17</f>
        <v>0</v>
      </c>
      <c r="J25" s="501"/>
      <c r="K25" s="502"/>
      <c r="L25" s="500">
        <f t="shared" ref="L25" si="2">L24*N17</f>
        <v>0</v>
      </c>
      <c r="M25" s="501"/>
      <c r="N25" s="502"/>
      <c r="O25" s="500">
        <f t="shared" ref="O25" si="3">O24*Q17</f>
        <v>0</v>
      </c>
      <c r="P25" s="501"/>
      <c r="Q25" s="502"/>
      <c r="R25" s="515">
        <f t="shared" ref="R25" si="4">R24*T17</f>
        <v>95640000</v>
      </c>
      <c r="S25" s="516"/>
      <c r="T25" s="517"/>
      <c r="U25" s="515">
        <f t="shared" ref="U25" si="5">U24*W17</f>
        <v>794200000</v>
      </c>
      <c r="V25" s="516"/>
      <c r="W25" s="517"/>
      <c r="X25" s="515">
        <f t="shared" ref="X25" si="6">X24*Z17</f>
        <v>360000000</v>
      </c>
      <c r="Y25" s="516"/>
      <c r="Z25" s="517"/>
      <c r="AA25" s="515">
        <f t="shared" ref="AA25" si="7">AA24*AC17</f>
        <v>781799000</v>
      </c>
      <c r="AB25" s="516"/>
      <c r="AC25" s="517"/>
      <c r="AD25" s="515">
        <f t="shared" ref="AD25" si="8">AD24*AF17</f>
        <v>0</v>
      </c>
      <c r="AE25" s="516"/>
      <c r="AF25" s="517"/>
      <c r="AG25" s="284"/>
    </row>
    <row r="26" spans="1:33" ht="37.5" customHeight="1">
      <c r="A26" s="486" t="s">
        <v>613</v>
      </c>
      <c r="B26" s="486"/>
      <c r="C26" s="359" t="s">
        <v>528</v>
      </c>
      <c r="D26" s="518">
        <f>IF(C26=[1]X!$A$2,[1]X!$B$2,0)+IF(C26=[1]X!$A$3,[1]X!$B$3,0)+IF(C26=[1]X!$A$4,[1]X!$B$4,0)+IF(C26=[1]X!$A$5,[1]X!$B$5,0)+IF(C26=[1]X!$A$6,[1]X!$B$6,0)+IF(C26=[1]X!$A$7,[1]X!$B$7,0)+IF(C26=[1]X!$A$8,[1]X!$B$8,0)+IF(C26=[1]X!$A$9,[1]X!$B$9,0)+IF(C26=[1]X!$A$10,[1]X!$B$10,0)++IF(C26=[1]X!$A$11,[1]X!$B$11,0)+IF(C26=[1]X!$A$12,[1]X!$B$12,0)+IF(C26=[1]X!$A$13,[1]X!$B$13,0)+IF(C26=[1]X!$A$14,[1]X!$B$14,0)+IF(C26=[1]X!$A$15,[1]X!$B$15,0)+IF(C26=[1]X!$A$16,[1]X!$B$16,0)+IF(C26=[1]X!$A$17,[1]X!$B$17,0)+IF(C26=[1]X!$A$18,[1]X!$B$18,0)+IF(C26=[1]X!$A$19,[1]X!$B$19,0)</f>
        <v>515000</v>
      </c>
      <c r="E26" s="519"/>
      <c r="F26" s="359" t="s">
        <v>528</v>
      </c>
      <c r="G26" s="518">
        <f>IF(F26=[1]X!$A$2,[1]X!$B$2,0)+IF(F26=[1]X!$A$3,[1]X!$B$3,0)+IF(F26=[1]X!$A$4,[1]X!$B$4,0)+IF(F26=[1]X!$A$5,[1]X!$B$5,0)+IF(F26=[1]X!$A$6,[1]X!$B$6,0)+IF(F26=[1]X!$A$7,[1]X!$B$7,0)+IF(F26=[1]X!$A$8,[1]X!$B$8,0)+IF(F26=[1]X!$A$9,[1]X!$B$9,0)+IF(F26=[1]X!$A$10,[1]X!$B$10,0)++IF(F26=[1]X!$A$11,[1]X!$B$11,0)+IF(F26=[1]X!$A$12,[1]X!$B$12,0)+IF(F26=[1]X!$A$13,[1]X!$B$13,0)+IF(F26=[1]X!$A$14,[1]X!$B$14,0)+IF(F26=[1]X!$A$15,[1]X!$B$15,0)+IF(F26=[1]X!$A$16,[1]X!$B$16,0)+IF(F26=[1]X!$A$17,[1]X!$B$17,0)+IF(F26=[1]X!$A$18,[1]X!$B$18,0)+IF(F26=[1]X!$A$19,[1]X!$B$19,0)</f>
        <v>515000</v>
      </c>
      <c r="H26" s="519"/>
      <c r="I26" s="360" t="s">
        <v>528</v>
      </c>
      <c r="J26" s="518">
        <f>IF(I26=[1]X!$A$2,[1]X!$B$2,0)+IF(I26=[1]X!$A$3,[1]X!$B$3,0)+IF(I26=[1]X!$A$4,[1]X!$B$4,0)+IF(I26=[1]X!$A$5,[1]X!$B$5,0)+IF(I26=[1]X!$A$6,[1]X!$B$6,0)+IF(I26=[1]X!$A$7,[1]X!$B$7,0)+IF(I26=[1]X!$A$8,[1]X!$B$8,0)+IF(I26=[1]X!$A$9,[1]X!$B$9,0)+IF(I26=[1]X!$A$10,[1]X!$B$10,0)++IF(I26=[1]X!$A$11,[1]X!$B$11,0)+IF(I26=[1]X!$A$12,[1]X!$B$12,0)+IF(I26=[1]X!$A$13,[1]X!$B$13,0)+IF(I26=[1]X!$A$14,[1]X!$B$14,0)+IF(I26=[1]X!$A$15,[1]X!$B$15,0)+IF(I26=[1]X!$A$16,[1]X!$B$16,0)+IF(I26=[1]X!$A$17,[1]X!$B$17,0)+IF(I26=[1]X!$A$18,[1]X!$B$18,0)+IF(I26=[1]X!$A$19,[1]X!$B$19,0)</f>
        <v>515000</v>
      </c>
      <c r="K26" s="519"/>
      <c r="L26" s="359" t="s">
        <v>528</v>
      </c>
      <c r="M26" s="518">
        <f>IF(L26=[1]X!$A$2,[1]X!$B$2,0)+IF(L26=[1]X!$A$3,[1]X!$B$3,0)+IF(L26=[1]X!$A$4,[1]X!$B$4,0)+IF(L26=[1]X!$A$5,[1]X!$B$5,0)+IF(L26=[1]X!$A$6,[1]X!$B$6,0)+IF(L26=[1]X!$A$7,[1]X!$B$7,0)+IF(L26=[1]X!$A$8,[1]X!$B$8,0)+IF(L26=[1]X!$A$9,[1]X!$B$9,0)+IF(L26=[1]X!$A$10,[1]X!$B$10,0)++IF(L26=[1]X!$A$11,[1]X!$B$11,0)+IF(L26=[1]X!$A$12,[1]X!$B$12,0)+IF(L26=[1]X!$A$13,[1]X!$B$13,0)+IF(L26=[1]X!$A$14,[1]X!$B$14,0)+IF(L26=[1]X!$A$15,[1]X!$B$15,0)+IF(L26=[1]X!$A$16,[1]X!$B$16,0)+IF(L26=[1]X!$A$17,[1]X!$B$17,0)+IF(L26=[1]X!$A$18,[1]X!$B$18,0)+IF(L26=[1]X!$A$19,[1]X!$B$19,0)</f>
        <v>515000</v>
      </c>
      <c r="N26" s="519"/>
      <c r="O26" s="359" t="s">
        <v>528</v>
      </c>
      <c r="P26" s="518">
        <f>IF(O26=[1]X!$A$2,[1]X!$B$2,0)+IF(O26=[1]X!$A$3,[1]X!$B$3,0)+IF(O26=[1]X!$A$4,[1]X!$B$4,0)+IF(O26=[1]X!$A$5,[1]X!$B$5,0)+IF(O26=[1]X!$A$6,[1]X!$B$6,0)+IF(O26=[1]X!$A$7,[1]X!$B$7,0)+IF(O26=[1]X!$A$8,[1]X!$B$8,0)+IF(O26=[1]X!$A$9,[1]X!$B$9,0)+IF(O26=[1]X!$A$10,[1]X!$B$10,0)++IF(O26=[1]X!$A$11,[1]X!$B$11,0)+IF(O26=[1]X!$A$12,[1]X!$B$12,0)+IF(O26=[1]X!$A$13,[1]X!$B$13,0)+IF(O26=[1]X!$A$14,[1]X!$B$14,0)+IF(O26=[1]X!$A$15,[1]X!$B$15,0)+IF(O26=[1]X!$A$16,[1]X!$B$16,0)+IF(O26=[1]X!$A$17,[1]X!$B$17,0)+IF(O26=[1]X!$A$18,[1]X!$B$18,0)+IF(O26=[1]X!$A$19,[1]X!$B$19,0)</f>
        <v>515000</v>
      </c>
      <c r="Q26" s="519"/>
      <c r="R26" s="359" t="s">
        <v>645</v>
      </c>
      <c r="S26" s="518">
        <f>IF(R26=[1]X!$A$2,[1]X!$B$2,0)+IF(R26=[1]X!$A$3,[1]X!$B$3,0)+IF(R26=[1]X!$A$4,[1]X!$B$4,0)+IF(R26=[1]X!$A$5,[1]X!$B$5,0)+IF(R26=[1]X!$A$6,[1]X!$B$6,0)+IF(R26=[1]X!$A$7,[1]X!$B$7,0)+IF(R26=[1]X!$A$8,[1]X!$B$8,0)+IF(R26=[1]X!$A$9,[1]X!$B$9,0)+IF(R26=[1]X!$A$10,[1]X!$B$10,0)++IF(R26=[1]X!$A$11,[1]X!$B$11,0)+IF(R26=[1]X!$A$12,[1]X!$B$12,0)+IF(R26=[1]X!$A$13,[1]X!$B$13,0)+IF(R26=[1]X!$A$14,[1]X!$B$14,0)+IF(R26=[1]X!$A$15,[1]X!$B$15,0)+IF(R26=[1]X!$A$16,[1]X!$B$16,0)+IF(R26=[1]X!$A$17,[1]X!$B$17,0)+IF(R26=[1]X!$A$18,[1]X!$B$18,0)+IF(R26=[1]X!$A$19,[1]X!$B$19,0)</f>
        <v>408000</v>
      </c>
      <c r="T26" s="519"/>
      <c r="U26" s="359" t="s">
        <v>527</v>
      </c>
      <c r="V26" s="518">
        <f>IF(U26=[1]X!$A$2,[1]X!$B$2,0)+IF(U26=[1]X!$A$3,[1]X!$B$3,0)+IF(U26=[1]X!$A$4,[1]X!$B$4,0)+IF(U26=[1]X!$A$5,[1]X!$B$5,0)+IF(U26=[1]X!$A$6,[1]X!$B$6,0)+IF(U26=[1]X!$A$7,[1]X!$B$7,0)+IF(U26=[1]X!$A$8,[1]X!$B$8,0)+IF(U26=[1]X!$A$9,[1]X!$B$9,0)+IF(U26=[1]X!$A$10,[1]X!$B$10,0)++IF(U26=[1]X!$A$11,[1]X!$B$11,0)+IF(U26=[1]X!$A$12,[1]X!$B$12,0)+IF(U26=[1]X!$A$13,[1]X!$B$13,0)+IF(U26=[1]X!$A$14,[1]X!$B$14,0)+IF(U26=[1]X!$A$15,[1]X!$B$15,0)+IF(U26=[1]X!$A$16,[1]X!$B$16,0)+IF(U26=[1]X!$A$17,[1]X!$B$17,0)+IF(U26=[1]X!$A$18,[1]X!$B$18,0)+IF(U26=[1]X!$A$19,[1]X!$B$19,0)</f>
        <v>496900</v>
      </c>
      <c r="W26" s="519"/>
      <c r="X26" s="359" t="s">
        <v>527</v>
      </c>
      <c r="Y26" s="518">
        <f>IF(X26=[1]X!$A$2,[1]X!$B$2,0)+IF(X26=[1]X!$A$3,[1]X!$B$3,0)+IF(X26=[1]X!$A$4,[1]X!$B$4,0)+IF(X26=[1]X!$A$5,[1]X!$B$5,0)+IF(X26=[1]X!$A$6,[1]X!$B$6,0)+IF(X26=[1]X!$A$7,[1]X!$B$7,0)+IF(X26=[1]X!$A$8,[1]X!$B$8,0)+IF(X26=[1]X!$A$9,[1]X!$B$9,0)+IF(X26=[1]X!$A$10,[1]X!$B$10,0)++IF(X26=[1]X!$A$11,[1]X!$B$11,0)+IF(X26=[1]X!$A$12,[1]X!$B$12,0)+IF(X26=[1]X!$A$13,[1]X!$B$13,0)+IF(X26=[1]X!$A$14,[1]X!$B$14,0)+IF(X26=[1]X!$A$15,[1]X!$B$15,0)+IF(X26=[1]X!$A$16,[1]X!$B$16,0)+IF(X26=[1]X!$A$17,[1]X!$B$17,0)+IF(X26=[1]X!$A$18,[1]X!$B$18,0)+IF(X26=[1]X!$A$19,[1]X!$B$19,0)</f>
        <v>496900</v>
      </c>
      <c r="Z26" s="519"/>
      <c r="AA26" s="359" t="s">
        <v>528</v>
      </c>
      <c r="AB26" s="518">
        <f>IF(AA26=[1]X!$A$2,[1]X!$B$2,0)+IF(AA26=[1]X!$A$3,[1]X!$B$3,0)+IF(AA26=[1]X!$A$4,[1]X!$B$4,0)+IF(AA26=[1]X!$A$5,[1]X!$B$5,0)+IF(AA26=[1]X!$A$6,[1]X!$B$6,0)+IF(AA26=[1]X!$A$7,[1]X!$B$7,0)+IF(AA26=[1]X!$A$8,[1]X!$B$8,0)+IF(AA26=[1]X!$A$9,[1]X!$B$9,0)+IF(AA26=[1]X!$A$10,[1]X!$B$10,0)++IF(AA26=[1]X!$A$11,[1]X!$B$11,0)+IF(AA26=[1]X!$A$12,[1]X!$B$12,0)+IF(AA26=[1]X!$A$13,[1]X!$B$13,0)+IF(AA26=[1]X!$A$14,[1]X!$B$14,0)+IF(AA26=[1]X!$A$15,[1]X!$B$15,0)+IF(AA26=[1]X!$A$16,[1]X!$B$16,0)+IF(AA26=[1]X!$A$17,[1]X!$B$17,0)+IF(AA26=[1]X!$A$18,[1]X!$B$18,0)+IF(AA26=[1]X!$A$19,[1]X!$B$19,0)</f>
        <v>515000</v>
      </c>
      <c r="AC26" s="519"/>
      <c r="AD26" s="359" t="s">
        <v>536</v>
      </c>
      <c r="AE26" s="518">
        <f>IF(AD26=[1]X!$A$2,[1]X!$B$2,0)+IF(AD26=[1]X!$A$3,[1]X!$B$3,0)+IF(AD26=[1]X!$A$4,[1]X!$B$4,0)+IF(AD26=[1]X!$A$5,[1]X!$B$5,0)+IF(AD26=[1]X!$A$6,[1]X!$B$6,0)+IF(AD26=[1]X!$A$7,[1]X!$B$7,0)+IF(AD26=[1]X!$A$8,[1]X!$B$8,0)+IF(AD26=[1]X!$A$9,[1]X!$B$9,0)+IF(AD26=[1]X!$A$10,[1]X!$B$10,0)++IF(AD26=[1]X!$A$11,[1]X!$B$11,0)+IF(AD26=[1]X!$A$12,[1]X!$B$12,0)+IF(AD26=[1]X!$A$13,[1]X!$B$13,0)+IF(AD26=[1]X!$A$14,[1]X!$B$14,0)+IF(AD26=[1]X!$A$15,[1]X!$B$15,0)+IF(AD26=[1]X!$A$16,[1]X!$B$16,0)+IF(AD26=[1]X!$A$17,[1]X!$B$17,0)+IF(AD26=[1]X!$A$18,[1]X!$B$18,0)+IF(AD26=[1]X!$A$19,[1]X!$B$19,0)</f>
        <v>781242</v>
      </c>
      <c r="AF26" s="519"/>
    </row>
    <row r="27" spans="1:33" ht="37.5" customHeight="1" thickBot="1">
      <c r="A27" s="486" t="s">
        <v>495</v>
      </c>
      <c r="B27" s="486"/>
      <c r="C27" s="562">
        <f>+C25/D26</f>
        <v>5725.825242718447</v>
      </c>
      <c r="D27" s="560"/>
      <c r="E27" s="561"/>
      <c r="F27" s="562">
        <f t="shared" ref="F27" si="9">+F25/G26</f>
        <v>0</v>
      </c>
      <c r="G27" s="560"/>
      <c r="H27" s="561"/>
      <c r="I27" s="559">
        <f>+I25/J26</f>
        <v>0</v>
      </c>
      <c r="J27" s="560"/>
      <c r="K27" s="561"/>
      <c r="L27" s="562">
        <f t="shared" ref="L27" si="10">+L25/M26</f>
        <v>0</v>
      </c>
      <c r="M27" s="560"/>
      <c r="N27" s="561"/>
      <c r="O27" s="562">
        <f t="shared" ref="O27" si="11">+O25/P26</f>
        <v>0</v>
      </c>
      <c r="P27" s="560"/>
      <c r="Q27" s="561"/>
      <c r="R27" s="470">
        <f t="shared" ref="R27" si="12">+R25/S26</f>
        <v>234.41176470588235</v>
      </c>
      <c r="S27" s="471"/>
      <c r="T27" s="472"/>
      <c r="U27" s="470">
        <f t="shared" ref="U27" si="13">+U25/V26</f>
        <v>1598.309519017911</v>
      </c>
      <c r="V27" s="471"/>
      <c r="W27" s="472"/>
      <c r="X27" s="470">
        <f t="shared" ref="X27" si="14">+X25/Y26</f>
        <v>724.49184946669345</v>
      </c>
      <c r="Y27" s="471"/>
      <c r="Z27" s="472"/>
      <c r="AA27" s="470">
        <f t="shared" ref="AA27" si="15">+AA25/AB26</f>
        <v>1518.0563106796117</v>
      </c>
      <c r="AB27" s="471"/>
      <c r="AC27" s="472"/>
      <c r="AD27" s="470">
        <f t="shared" ref="AD27" si="16">+AD25/AE26</f>
        <v>0</v>
      </c>
      <c r="AE27" s="471"/>
      <c r="AF27" s="472"/>
    </row>
    <row r="28" spans="1:33" s="234" customFormat="1" ht="108" customHeight="1" thickBot="1">
      <c r="A28" s="549" t="s">
        <v>496</v>
      </c>
      <c r="B28" s="550"/>
      <c r="C28" s="563" t="s">
        <v>750</v>
      </c>
      <c r="D28" s="564"/>
      <c r="E28" s="565"/>
      <c r="F28" s="520"/>
      <c r="G28" s="521"/>
      <c r="H28" s="522"/>
      <c r="I28" s="520"/>
      <c r="J28" s="521"/>
      <c r="K28" s="522"/>
      <c r="L28" s="566"/>
      <c r="M28" s="521"/>
      <c r="N28" s="567"/>
      <c r="O28" s="520"/>
      <c r="P28" s="521"/>
      <c r="Q28" s="522"/>
      <c r="R28" s="563" t="s">
        <v>681</v>
      </c>
      <c r="S28" s="564"/>
      <c r="T28" s="565"/>
      <c r="U28" s="594" t="s">
        <v>684</v>
      </c>
      <c r="V28" s="595"/>
      <c r="W28" s="596"/>
      <c r="X28" s="597" t="s">
        <v>686</v>
      </c>
      <c r="Y28" s="564"/>
      <c r="Z28" s="598"/>
      <c r="AA28" s="616" t="s">
        <v>688</v>
      </c>
      <c r="AB28" s="617"/>
      <c r="AC28" s="618"/>
      <c r="AD28" s="520"/>
      <c r="AE28" s="521"/>
      <c r="AF28" s="522"/>
      <c r="AG28" s="227"/>
    </row>
    <row r="29" spans="1:33" ht="12" customHeight="1">
      <c r="A29" s="483" t="s">
        <v>635</v>
      </c>
      <c r="B29" s="484"/>
      <c r="C29" s="586">
        <v>84111603</v>
      </c>
      <c r="D29" s="587"/>
      <c r="E29" s="588"/>
      <c r="F29" s="340"/>
      <c r="G29" s="341"/>
      <c r="H29" s="342"/>
      <c r="I29" s="341"/>
      <c r="J29" s="341"/>
      <c r="K29" s="342"/>
      <c r="L29" s="340"/>
      <c r="M29" s="341"/>
      <c r="N29" s="342"/>
      <c r="O29" s="340"/>
      <c r="P29" s="341"/>
      <c r="Q29" s="342"/>
      <c r="R29" s="586">
        <v>84111603</v>
      </c>
      <c r="S29" s="587"/>
      <c r="T29" s="588"/>
      <c r="U29" s="586">
        <v>84111603</v>
      </c>
      <c r="V29" s="587"/>
      <c r="W29" s="588"/>
      <c r="X29" s="340">
        <v>84111603</v>
      </c>
      <c r="Y29" s="341"/>
      <c r="Z29" s="342"/>
      <c r="AA29" s="340"/>
      <c r="AB29" s="341"/>
      <c r="AC29" s="342"/>
      <c r="AD29" s="340"/>
      <c r="AE29" s="341"/>
      <c r="AF29" s="342"/>
    </row>
    <row r="30" spans="1:33" ht="18.75">
      <c r="A30" s="485"/>
      <c r="B30" s="486"/>
      <c r="C30" s="461"/>
      <c r="D30" s="462"/>
      <c r="E30" s="463"/>
      <c r="F30" s="461"/>
      <c r="G30" s="462"/>
      <c r="H30" s="463"/>
      <c r="I30" s="462"/>
      <c r="J30" s="462"/>
      <c r="K30" s="463"/>
      <c r="L30" s="461"/>
      <c r="M30" s="462"/>
      <c r="N30" s="463"/>
      <c r="O30" s="461"/>
      <c r="P30" s="462"/>
      <c r="Q30" s="463"/>
      <c r="R30" s="461"/>
      <c r="S30" s="462"/>
      <c r="T30" s="463"/>
      <c r="U30" s="461"/>
      <c r="V30" s="462"/>
      <c r="W30" s="463"/>
      <c r="X30" s="461"/>
      <c r="Y30" s="462"/>
      <c r="Z30" s="463"/>
      <c r="AA30" s="461"/>
      <c r="AB30" s="462"/>
      <c r="AC30" s="463"/>
      <c r="AD30" s="461"/>
      <c r="AE30" s="462"/>
      <c r="AF30" s="463"/>
    </row>
    <row r="31" spans="1:33" ht="19.5" thickBot="1">
      <c r="A31" s="487"/>
      <c r="B31" s="488"/>
      <c r="C31" s="464"/>
      <c r="D31" s="465"/>
      <c r="E31" s="466"/>
      <c r="F31" s="464"/>
      <c r="G31" s="465"/>
      <c r="H31" s="466"/>
      <c r="I31" s="465"/>
      <c r="J31" s="465"/>
      <c r="K31" s="466"/>
      <c r="L31" s="464"/>
      <c r="M31" s="465"/>
      <c r="N31" s="466"/>
      <c r="O31" s="464"/>
      <c r="P31" s="465"/>
      <c r="Q31" s="466"/>
      <c r="R31" s="464"/>
      <c r="S31" s="465"/>
      <c r="T31" s="466"/>
      <c r="U31" s="464"/>
      <c r="V31" s="465"/>
      <c r="W31" s="466"/>
      <c r="X31" s="464"/>
      <c r="Y31" s="465"/>
      <c r="Z31" s="466"/>
      <c r="AA31" s="464"/>
      <c r="AB31" s="465"/>
      <c r="AC31" s="466"/>
      <c r="AD31" s="464"/>
      <c r="AE31" s="465"/>
      <c r="AF31" s="466"/>
    </row>
    <row r="32" spans="1:33" ht="19.5" thickBot="1">
      <c r="A32" s="549" t="s">
        <v>604</v>
      </c>
      <c r="B32" s="550"/>
      <c r="C32" s="581">
        <v>828116</v>
      </c>
      <c r="D32" s="473"/>
      <c r="E32" s="474"/>
      <c r="F32" s="581">
        <v>828116</v>
      </c>
      <c r="G32" s="473"/>
      <c r="H32" s="474"/>
      <c r="I32" s="554">
        <v>828116</v>
      </c>
      <c r="J32" s="473"/>
      <c r="K32" s="473"/>
      <c r="L32" s="473">
        <v>818116</v>
      </c>
      <c r="M32" s="473"/>
      <c r="N32" s="473"/>
      <c r="O32" s="473">
        <v>818116</v>
      </c>
      <c r="P32" s="473"/>
      <c r="Q32" s="473"/>
      <c r="R32" s="473">
        <v>828116</v>
      </c>
      <c r="S32" s="473"/>
      <c r="T32" s="473"/>
      <c r="U32" s="473">
        <v>828116</v>
      </c>
      <c r="V32" s="473"/>
      <c r="W32" s="473"/>
      <c r="X32" s="473">
        <v>828116</v>
      </c>
      <c r="Y32" s="473"/>
      <c r="Z32" s="473"/>
      <c r="AA32" s="473">
        <v>828116</v>
      </c>
      <c r="AB32" s="473"/>
      <c r="AC32" s="473"/>
      <c r="AD32" s="473">
        <v>828116</v>
      </c>
      <c r="AE32" s="473"/>
      <c r="AF32" s="474"/>
    </row>
    <row r="33" spans="1:32" ht="19.5" thickBot="1">
      <c r="A33" s="549" t="s">
        <v>605</v>
      </c>
      <c r="B33" s="550"/>
      <c r="C33" s="555">
        <f>+C32*C27</f>
        <v>4741647496.6990299</v>
      </c>
      <c r="D33" s="556"/>
      <c r="E33" s="557"/>
      <c r="F33" s="555">
        <f>+F32*F27</f>
        <v>0</v>
      </c>
      <c r="G33" s="556"/>
      <c r="H33" s="557"/>
      <c r="I33" s="558">
        <f>+I32*I27</f>
        <v>0</v>
      </c>
      <c r="J33" s="556"/>
      <c r="K33" s="556"/>
      <c r="L33" s="556">
        <f>+L32*L27</f>
        <v>0</v>
      </c>
      <c r="M33" s="556"/>
      <c r="N33" s="556"/>
      <c r="O33" s="556">
        <f>+O32*O27</f>
        <v>0</v>
      </c>
      <c r="P33" s="556"/>
      <c r="Q33" s="556"/>
      <c r="R33" s="475">
        <f>+R32*R27</f>
        <v>194120132.94117647</v>
      </c>
      <c r="S33" s="475"/>
      <c r="T33" s="475"/>
      <c r="U33" s="475">
        <f>+U32*U27</f>
        <v>1323585685.6510365</v>
      </c>
      <c r="V33" s="475"/>
      <c r="W33" s="475"/>
      <c r="X33" s="475">
        <f>+X32*X27</f>
        <v>599963292.41296029</v>
      </c>
      <c r="Y33" s="475"/>
      <c r="Z33" s="475"/>
      <c r="AA33" s="475">
        <f>+AA32*AA27</f>
        <v>1257126719.7747574</v>
      </c>
      <c r="AB33" s="475"/>
      <c r="AC33" s="475"/>
      <c r="AD33" s="475">
        <f>+AD32*AD27</f>
        <v>0</v>
      </c>
      <c r="AE33" s="475"/>
      <c r="AF33" s="476"/>
    </row>
    <row r="34" spans="1:32" ht="19.5" thickBot="1">
      <c r="A34" s="549" t="s">
        <v>492</v>
      </c>
      <c r="B34" s="550"/>
      <c r="C34" s="551">
        <v>40022</v>
      </c>
      <c r="D34" s="477"/>
      <c r="E34" s="478"/>
      <c r="F34" s="551"/>
      <c r="G34" s="477"/>
      <c r="H34" s="478"/>
      <c r="I34" s="553"/>
      <c r="J34" s="477"/>
      <c r="K34" s="529"/>
      <c r="L34" s="477"/>
      <c r="M34" s="477"/>
      <c r="N34" s="529"/>
      <c r="O34" s="477"/>
      <c r="P34" s="477"/>
      <c r="Q34" s="529"/>
      <c r="R34" s="477">
        <v>39024</v>
      </c>
      <c r="S34" s="477"/>
      <c r="T34" s="529"/>
      <c r="U34" s="477">
        <v>39762</v>
      </c>
      <c r="V34" s="477"/>
      <c r="W34" s="529"/>
      <c r="X34" s="477">
        <v>39800</v>
      </c>
      <c r="Y34" s="477"/>
      <c r="Z34" s="529"/>
      <c r="AA34" s="477">
        <v>40282</v>
      </c>
      <c r="AB34" s="477"/>
      <c r="AC34" s="529"/>
      <c r="AD34" s="477"/>
      <c r="AE34" s="477"/>
      <c r="AF34" s="478"/>
    </row>
    <row r="35" spans="1:32" ht="19.5" thickBot="1">
      <c r="A35" s="549" t="s">
        <v>497</v>
      </c>
      <c r="B35" s="550"/>
      <c r="C35" s="551">
        <v>40235</v>
      </c>
      <c r="D35" s="477"/>
      <c r="E35" s="478"/>
      <c r="F35" s="551"/>
      <c r="G35" s="477"/>
      <c r="H35" s="478"/>
      <c r="I35" s="553"/>
      <c r="J35" s="477"/>
      <c r="K35" s="529"/>
      <c r="L35" s="477"/>
      <c r="M35" s="477"/>
      <c r="N35" s="529"/>
      <c r="O35" s="477"/>
      <c r="P35" s="477"/>
      <c r="Q35" s="529"/>
      <c r="R35" s="477">
        <v>39066</v>
      </c>
      <c r="S35" s="477"/>
      <c r="T35" s="529"/>
      <c r="U35" s="477">
        <v>40056</v>
      </c>
      <c r="V35" s="477"/>
      <c r="W35" s="529"/>
      <c r="X35" s="477">
        <v>39892</v>
      </c>
      <c r="Y35" s="477"/>
      <c r="Z35" s="529"/>
      <c r="AA35" s="477">
        <v>40404</v>
      </c>
      <c r="AB35" s="477"/>
      <c r="AC35" s="529"/>
      <c r="AD35" s="477"/>
      <c r="AE35" s="477"/>
      <c r="AF35" s="478"/>
    </row>
    <row r="36" spans="1:32" ht="19.5" thickBot="1">
      <c r="A36" s="549" t="s">
        <v>11</v>
      </c>
      <c r="B36" s="550"/>
      <c r="C36" s="551">
        <v>40798</v>
      </c>
      <c r="D36" s="477"/>
      <c r="E36" s="478"/>
      <c r="F36" s="551"/>
      <c r="G36" s="477"/>
      <c r="H36" s="478"/>
      <c r="I36" s="553"/>
      <c r="J36" s="477"/>
      <c r="K36" s="529"/>
      <c r="L36" s="477"/>
      <c r="M36" s="477"/>
      <c r="N36" s="529"/>
      <c r="O36" s="536"/>
      <c r="P36" s="536"/>
      <c r="Q36" s="537"/>
      <c r="R36" s="477">
        <v>39141</v>
      </c>
      <c r="S36" s="477"/>
      <c r="T36" s="529"/>
      <c r="U36" s="477">
        <v>40866</v>
      </c>
      <c r="V36" s="477"/>
      <c r="W36" s="529"/>
      <c r="X36" s="477">
        <v>40788</v>
      </c>
      <c r="Y36" s="477"/>
      <c r="Z36" s="529"/>
      <c r="AA36" s="477">
        <v>40562</v>
      </c>
      <c r="AB36" s="477"/>
      <c r="AC36" s="529"/>
      <c r="AD36" s="477"/>
      <c r="AE36" s="477"/>
      <c r="AF36" s="478"/>
    </row>
    <row r="37" spans="1:32" ht="19.5" thickBot="1">
      <c r="A37" s="549" t="s">
        <v>489</v>
      </c>
      <c r="B37" s="550"/>
      <c r="C37" s="568" t="s">
        <v>738</v>
      </c>
      <c r="D37" s="569"/>
      <c r="E37" s="570"/>
      <c r="F37" s="530"/>
      <c r="G37" s="503"/>
      <c r="H37" s="504"/>
      <c r="I37" s="531"/>
      <c r="J37" s="503"/>
      <c r="K37" s="503"/>
      <c r="L37" s="503"/>
      <c r="M37" s="503"/>
      <c r="N37" s="503"/>
      <c r="O37" s="503"/>
      <c r="P37" s="503"/>
      <c r="Q37" s="503"/>
      <c r="R37" s="579" t="s">
        <v>682</v>
      </c>
      <c r="S37" s="579"/>
      <c r="T37" s="579"/>
      <c r="U37" s="579" t="s">
        <v>682</v>
      </c>
      <c r="V37" s="579"/>
      <c r="W37" s="579"/>
      <c r="X37" s="579" t="s">
        <v>682</v>
      </c>
      <c r="Y37" s="579"/>
      <c r="Z37" s="579"/>
      <c r="AA37" s="579" t="s">
        <v>682</v>
      </c>
      <c r="AB37" s="579"/>
      <c r="AC37" s="579"/>
      <c r="AD37" s="503"/>
      <c r="AE37" s="503"/>
      <c r="AF37" s="504"/>
    </row>
    <row r="38" spans="1:32" ht="12.75" customHeight="1" thickBot="1">
      <c r="A38" s="532" t="s">
        <v>542</v>
      </c>
      <c r="B38" s="533"/>
      <c r="C38" s="552" t="s">
        <v>677</v>
      </c>
      <c r="D38" s="505"/>
      <c r="E38" s="506"/>
      <c r="F38" s="552"/>
      <c r="G38" s="505"/>
      <c r="H38" s="506"/>
      <c r="I38" s="571"/>
      <c r="J38" s="505"/>
      <c r="K38" s="505"/>
      <c r="L38" s="505"/>
      <c r="M38" s="505"/>
      <c r="N38" s="505"/>
      <c r="O38" s="503"/>
      <c r="P38" s="503"/>
      <c r="Q38" s="503"/>
      <c r="R38" s="505" t="s">
        <v>683</v>
      </c>
      <c r="S38" s="505"/>
      <c r="T38" s="505"/>
      <c r="U38" s="505" t="s">
        <v>677</v>
      </c>
      <c r="V38" s="505"/>
      <c r="W38" s="505"/>
      <c r="X38" s="505" t="s">
        <v>677</v>
      </c>
      <c r="Y38" s="505"/>
      <c r="Z38" s="505"/>
      <c r="AA38" s="505" t="s">
        <v>677</v>
      </c>
      <c r="AB38" s="505"/>
      <c r="AC38" s="505"/>
      <c r="AD38" s="505"/>
      <c r="AE38" s="505"/>
      <c r="AF38" s="506"/>
    </row>
    <row r="39" spans="1:32" ht="19.5" thickBot="1">
      <c r="A39" s="532" t="s">
        <v>4</v>
      </c>
      <c r="B39" s="533"/>
      <c r="C39" s="552" t="s">
        <v>594</v>
      </c>
      <c r="D39" s="505"/>
      <c r="E39" s="506"/>
      <c r="F39" s="552"/>
      <c r="G39" s="505"/>
      <c r="H39" s="506"/>
      <c r="I39" s="571"/>
      <c r="J39" s="505"/>
      <c r="K39" s="505"/>
      <c r="L39" s="505"/>
      <c r="M39" s="505"/>
      <c r="N39" s="505"/>
      <c r="O39" s="505"/>
      <c r="P39" s="505"/>
      <c r="Q39" s="505"/>
      <c r="R39" s="505" t="s">
        <v>170</v>
      </c>
      <c r="S39" s="505"/>
      <c r="T39" s="505"/>
      <c r="U39" s="505" t="s">
        <v>594</v>
      </c>
      <c r="V39" s="505"/>
      <c r="W39" s="505"/>
      <c r="X39" s="505" t="s">
        <v>594</v>
      </c>
      <c r="Y39" s="505"/>
      <c r="Z39" s="505"/>
      <c r="AA39" s="505" t="s">
        <v>594</v>
      </c>
      <c r="AB39" s="505"/>
      <c r="AC39" s="505"/>
      <c r="AD39" s="505"/>
      <c r="AE39" s="505"/>
      <c r="AF39" s="506"/>
    </row>
    <row r="40" spans="1:32" ht="311.25" customHeight="1" thickBot="1">
      <c r="A40" s="532" t="s">
        <v>548</v>
      </c>
      <c r="B40" s="533"/>
      <c r="C40" s="576" t="s">
        <v>739</v>
      </c>
      <c r="D40" s="577"/>
      <c r="E40" s="578"/>
      <c r="F40" s="572"/>
      <c r="G40" s="573"/>
      <c r="H40" s="574"/>
      <c r="I40" s="575"/>
      <c r="J40" s="538"/>
      <c r="K40" s="538"/>
      <c r="L40" s="538"/>
      <c r="M40" s="538"/>
      <c r="N40" s="538"/>
      <c r="O40" s="538"/>
      <c r="P40" s="538"/>
      <c r="Q40" s="538"/>
      <c r="R40" s="580" t="s">
        <v>740</v>
      </c>
      <c r="S40" s="580"/>
      <c r="T40" s="580"/>
      <c r="U40" s="576" t="s">
        <v>743</v>
      </c>
      <c r="V40" s="577"/>
      <c r="W40" s="578"/>
      <c r="X40" s="610" t="s">
        <v>744</v>
      </c>
      <c r="Y40" s="610"/>
      <c r="Z40" s="610"/>
      <c r="AA40" s="576" t="s">
        <v>753</v>
      </c>
      <c r="AB40" s="577"/>
      <c r="AC40" s="578"/>
      <c r="AD40" s="523"/>
      <c r="AE40" s="523"/>
      <c r="AF40" s="524"/>
    </row>
    <row r="41" spans="1:32" ht="24" customHeight="1" thickBot="1">
      <c r="A41" s="534" t="s">
        <v>491</v>
      </c>
      <c r="B41" s="535"/>
      <c r="C41" s="467" t="s">
        <v>539</v>
      </c>
      <c r="D41" s="468"/>
      <c r="E41" s="469"/>
      <c r="F41" s="467"/>
      <c r="G41" s="468"/>
      <c r="H41" s="469"/>
      <c r="I41" s="468"/>
      <c r="J41" s="468"/>
      <c r="K41" s="469"/>
      <c r="L41" s="467"/>
      <c r="M41" s="468"/>
      <c r="N41" s="469"/>
      <c r="O41" s="467"/>
      <c r="P41" s="468"/>
      <c r="Q41" s="469"/>
      <c r="R41" s="467" t="s">
        <v>539</v>
      </c>
      <c r="S41" s="468"/>
      <c r="T41" s="469"/>
      <c r="U41" s="467" t="s">
        <v>539</v>
      </c>
      <c r="V41" s="468"/>
      <c r="W41" s="469"/>
      <c r="X41" s="467" t="s">
        <v>539</v>
      </c>
      <c r="Y41" s="468"/>
      <c r="Z41" s="469"/>
      <c r="AA41" s="467" t="s">
        <v>539</v>
      </c>
      <c r="AB41" s="468"/>
      <c r="AC41" s="469"/>
      <c r="AD41" s="467"/>
      <c r="AE41" s="468"/>
      <c r="AF41" s="469"/>
    </row>
    <row r="42" spans="1:32">
      <c r="A42" s="272"/>
      <c r="B42" s="272"/>
    </row>
    <row r="43" spans="1:32" ht="12.75" thickBot="1">
      <c r="A43" s="272"/>
      <c r="B43" s="272"/>
      <c r="F43" s="185"/>
      <c r="G43" s="185"/>
      <c r="H43" s="186"/>
      <c r="I43" s="186"/>
      <c r="J43" s="186"/>
      <c r="K43" s="186"/>
      <c r="L43" s="185"/>
      <c r="M43" s="185"/>
      <c r="N43" s="186"/>
      <c r="O43" s="186"/>
      <c r="P43" s="186"/>
      <c r="Q43" s="186"/>
      <c r="R43" s="186"/>
      <c r="S43" s="186"/>
      <c r="T43" s="186"/>
      <c r="U43" s="186"/>
      <c r="V43" s="186"/>
      <c r="W43" s="186"/>
      <c r="X43" s="186"/>
      <c r="Y43" s="186"/>
      <c r="Z43" s="186"/>
      <c r="AA43" s="186"/>
      <c r="AB43" s="186"/>
      <c r="AC43" s="186"/>
    </row>
    <row r="44" spans="1:32" ht="28.5" customHeight="1" thickBot="1">
      <c r="A44" s="544" t="s">
        <v>550</v>
      </c>
      <c r="B44" s="545"/>
      <c r="C44" s="244" t="str">
        <f>+IF(SUM($C$33:$N$33)&gt;X!$M$2,"HABILITADO","NO HABILITADO")</f>
        <v>HABILITADO</v>
      </c>
      <c r="D44" s="273" t="s">
        <v>643</v>
      </c>
      <c r="E44" s="235"/>
      <c r="F44" s="235"/>
      <c r="G44" s="235"/>
      <c r="H44" s="235"/>
      <c r="I44" s="235"/>
      <c r="J44" s="235"/>
      <c r="K44" s="235"/>
      <c r="L44" s="235"/>
      <c r="M44" s="236"/>
      <c r="N44" s="187"/>
      <c r="O44" s="187"/>
      <c r="P44" s="187"/>
      <c r="Q44" s="187"/>
      <c r="R44" s="187"/>
      <c r="S44" s="187"/>
      <c r="T44" s="187"/>
      <c r="U44" s="187"/>
      <c r="V44" s="187"/>
      <c r="W44" s="187"/>
      <c r="X44" s="187"/>
      <c r="Y44" s="187"/>
      <c r="Z44" s="187"/>
      <c r="AA44" s="187"/>
      <c r="AB44" s="187"/>
      <c r="AC44" s="187"/>
    </row>
    <row r="45" spans="1:32" ht="15.75" customHeight="1" thickBot="1">
      <c r="A45" s="544" t="s">
        <v>640</v>
      </c>
      <c r="B45" s="545"/>
      <c r="C45" s="244" t="str">
        <f>+IF(SUM($R$33:$AF$33)&gt;(X!$M$2*0.3),"HABILITADO","NO HABILITADO")</f>
        <v>HABILITADO</v>
      </c>
      <c r="D45" s="382">
        <f>SUM(R33:AF33)</f>
        <v>3374795830.7799306</v>
      </c>
      <c r="E45" s="235"/>
      <c r="F45" s="235"/>
      <c r="G45" s="235"/>
      <c r="H45" s="235"/>
      <c r="I45" s="235"/>
      <c r="J45" s="235"/>
      <c r="K45" s="235"/>
      <c r="L45" s="235"/>
      <c r="M45" s="236"/>
      <c r="N45" s="187"/>
      <c r="O45" s="187"/>
      <c r="P45" s="187"/>
      <c r="Q45" s="187"/>
      <c r="R45" s="187"/>
      <c r="S45" s="187"/>
      <c r="T45" s="187"/>
      <c r="U45" s="187"/>
      <c r="V45" s="187"/>
      <c r="W45" s="187"/>
      <c r="X45" s="187"/>
      <c r="Y45" s="187"/>
      <c r="Z45" s="187"/>
      <c r="AA45" s="187"/>
      <c r="AB45" s="187"/>
      <c r="AC45" s="187"/>
    </row>
    <row r="46" spans="1:32" ht="15.75" customHeight="1" thickBot="1">
      <c r="A46" s="237"/>
      <c r="B46" s="237"/>
      <c r="C46" s="238"/>
      <c r="D46" s="235"/>
      <c r="E46" s="235"/>
      <c r="F46" s="235"/>
      <c r="G46" s="235"/>
      <c r="H46" s="235"/>
      <c r="I46" s="235"/>
      <c r="J46" s="235"/>
      <c r="K46" s="235"/>
      <c r="L46" s="235"/>
      <c r="M46" s="236"/>
      <c r="N46" s="187"/>
      <c r="O46" s="187"/>
      <c r="P46" s="187"/>
      <c r="Q46" s="187"/>
      <c r="R46" s="187"/>
      <c r="S46" s="187"/>
      <c r="T46" s="187"/>
      <c r="U46" s="187"/>
      <c r="V46" s="187"/>
      <c r="W46" s="187"/>
      <c r="X46" s="187"/>
      <c r="Y46" s="187"/>
      <c r="Z46" s="187"/>
      <c r="AA46" s="187"/>
      <c r="AB46" s="187"/>
      <c r="AC46" s="187"/>
    </row>
    <row r="47" spans="1:32" ht="15.75" customHeight="1" thickBot="1">
      <c r="A47" s="606" t="s">
        <v>574</v>
      </c>
      <c r="B47" s="607"/>
      <c r="C47" s="608"/>
      <c r="D47" s="235"/>
      <c r="E47" s="235"/>
      <c r="F47" s="235"/>
      <c r="G47" s="235"/>
      <c r="H47" s="235"/>
      <c r="I47" s="235"/>
      <c r="J47" s="235"/>
      <c r="K47" s="235"/>
      <c r="L47" s="235"/>
      <c r="M47" s="236"/>
      <c r="N47" s="187"/>
      <c r="O47" s="187"/>
      <c r="P47" s="187"/>
      <c r="Q47" s="187"/>
      <c r="R47" s="187"/>
      <c r="S47" s="187"/>
      <c r="T47" s="187"/>
      <c r="U47" s="187"/>
      <c r="V47" s="187"/>
      <c r="W47" s="187"/>
      <c r="X47" s="187"/>
      <c r="Y47" s="187"/>
      <c r="Z47" s="187"/>
      <c r="AA47" s="187"/>
      <c r="AB47" s="187"/>
      <c r="AC47" s="187"/>
    </row>
    <row r="48" spans="1:32" ht="134.25" customHeight="1">
      <c r="A48" s="605" t="s">
        <v>656</v>
      </c>
      <c r="B48" s="605"/>
      <c r="C48" s="605"/>
      <c r="D48" s="235"/>
      <c r="E48" s="235"/>
      <c r="F48" s="235"/>
      <c r="G48" s="235"/>
      <c r="H48" s="235"/>
      <c r="I48" s="235"/>
      <c r="J48" s="235"/>
      <c r="K48" s="235"/>
      <c r="L48" s="235"/>
      <c r="M48" s="236"/>
      <c r="N48" s="187"/>
      <c r="O48" s="187"/>
      <c r="P48" s="187"/>
      <c r="Q48" s="187"/>
      <c r="R48" s="187"/>
      <c r="S48" s="187"/>
      <c r="T48" s="187"/>
      <c r="U48" s="187"/>
      <c r="V48" s="187"/>
      <c r="W48" s="187"/>
      <c r="X48" s="187"/>
      <c r="Y48" s="187"/>
      <c r="Z48" s="187"/>
      <c r="AA48" s="187"/>
      <c r="AB48" s="187"/>
      <c r="AC48" s="187"/>
    </row>
    <row r="49" spans="1:29" ht="16.5" thickBot="1">
      <c r="A49" s="239"/>
      <c r="B49" s="240"/>
      <c r="C49" s="235"/>
      <c r="D49" s="235"/>
      <c r="E49" s="235"/>
      <c r="F49" s="235"/>
      <c r="G49" s="235"/>
      <c r="H49" s="235"/>
      <c r="I49" s="235"/>
      <c r="J49" s="235"/>
      <c r="K49" s="235"/>
      <c r="L49" s="235"/>
      <c r="M49" s="236"/>
      <c r="N49" s="187"/>
      <c r="O49" s="187"/>
      <c r="P49" s="187"/>
      <c r="Q49" s="187"/>
      <c r="R49" s="187"/>
      <c r="S49" s="187"/>
      <c r="T49" s="187"/>
      <c r="U49" s="187"/>
      <c r="V49" s="187"/>
      <c r="W49" s="187"/>
      <c r="X49" s="187"/>
      <c r="Y49" s="187"/>
      <c r="Z49" s="187"/>
      <c r="AA49" s="187"/>
      <c r="AB49" s="187"/>
      <c r="AC49" s="187"/>
    </row>
    <row r="50" spans="1:29" ht="18.75">
      <c r="A50" s="546" t="s">
        <v>574</v>
      </c>
      <c r="B50" s="547"/>
      <c r="C50" s="548"/>
      <c r="D50" s="235"/>
      <c r="E50" s="235"/>
      <c r="F50" s="235"/>
      <c r="G50" s="235"/>
      <c r="H50" s="235"/>
      <c r="I50" s="235"/>
      <c r="J50" s="235"/>
      <c r="K50" s="235"/>
      <c r="L50" s="235"/>
      <c r="M50" s="236"/>
      <c r="N50" s="187"/>
      <c r="O50" s="187"/>
      <c r="P50" s="187"/>
      <c r="Q50" s="187"/>
      <c r="R50" s="187"/>
      <c r="S50" s="187"/>
      <c r="T50" s="187"/>
      <c r="U50" s="187"/>
      <c r="V50" s="187"/>
      <c r="W50" s="187"/>
      <c r="X50" s="187"/>
      <c r="Y50" s="187"/>
      <c r="Z50" s="187"/>
      <c r="AA50" s="187"/>
      <c r="AB50" s="187"/>
      <c r="AC50" s="187"/>
    </row>
    <row r="51" spans="1:29" ht="15.75">
      <c r="A51" s="611" t="s">
        <v>670</v>
      </c>
      <c r="B51" s="361">
        <v>0.3</v>
      </c>
      <c r="C51" s="270">
        <v>10</v>
      </c>
      <c r="D51" s="241"/>
      <c r="F51" s="235"/>
      <c r="G51" s="235"/>
      <c r="H51" s="235"/>
      <c r="I51" s="235"/>
      <c r="J51" s="235"/>
      <c r="K51" s="235"/>
      <c r="L51" s="235"/>
      <c r="M51" s="187"/>
      <c r="N51" s="187"/>
      <c r="O51" s="187"/>
      <c r="P51" s="187"/>
      <c r="Q51" s="187"/>
      <c r="R51" s="187"/>
      <c r="S51" s="187"/>
      <c r="T51" s="187"/>
      <c r="U51" s="187"/>
      <c r="V51" s="187"/>
      <c r="W51" s="187"/>
      <c r="X51" s="187"/>
      <c r="Y51" s="187"/>
      <c r="Z51" s="187"/>
      <c r="AA51" s="187"/>
      <c r="AB51" s="187"/>
      <c r="AC51" s="187"/>
    </row>
    <row r="52" spans="1:29" ht="15.75">
      <c r="A52" s="612"/>
      <c r="B52" s="361">
        <v>0.5</v>
      </c>
      <c r="C52" s="270">
        <v>20</v>
      </c>
      <c r="D52" s="235"/>
      <c r="E52" s="235"/>
      <c r="F52" s="235"/>
      <c r="G52" s="235"/>
      <c r="H52" s="235"/>
      <c r="I52" s="235"/>
      <c r="J52" s="235"/>
      <c r="K52" s="235"/>
      <c r="L52" s="235"/>
      <c r="M52" s="187"/>
      <c r="N52" s="187"/>
      <c r="O52" s="187"/>
      <c r="P52" s="187"/>
      <c r="Q52" s="187"/>
      <c r="R52" s="187"/>
      <c r="S52" s="187"/>
      <c r="T52" s="187"/>
      <c r="U52" s="187"/>
      <c r="V52" s="187"/>
      <c r="W52" s="187"/>
      <c r="X52" s="187"/>
      <c r="Y52" s="187"/>
      <c r="Z52" s="187"/>
      <c r="AA52" s="187"/>
      <c r="AB52" s="187"/>
      <c r="AC52" s="187"/>
    </row>
    <row r="53" spans="1:29" ht="15.75">
      <c r="A53" s="613"/>
      <c r="B53" s="361">
        <v>1</v>
      </c>
      <c r="C53" s="270">
        <v>29</v>
      </c>
      <c r="D53" s="235"/>
      <c r="E53" s="235"/>
      <c r="F53" s="235"/>
      <c r="G53" s="235"/>
      <c r="H53" s="235"/>
      <c r="I53" s="235"/>
      <c r="J53" s="235"/>
      <c r="K53" s="235"/>
      <c r="L53" s="235"/>
      <c r="M53" s="187"/>
      <c r="N53" s="187"/>
      <c r="O53" s="187"/>
      <c r="P53" s="187"/>
      <c r="Q53" s="187"/>
      <c r="R53" s="187"/>
      <c r="S53" s="187"/>
      <c r="T53" s="187"/>
      <c r="U53" s="187"/>
      <c r="V53" s="187"/>
      <c r="W53" s="187"/>
      <c r="X53" s="187"/>
      <c r="Y53" s="187"/>
      <c r="Z53" s="187"/>
      <c r="AA53" s="187"/>
      <c r="AB53" s="187"/>
      <c r="AC53" s="187"/>
    </row>
    <row r="54" spans="1:29" ht="19.5" thickBot="1">
      <c r="A54" s="456" t="s">
        <v>504</v>
      </c>
      <c r="B54" s="457"/>
      <c r="C54" s="269">
        <f>+IF(C45="HABILITADO",IF(D45&lt;X!M6,0,IF(AND(D45&gt;=X!M6,D45&lt;X!M4),10,IF(AND(D45&gt;=X!M4,D45&lt;X!M2),20,IF(D45&gt;=X!M2,29,"")))))</f>
        <v>29</v>
      </c>
    </row>
  </sheetData>
  <mergeCells count="332">
    <mergeCell ref="A51:A53"/>
    <mergeCell ref="A45:B45"/>
    <mergeCell ref="A7:A8"/>
    <mergeCell ref="AA21:AB21"/>
    <mergeCell ref="AA22:AC22"/>
    <mergeCell ref="AA24:AC24"/>
    <mergeCell ref="AA25:AC25"/>
    <mergeCell ref="AB26:AC26"/>
    <mergeCell ref="AA23:AC23"/>
    <mergeCell ref="AA16:AB16"/>
    <mergeCell ref="AA17:AB17"/>
    <mergeCell ref="AA18:AB18"/>
    <mergeCell ref="AA19:AB19"/>
    <mergeCell ref="AA20:AB20"/>
    <mergeCell ref="AA34:AC34"/>
    <mergeCell ref="AA35:AC35"/>
    <mergeCell ref="AA36:AC36"/>
    <mergeCell ref="AA37:AC37"/>
    <mergeCell ref="AA38:AC38"/>
    <mergeCell ref="AA27:AC27"/>
    <mergeCell ref="AA28:AC28"/>
    <mergeCell ref="U23:W23"/>
    <mergeCell ref="AA32:AC32"/>
    <mergeCell ref="AA33:AC33"/>
    <mergeCell ref="AA31:AC31"/>
    <mergeCell ref="X36:Z36"/>
    <mergeCell ref="A48:C48"/>
    <mergeCell ref="A47:C47"/>
    <mergeCell ref="A23:B23"/>
    <mergeCell ref="C23:E23"/>
    <mergeCell ref="F23:H23"/>
    <mergeCell ref="I23:K23"/>
    <mergeCell ref="L23:N23"/>
    <mergeCell ref="R23:T23"/>
    <mergeCell ref="AA39:AC39"/>
    <mergeCell ref="AA40:AC40"/>
    <mergeCell ref="AA41:AC41"/>
    <mergeCell ref="X37:Z37"/>
    <mergeCell ref="X38:Z38"/>
    <mergeCell ref="X39:Z39"/>
    <mergeCell ref="X40:Z40"/>
    <mergeCell ref="X41:Z41"/>
    <mergeCell ref="U37:W37"/>
    <mergeCell ref="U38:W38"/>
    <mergeCell ref="U39:W39"/>
    <mergeCell ref="U40:W40"/>
    <mergeCell ref="U41:W41"/>
    <mergeCell ref="I36:K36"/>
    <mergeCell ref="U36:W36"/>
    <mergeCell ref="U22:W22"/>
    <mergeCell ref="X25:Z25"/>
    <mergeCell ref="I28:K28"/>
    <mergeCell ref="U24:W24"/>
    <mergeCell ref="F22:H22"/>
    <mergeCell ref="I22:K22"/>
    <mergeCell ref="F24:H24"/>
    <mergeCell ref="I24:K24"/>
    <mergeCell ref="F25:H25"/>
    <mergeCell ref="I25:K25"/>
    <mergeCell ref="G26:H26"/>
    <mergeCell ref="U33:W33"/>
    <mergeCell ref="U32:W32"/>
    <mergeCell ref="X18:Y18"/>
    <mergeCell ref="X19:Y19"/>
    <mergeCell ref="X20:Y20"/>
    <mergeCell ref="X21:Y21"/>
    <mergeCell ref="R36:T36"/>
    <mergeCell ref="U28:W28"/>
    <mergeCell ref="R18:S18"/>
    <mergeCell ref="R19:S19"/>
    <mergeCell ref="O33:Q33"/>
    <mergeCell ref="R28:T28"/>
    <mergeCell ref="R32:T32"/>
    <mergeCell ref="R33:T33"/>
    <mergeCell ref="X27:Z27"/>
    <mergeCell ref="X28:Z28"/>
    <mergeCell ref="X32:Z32"/>
    <mergeCell ref="X33:Z33"/>
    <mergeCell ref="Y26:Z26"/>
    <mergeCell ref="R29:T29"/>
    <mergeCell ref="U29:W29"/>
    <mergeCell ref="U34:W34"/>
    <mergeCell ref="U25:W25"/>
    <mergeCell ref="U27:W27"/>
    <mergeCell ref="X23:Z23"/>
    <mergeCell ref="U35:W35"/>
    <mergeCell ref="X16:Y16"/>
    <mergeCell ref="X17:Y17"/>
    <mergeCell ref="X34:Z34"/>
    <mergeCell ref="X35:Z35"/>
    <mergeCell ref="R7:T7"/>
    <mergeCell ref="U7:W7"/>
    <mergeCell ref="X7:Z7"/>
    <mergeCell ref="AA7:AC7"/>
    <mergeCell ref="C11:E11"/>
    <mergeCell ref="F11:H11"/>
    <mergeCell ref="I11:K11"/>
    <mergeCell ref="X22:Z22"/>
    <mergeCell ref="X24:Z24"/>
    <mergeCell ref="S26:T26"/>
    <mergeCell ref="C33:E33"/>
    <mergeCell ref="L33:N33"/>
    <mergeCell ref="F34:H34"/>
    <mergeCell ref="R16:S16"/>
    <mergeCell ref="U16:V16"/>
    <mergeCell ref="R17:S17"/>
    <mergeCell ref="P26:Q26"/>
    <mergeCell ref="R22:T22"/>
    <mergeCell ref="R24:T24"/>
    <mergeCell ref="R25:T25"/>
    <mergeCell ref="A1:N1"/>
    <mergeCell ref="A4:N4"/>
    <mergeCell ref="A5:N5"/>
    <mergeCell ref="B7:B8"/>
    <mergeCell ref="C7:E7"/>
    <mergeCell ref="L7:N7"/>
    <mergeCell ref="A3:N3"/>
    <mergeCell ref="A2:N2"/>
    <mergeCell ref="C32:E32"/>
    <mergeCell ref="L32:N32"/>
    <mergeCell ref="C29:E29"/>
    <mergeCell ref="C27:E27"/>
    <mergeCell ref="L27:N27"/>
    <mergeCell ref="F7:H7"/>
    <mergeCell ref="I7:K7"/>
    <mergeCell ref="C22:E22"/>
    <mergeCell ref="L22:N22"/>
    <mergeCell ref="F16:G16"/>
    <mergeCell ref="I16:J16"/>
    <mergeCell ref="L16:M16"/>
    <mergeCell ref="J26:K26"/>
    <mergeCell ref="M26:N26"/>
    <mergeCell ref="L25:N25"/>
    <mergeCell ref="F28:H28"/>
    <mergeCell ref="C37:E37"/>
    <mergeCell ref="L37:N37"/>
    <mergeCell ref="C36:E36"/>
    <mergeCell ref="R27:T27"/>
    <mergeCell ref="C34:E34"/>
    <mergeCell ref="L34:N34"/>
    <mergeCell ref="I39:K39"/>
    <mergeCell ref="F40:H40"/>
    <mergeCell ref="I40:K40"/>
    <mergeCell ref="C40:E40"/>
    <mergeCell ref="L40:N40"/>
    <mergeCell ref="R37:T37"/>
    <mergeCell ref="R38:T38"/>
    <mergeCell ref="R39:T39"/>
    <mergeCell ref="R40:T40"/>
    <mergeCell ref="R34:T34"/>
    <mergeCell ref="R35:T35"/>
    <mergeCell ref="L38:N38"/>
    <mergeCell ref="L35:N35"/>
    <mergeCell ref="F32:H32"/>
    <mergeCell ref="F39:H39"/>
    <mergeCell ref="O27:Q27"/>
    <mergeCell ref="O28:Q28"/>
    <mergeCell ref="I38:K38"/>
    <mergeCell ref="C41:E41"/>
    <mergeCell ref="L41:N41"/>
    <mergeCell ref="O41:Q41"/>
    <mergeCell ref="O39:Q39"/>
    <mergeCell ref="C16:D16"/>
    <mergeCell ref="C17:D17"/>
    <mergeCell ref="C20:D20"/>
    <mergeCell ref="C21:D21"/>
    <mergeCell ref="A27:B27"/>
    <mergeCell ref="A28:B28"/>
    <mergeCell ref="C39:E39"/>
    <mergeCell ref="L39:N39"/>
    <mergeCell ref="I27:K27"/>
    <mergeCell ref="F27:H27"/>
    <mergeCell ref="A37:B37"/>
    <mergeCell ref="A38:B38"/>
    <mergeCell ref="A26:B26"/>
    <mergeCell ref="A32:B32"/>
    <mergeCell ref="A33:B33"/>
    <mergeCell ref="D26:E26"/>
    <mergeCell ref="A34:B34"/>
    <mergeCell ref="C28:E28"/>
    <mergeCell ref="L28:N28"/>
    <mergeCell ref="F38:H38"/>
    <mergeCell ref="A44:B44"/>
    <mergeCell ref="A50:C50"/>
    <mergeCell ref="F18:G18"/>
    <mergeCell ref="F19:G19"/>
    <mergeCell ref="F20:G20"/>
    <mergeCell ref="F21:G21"/>
    <mergeCell ref="I18:J18"/>
    <mergeCell ref="I19:J19"/>
    <mergeCell ref="I20:J20"/>
    <mergeCell ref="I21:J21"/>
    <mergeCell ref="A35:B35"/>
    <mergeCell ref="A36:B36"/>
    <mergeCell ref="F36:H36"/>
    <mergeCell ref="C38:E38"/>
    <mergeCell ref="A22:B22"/>
    <mergeCell ref="A24:B24"/>
    <mergeCell ref="A25:B25"/>
    <mergeCell ref="C35:E35"/>
    <mergeCell ref="F35:H35"/>
    <mergeCell ref="I35:K35"/>
    <mergeCell ref="I32:K32"/>
    <mergeCell ref="I34:K34"/>
    <mergeCell ref="F33:H33"/>
    <mergeCell ref="I33:K33"/>
    <mergeCell ref="A40:B40"/>
    <mergeCell ref="A41:B41"/>
    <mergeCell ref="U18:V18"/>
    <mergeCell ref="U19:V19"/>
    <mergeCell ref="U20:V20"/>
    <mergeCell ref="U21:V21"/>
    <mergeCell ref="U17:V17"/>
    <mergeCell ref="I17:J17"/>
    <mergeCell ref="L17:M17"/>
    <mergeCell ref="O32:Q32"/>
    <mergeCell ref="O34:Q34"/>
    <mergeCell ref="O35:Q35"/>
    <mergeCell ref="O36:Q36"/>
    <mergeCell ref="O37:Q37"/>
    <mergeCell ref="O38:Q38"/>
    <mergeCell ref="O40:Q40"/>
    <mergeCell ref="L20:M20"/>
    <mergeCell ref="L21:M21"/>
    <mergeCell ref="V26:W26"/>
    <mergeCell ref="A39:B39"/>
    <mergeCell ref="R41:T41"/>
    <mergeCell ref="A16:B21"/>
    <mergeCell ref="C18:D18"/>
    <mergeCell ref="C19:D19"/>
    <mergeCell ref="AD39:AF39"/>
    <mergeCell ref="AD40:AF40"/>
    <mergeCell ref="AD16:AE16"/>
    <mergeCell ref="AD17:AE17"/>
    <mergeCell ref="AD18:AE18"/>
    <mergeCell ref="AD19:AE19"/>
    <mergeCell ref="AD20:AE20"/>
    <mergeCell ref="F41:H41"/>
    <mergeCell ref="I41:K41"/>
    <mergeCell ref="O16:P16"/>
    <mergeCell ref="O22:Q22"/>
    <mergeCell ref="O23:Q23"/>
    <mergeCell ref="O24:Q24"/>
    <mergeCell ref="O25:Q25"/>
    <mergeCell ref="O17:P17"/>
    <mergeCell ref="O18:P18"/>
    <mergeCell ref="O19:P19"/>
    <mergeCell ref="O20:P20"/>
    <mergeCell ref="O21:P21"/>
    <mergeCell ref="L36:N36"/>
    <mergeCell ref="F37:H37"/>
    <mergeCell ref="I37:K37"/>
    <mergeCell ref="R20:S20"/>
    <mergeCell ref="R21:S21"/>
    <mergeCell ref="AD37:AF37"/>
    <mergeCell ref="AD38:AF38"/>
    <mergeCell ref="AD31:AF31"/>
    <mergeCell ref="AD21:AE21"/>
    <mergeCell ref="AD22:AF22"/>
    <mergeCell ref="AD23:AF23"/>
    <mergeCell ref="AD24:AF24"/>
    <mergeCell ref="AD25:AF25"/>
    <mergeCell ref="AE26:AF26"/>
    <mergeCell ref="AD28:AF28"/>
    <mergeCell ref="O7:Q7"/>
    <mergeCell ref="A10:B11"/>
    <mergeCell ref="A29:B31"/>
    <mergeCell ref="C30:E30"/>
    <mergeCell ref="C31:E31"/>
    <mergeCell ref="F30:H30"/>
    <mergeCell ref="F31:H31"/>
    <mergeCell ref="I30:K30"/>
    <mergeCell ref="L30:N30"/>
    <mergeCell ref="O30:Q30"/>
    <mergeCell ref="I31:K31"/>
    <mergeCell ref="L31:N31"/>
    <mergeCell ref="O31:Q31"/>
    <mergeCell ref="A12:B12"/>
    <mergeCell ref="A13:B13"/>
    <mergeCell ref="A14:B14"/>
    <mergeCell ref="A15:B15"/>
    <mergeCell ref="L18:M18"/>
    <mergeCell ref="L19:M19"/>
    <mergeCell ref="F17:G17"/>
    <mergeCell ref="C24:E24"/>
    <mergeCell ref="L24:N24"/>
    <mergeCell ref="C25:E25"/>
    <mergeCell ref="L11:N11"/>
    <mergeCell ref="O11:Q11"/>
    <mergeCell ref="R11:T11"/>
    <mergeCell ref="U11:W11"/>
    <mergeCell ref="X11:Z11"/>
    <mergeCell ref="AA11:AC11"/>
    <mergeCell ref="AD11:AF11"/>
    <mergeCell ref="A54:B54"/>
    <mergeCell ref="C10:Q10"/>
    <mergeCell ref="R10:AF10"/>
    <mergeCell ref="R30:T30"/>
    <mergeCell ref="U30:W30"/>
    <mergeCell ref="X30:Z30"/>
    <mergeCell ref="AA30:AC30"/>
    <mergeCell ref="AD30:AF30"/>
    <mergeCell ref="R31:T31"/>
    <mergeCell ref="U31:W31"/>
    <mergeCell ref="X31:Z31"/>
    <mergeCell ref="AD41:AF41"/>
    <mergeCell ref="AD27:AF27"/>
    <mergeCell ref="AD32:AF32"/>
    <mergeCell ref="AD33:AF33"/>
    <mergeCell ref="AD34:AF34"/>
    <mergeCell ref="AD35:AF35"/>
    <mergeCell ref="AD36:AF36"/>
    <mergeCell ref="X12:Z12"/>
    <mergeCell ref="X13:Z13"/>
    <mergeCell ref="X14:Z14"/>
    <mergeCell ref="X15:Z15"/>
    <mergeCell ref="AA12:AC12"/>
    <mergeCell ref="AA13:AC13"/>
    <mergeCell ref="AA14:AC14"/>
    <mergeCell ref="AA15:AC15"/>
    <mergeCell ref="C12:E12"/>
    <mergeCell ref="C13:E13"/>
    <mergeCell ref="C14:E14"/>
    <mergeCell ref="C15:E15"/>
    <mergeCell ref="R12:T12"/>
    <mergeCell ref="R13:T13"/>
    <mergeCell ref="R14:T14"/>
    <mergeCell ref="R15:T15"/>
    <mergeCell ref="U12:W12"/>
    <mergeCell ref="U13:W13"/>
    <mergeCell ref="U14:W14"/>
    <mergeCell ref="U15:W15"/>
  </mergeCells>
  <conditionalFormatting sqref="C44 C46">
    <cfRule type="containsText" dxfId="85" priority="90" operator="containsText" text="NO HABILITADO">
      <formula>NOT(ISERROR(SEARCH("NO HABILITADO",C44)))</formula>
    </cfRule>
    <cfRule type="containsText" dxfId="84" priority="91" operator="containsText" text="HABILITADO">
      <formula>NOT(ISERROR(SEARCH("HABILITADO",C44)))</formula>
    </cfRule>
  </conditionalFormatting>
  <conditionalFormatting sqref="B51:B53">
    <cfRule type="containsText" dxfId="83" priority="79" operator="containsText" text="NO">
      <formula>NOT(ISERROR(SEARCH("NO",B51)))</formula>
    </cfRule>
    <cfRule type="containsText" dxfId="82" priority="80" operator="containsText" text="SI">
      <formula>NOT(ISERROR(SEARCH("SI",B51)))</formula>
    </cfRule>
  </conditionalFormatting>
  <conditionalFormatting sqref="C45">
    <cfRule type="containsText" dxfId="81" priority="33" operator="containsText" text="NO HABILITADO">
      <formula>NOT(ISERROR(SEARCH("NO HABILITADO",C45)))</formula>
    </cfRule>
    <cfRule type="containsText" dxfId="80" priority="34" operator="containsText" text="HABILITADO">
      <formula>NOT(ISERROR(SEARCH("HABILITADO",C45)))</formula>
    </cfRule>
  </conditionalFormatting>
  <conditionalFormatting sqref="C29">
    <cfRule type="cellIs" dxfId="79" priority="31" operator="equal">
      <formula>0</formula>
    </cfRule>
  </conditionalFormatting>
  <conditionalFormatting sqref="F29 I29 L29 O29 R29 U29 X29 AA29 AD29">
    <cfRule type="cellIs" dxfId="78" priority="28" operator="equal">
      <formula>0</formula>
    </cfRule>
  </conditionalFormatting>
  <conditionalFormatting sqref="C29 F29:R29 U29 X29:AF29">
    <cfRule type="cellIs" dxfId="77" priority="25" operator="equal">
      <formula>0</formula>
    </cfRule>
    <cfRule type="cellIs" dxfId="76" priority="26" operator="lessThan">
      <formula>0</formula>
    </cfRule>
  </conditionalFormatting>
  <conditionalFormatting sqref="C34:AF41">
    <cfRule type="cellIs" dxfId="75" priority="24" operator="equal">
      <formula>0</formula>
    </cfRule>
  </conditionalFormatting>
  <conditionalFormatting sqref="C17:E17">
    <cfRule type="cellIs" dxfId="74" priority="23" operator="equal">
      <formula>0</formula>
    </cfRule>
  </conditionalFormatting>
  <conditionalFormatting sqref="C22:E24">
    <cfRule type="cellIs" dxfId="73" priority="22" operator="equal">
      <formula>0</formula>
    </cfRule>
  </conditionalFormatting>
  <conditionalFormatting sqref="F17:Q17 AC17:AF17">
    <cfRule type="cellIs" dxfId="72" priority="19" operator="equal">
      <formula>0</formula>
    </cfRule>
  </conditionalFormatting>
  <conditionalFormatting sqref="F22:AF24">
    <cfRule type="cellIs" dxfId="71" priority="18" operator="equal">
      <formula>0</formula>
    </cfRule>
  </conditionalFormatting>
  <conditionalFormatting sqref="F28:AF28">
    <cfRule type="cellIs" dxfId="70" priority="17" operator="equal">
      <formula>0</formula>
    </cfRule>
  </conditionalFormatting>
  <conditionalFormatting sqref="C12:C15 F12:Q15 AD12:AF15">
    <cfRule type="cellIs" dxfId="69" priority="16" operator="equal">
      <formula>0</formula>
    </cfRule>
  </conditionalFormatting>
  <conditionalFormatting sqref="B9:D9">
    <cfRule type="cellIs" dxfId="68" priority="14" operator="equal">
      <formula>0</formula>
    </cfRule>
  </conditionalFormatting>
  <conditionalFormatting sqref="E9">
    <cfRule type="cellIs" dxfId="67" priority="13" operator="equal">
      <formula>0</formula>
    </cfRule>
  </conditionalFormatting>
  <conditionalFormatting sqref="F9:G9 I9:J9 L9:M9 O9:P9">
    <cfRule type="cellIs" dxfId="66" priority="12" operator="equal">
      <formula>0</formula>
    </cfRule>
  </conditionalFormatting>
  <conditionalFormatting sqref="H9 K9 N9 Q9">
    <cfRule type="cellIs" dxfId="65" priority="11" operator="equal">
      <formula>0</formula>
    </cfRule>
  </conditionalFormatting>
  <conditionalFormatting sqref="R12:R15">
    <cfRule type="cellIs" dxfId="64" priority="9" operator="equal">
      <formula>0</formula>
    </cfRule>
  </conditionalFormatting>
  <conditionalFormatting sqref="R17:T17">
    <cfRule type="cellIs" dxfId="63" priority="8" operator="equal">
      <formula>0</formula>
    </cfRule>
  </conditionalFormatting>
  <conditionalFormatting sqref="U12:U15">
    <cfRule type="cellIs" dxfId="62" priority="7" operator="equal">
      <formula>0</formula>
    </cfRule>
  </conditionalFormatting>
  <conditionalFormatting sqref="U17:W17">
    <cfRule type="cellIs" dxfId="61" priority="6" operator="equal">
      <formula>0</formula>
    </cfRule>
  </conditionalFormatting>
  <conditionalFormatting sqref="X12:X15">
    <cfRule type="cellIs" dxfId="60" priority="5" operator="equal">
      <formula>0</formula>
    </cfRule>
  </conditionalFormatting>
  <conditionalFormatting sqref="X17:Z17">
    <cfRule type="cellIs" dxfId="59" priority="4" operator="equal">
      <formula>0</formula>
    </cfRule>
  </conditionalFormatting>
  <conditionalFormatting sqref="AA12:AA15">
    <cfRule type="cellIs" dxfId="58" priority="3" operator="equal">
      <formula>0</formula>
    </cfRule>
  </conditionalFormatting>
  <conditionalFormatting sqref="AA17:AB17">
    <cfRule type="cellIs" dxfId="57" priority="2" operator="equal">
      <formula>0</formula>
    </cfRule>
  </conditionalFormatting>
  <conditionalFormatting sqref="C28:E28">
    <cfRule type="cellIs" dxfId="56" priority="1" operator="equal">
      <formula>0</formula>
    </cfRule>
  </conditionalFormatting>
  <pageMargins left="0" right="0" top="0.35433070866141736" bottom="0.15748031496062992" header="0.31496062992125984" footer="0.31496062992125984"/>
  <pageSetup paperSize="5" scale="54" fitToWidth="0" fitToHeight="0" orientation="landscape" r:id="rId1"/>
  <colBreaks count="2" manualBreakCount="2">
    <brk id="11" min="39" max="39" man="1"/>
    <brk id="17" min="39" max="39" man="1"/>
  </colBreaks>
  <drawing r:id="rId2"/>
  <extLst>
    <ext xmlns:x14="http://schemas.microsoft.com/office/spreadsheetml/2009/9/main" uri="{78C0D931-6437-407d-A8EE-F0AAD7539E65}">
      <x14:conditionalFormattings>
        <x14:conditionalFormatting xmlns:xm="http://schemas.microsoft.com/office/excel/2006/main">
          <x14:cfRule type="containsText" priority="36" operator="containsText" id="{0B6123E4-ADC0-488A-A785-E5C6FB7B1C33}">
            <xm:f>NOT(ISERROR(SEARCH([2]X!#REF!,D26)))</xm:f>
            <xm:f>[2]X!#REF!</xm:f>
            <x14:dxf>
              <font>
                <b val="0"/>
                <i val="0"/>
                <strike val="0"/>
              </font>
              <numFmt numFmtId="0" formatCode="General"/>
            </x14:dxf>
          </x14:cfRule>
          <xm:sqref>D26:E26</xm:sqref>
        </x14:conditionalFormatting>
        <x14:conditionalFormatting xmlns:xm="http://schemas.microsoft.com/office/excel/2006/main">
          <x14:cfRule type="containsText" priority="10" operator="containsText" id="{C4EA5209-E1D9-444C-8971-130DBC17F07F}">
            <xm:f>NOT(ISERROR(SEARCH([2]X!#REF!,G26)))</xm:f>
            <xm:f>[2]X!#REF!</xm:f>
            <x14:dxf>
              <font>
                <b val="0"/>
                <i val="0"/>
                <strike val="0"/>
              </font>
              <numFmt numFmtId="0" formatCode="General"/>
            </x14:dxf>
          </x14:cfRule>
          <xm:sqref>G26:H26 J26:K26 M26:N26 P26:Q26 S26:T26 V26:W26 Y26:Z26 AB26:AC26 AE26:AF26</xm:sqref>
        </x14:conditionalFormatting>
      </x14:conditionalFormattings>
    </ext>
    <ext xmlns:x14="http://schemas.microsoft.com/office/spreadsheetml/2009/9/main" uri="{CCE6A557-97BC-4b89-ADB6-D9C93CAAB3DF}">
      <x14:dataValidations xmlns:xm="http://schemas.microsoft.com/office/excel/2006/main" count="4">
        <x14:dataValidation type="list" allowBlank="1" showInputMessage="1" showErrorMessage="1">
          <x14:formula1>
            <xm:f>X!$K$1:$K$3</xm:f>
          </x14:formula1>
          <xm:sqref>C39:AF39</xm:sqref>
        </x14:dataValidation>
        <x14:dataValidation type="list" allowBlank="1" showInputMessage="1" showErrorMessage="1">
          <x14:formula1>
            <xm:f>X!$E$1:$E$2</xm:f>
          </x14:formula1>
          <xm:sqref>C41:AF41</xm:sqref>
        </x14:dataValidation>
        <x14:dataValidation type="list" allowBlank="1" showInputMessage="1" showErrorMessage="1">
          <x14:formula1>
            <xm:f>X!$N$2:$N$4</xm:f>
          </x14:formula1>
          <xm:sqref>C29:C31 D30:E31 F29:R31 S30:T31 U29:U31 X29:AF31 V30:W31</xm:sqref>
        </x14:dataValidation>
        <x14:dataValidation type="list" allowBlank="1" showInputMessage="1" showErrorMessage="1">
          <x14:formula1>
            <xm:f>X!$A$3:$A$19</xm:f>
          </x14:formula1>
          <xm:sqref>C26 F26 I26 L26 O26 R26 U26 X26 AA26 AD26</xm:sqref>
        </x14:dataValidation>
      </x14:dataValidation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sheetPr codeName="Hoja4">
    <tabColor theme="6" tint="-0.249977111117893"/>
    <pageSetUpPr fitToPage="1"/>
  </sheetPr>
  <dimension ref="A6:K114"/>
  <sheetViews>
    <sheetView view="pageBreakPreview" zoomScaleNormal="80" zoomScaleSheetLayoutView="100" zoomScalePageLayoutView="80" workbookViewId="0">
      <pane ySplit="12" topLeftCell="A74" activePane="bottomLeft" state="frozen"/>
      <selection activeCell="B1" sqref="B1:J1"/>
      <selection pane="bottomLeft" activeCell="B32" sqref="B32:J43"/>
    </sheetView>
  </sheetViews>
  <sheetFormatPr baseColWidth="10" defaultRowHeight="15"/>
  <cols>
    <col min="1" max="1" width="39.7109375" customWidth="1"/>
  </cols>
  <sheetData>
    <row r="6" spans="1:11">
      <c r="A6" s="434" t="s">
        <v>201</v>
      </c>
      <c r="B6" s="434"/>
      <c r="C6" s="434"/>
      <c r="D6" s="434"/>
      <c r="E6" s="434"/>
      <c r="F6" s="434"/>
      <c r="G6" s="434"/>
      <c r="H6" s="434"/>
      <c r="I6" s="434"/>
      <c r="J6" s="434"/>
      <c r="K6" s="40"/>
    </row>
    <row r="7" spans="1:11">
      <c r="A7" s="434" t="s">
        <v>202</v>
      </c>
      <c r="B7" s="434"/>
      <c r="C7" s="434"/>
      <c r="D7" s="434"/>
      <c r="E7" s="434"/>
      <c r="F7" s="434"/>
      <c r="G7" s="434"/>
      <c r="H7" s="434"/>
      <c r="I7" s="434"/>
      <c r="J7" s="434"/>
      <c r="K7" s="40"/>
    </row>
    <row r="8" spans="1:11">
      <c r="A8" s="434" t="s">
        <v>203</v>
      </c>
      <c r="B8" s="434"/>
      <c r="C8" s="434"/>
      <c r="D8" s="434"/>
      <c r="E8" s="434"/>
      <c r="F8" s="434"/>
      <c r="G8" s="434"/>
      <c r="H8" s="434"/>
      <c r="I8" s="434"/>
      <c r="J8" s="434"/>
      <c r="K8" s="40"/>
    </row>
    <row r="9" spans="1:11">
      <c r="A9" s="434" t="s">
        <v>473</v>
      </c>
      <c r="B9" s="434"/>
      <c r="C9" s="434"/>
      <c r="D9" s="434"/>
      <c r="E9" s="434"/>
      <c r="F9" s="434"/>
      <c r="G9" s="434"/>
      <c r="H9" s="434"/>
      <c r="I9" s="434"/>
      <c r="J9" s="434"/>
      <c r="K9" s="40"/>
    </row>
    <row r="11" spans="1:11">
      <c r="A11" s="13" t="s">
        <v>13</v>
      </c>
      <c r="B11" s="653" t="s">
        <v>71</v>
      </c>
      <c r="C11" s="653"/>
      <c r="D11" s="653"/>
      <c r="E11" s="653"/>
      <c r="F11" s="653"/>
      <c r="G11" s="653"/>
      <c r="H11" s="653"/>
      <c r="I11" s="653"/>
      <c r="J11" s="653"/>
    </row>
    <row r="12" spans="1:11">
      <c r="A12" s="13" t="s">
        <v>43</v>
      </c>
      <c r="B12" s="64">
        <f>SUM(B26,B44,B58,B72,B86,B100,B114)</f>
        <v>22.525205479452055</v>
      </c>
      <c r="C12" s="46"/>
      <c r="D12" s="46"/>
      <c r="E12" s="46"/>
      <c r="F12" s="46"/>
      <c r="G12" s="46"/>
      <c r="H12" s="46"/>
      <c r="I12" s="46"/>
      <c r="J12" s="46"/>
    </row>
    <row r="13" spans="1:11" ht="15.75" thickBot="1"/>
    <row r="14" spans="1:11">
      <c r="A14" s="9" t="s">
        <v>221</v>
      </c>
      <c r="B14" s="630" t="s">
        <v>28</v>
      </c>
      <c r="C14" s="631"/>
      <c r="D14" s="631"/>
      <c r="E14" s="631"/>
      <c r="F14" s="631"/>
      <c r="G14" s="631"/>
      <c r="H14" s="631"/>
      <c r="I14" s="631"/>
      <c r="J14" s="632"/>
    </row>
    <row r="15" spans="1:11">
      <c r="A15" s="1" t="s">
        <v>23</v>
      </c>
      <c r="B15" s="647" t="s">
        <v>53</v>
      </c>
      <c r="C15" s="622"/>
      <c r="D15" s="622"/>
      <c r="E15" s="622"/>
      <c r="F15" s="622"/>
      <c r="G15" s="622"/>
      <c r="H15" s="622"/>
      <c r="I15" s="622"/>
      <c r="J15" s="623"/>
    </row>
    <row r="16" spans="1:11" hidden="1">
      <c r="A16" s="1" t="s">
        <v>24</v>
      </c>
      <c r="B16" s="43"/>
      <c r="C16" s="43"/>
      <c r="D16" s="43"/>
      <c r="E16" s="43"/>
      <c r="F16" s="43"/>
      <c r="G16" s="43"/>
      <c r="H16" s="43"/>
      <c r="I16" s="43"/>
      <c r="J16" s="2"/>
    </row>
    <row r="17" spans="1:10" hidden="1">
      <c r="A17" s="1" t="s">
        <v>25</v>
      </c>
      <c r="B17" s="43"/>
      <c r="C17" s="43"/>
      <c r="D17" s="43"/>
      <c r="E17" s="43"/>
      <c r="F17" s="43"/>
      <c r="G17" s="43"/>
      <c r="H17" s="43"/>
      <c r="I17" s="43"/>
      <c r="J17" s="2"/>
    </row>
    <row r="18" spans="1:10" hidden="1">
      <c r="A18" s="1" t="s">
        <v>26</v>
      </c>
      <c r="B18" s="43" t="s">
        <v>52</v>
      </c>
      <c r="C18" s="43"/>
      <c r="D18" s="43"/>
      <c r="E18" s="43"/>
      <c r="F18" s="43"/>
      <c r="G18" s="43"/>
      <c r="H18" s="43"/>
      <c r="I18" s="43"/>
      <c r="J18" s="2"/>
    </row>
    <row r="19" spans="1:10">
      <c r="A19" s="1" t="s">
        <v>205</v>
      </c>
      <c r="B19" s="647" t="s">
        <v>54</v>
      </c>
      <c r="C19" s="622"/>
      <c r="D19" s="622"/>
      <c r="E19" s="622"/>
      <c r="F19" s="622"/>
      <c r="G19" s="622"/>
      <c r="H19" s="622"/>
      <c r="I19" s="622"/>
      <c r="J19" s="623"/>
    </row>
    <row r="20" spans="1:10" hidden="1">
      <c r="A20" s="1" t="s">
        <v>35</v>
      </c>
      <c r="B20" s="43"/>
      <c r="C20" s="43"/>
      <c r="D20" s="43"/>
      <c r="E20" s="43"/>
      <c r="F20" s="43"/>
      <c r="G20" s="43"/>
      <c r="H20" s="43"/>
      <c r="I20" s="43"/>
      <c r="J20" s="2"/>
    </row>
    <row r="21" spans="1:10" hidden="1">
      <c r="A21" s="1" t="s">
        <v>34</v>
      </c>
      <c r="B21" s="43"/>
      <c r="C21" s="43"/>
      <c r="D21" s="43"/>
      <c r="E21" s="43"/>
      <c r="F21" s="43"/>
      <c r="G21" s="43"/>
      <c r="H21" s="43"/>
      <c r="I21" s="43"/>
      <c r="J21" s="2"/>
    </row>
    <row r="22" spans="1:10">
      <c r="A22" s="1" t="s">
        <v>208</v>
      </c>
      <c r="B22" s="645">
        <v>40679</v>
      </c>
      <c r="C22" s="634"/>
      <c r="D22" s="634"/>
      <c r="E22" s="634"/>
      <c r="F22" s="634"/>
      <c r="G22" s="634"/>
      <c r="H22" s="634"/>
      <c r="I22" s="634"/>
      <c r="J22" s="635"/>
    </row>
    <row r="23" spans="1:10">
      <c r="A23" s="1" t="s">
        <v>222</v>
      </c>
      <c r="B23" s="645">
        <v>41654</v>
      </c>
      <c r="C23" s="634"/>
      <c r="D23" s="634"/>
      <c r="E23" s="634"/>
      <c r="F23" s="634"/>
      <c r="G23" s="634"/>
      <c r="H23" s="634"/>
      <c r="I23" s="634"/>
      <c r="J23" s="635"/>
    </row>
    <row r="24" spans="1:10">
      <c r="A24" s="1" t="s">
        <v>38</v>
      </c>
      <c r="B24" s="619">
        <v>1.8</v>
      </c>
      <c r="C24" s="625"/>
      <c r="D24" s="625"/>
      <c r="E24" s="625"/>
      <c r="F24" s="625"/>
      <c r="G24" s="625"/>
      <c r="H24" s="625"/>
      <c r="I24" s="625"/>
      <c r="J24" s="626"/>
    </row>
    <row r="25" spans="1:10" ht="15.75" thickBot="1">
      <c r="A25" s="4" t="s">
        <v>42</v>
      </c>
      <c r="B25" s="627">
        <v>1</v>
      </c>
      <c r="C25" s="628"/>
      <c r="D25" s="628"/>
      <c r="E25" s="628"/>
      <c r="F25" s="628"/>
      <c r="G25" s="628"/>
      <c r="H25" s="628"/>
      <c r="I25" s="628"/>
      <c r="J25" s="629"/>
    </row>
    <row r="26" spans="1:10" ht="15.75" thickBot="1">
      <c r="A26" s="8" t="s">
        <v>41</v>
      </c>
      <c r="B26" s="636">
        <f>B24</f>
        <v>1.8</v>
      </c>
      <c r="C26" s="636"/>
      <c r="D26" s="636"/>
      <c r="E26" s="636"/>
      <c r="F26" s="636"/>
      <c r="G26" s="636"/>
      <c r="H26" s="636"/>
      <c r="I26" s="636"/>
      <c r="J26" s="637"/>
    </row>
    <row r="27" spans="1:10" hidden="1">
      <c r="A27" s="45"/>
      <c r="B27" s="20"/>
      <c r="C27" s="20"/>
      <c r="D27" s="20"/>
      <c r="E27" s="20"/>
      <c r="F27" s="20"/>
      <c r="G27" s="20"/>
      <c r="H27" s="20"/>
      <c r="I27" s="20"/>
      <c r="J27" s="20"/>
    </row>
    <row r="28" spans="1:10" hidden="1">
      <c r="A28" s="638" t="s">
        <v>191</v>
      </c>
      <c r="B28" s="639"/>
      <c r="C28" s="639"/>
      <c r="D28" s="639"/>
      <c r="E28" s="639"/>
      <c r="F28" s="639"/>
      <c r="G28" s="639"/>
      <c r="H28" s="639"/>
      <c r="I28" s="639"/>
      <c r="J28" s="640"/>
    </row>
    <row r="29" spans="1:10" hidden="1">
      <c r="A29" s="641" t="s">
        <v>232</v>
      </c>
      <c r="B29" s="642"/>
      <c r="C29" s="642"/>
      <c r="D29" s="642"/>
      <c r="E29" s="642"/>
      <c r="F29" s="642"/>
      <c r="G29" s="642"/>
      <c r="H29" s="642"/>
      <c r="I29" s="642"/>
      <c r="J29" s="643"/>
    </row>
    <row r="30" spans="1:10" ht="15.75" hidden="1" thickBot="1">
      <c r="A30" s="644"/>
      <c r="B30" s="628"/>
      <c r="C30" s="628"/>
      <c r="D30" s="628"/>
      <c r="E30" s="628"/>
      <c r="F30" s="628"/>
      <c r="G30" s="628"/>
      <c r="H30" s="628"/>
      <c r="I30" s="628"/>
      <c r="J30" s="629"/>
    </row>
    <row r="31" spans="1:10" ht="15.75" thickBot="1"/>
    <row r="32" spans="1:10">
      <c r="A32" s="9" t="s">
        <v>223</v>
      </c>
      <c r="B32" s="55" t="s">
        <v>28</v>
      </c>
      <c r="C32" s="55" t="s">
        <v>29</v>
      </c>
      <c r="D32" s="630" t="s">
        <v>30</v>
      </c>
      <c r="E32" s="649"/>
      <c r="F32" s="630" t="s">
        <v>31</v>
      </c>
      <c r="G32" s="631"/>
      <c r="H32" s="631"/>
      <c r="I32" s="631"/>
      <c r="J32" s="632"/>
    </row>
    <row r="33" spans="1:11">
      <c r="A33" s="1" t="s">
        <v>23</v>
      </c>
      <c r="B33" s="43" t="s">
        <v>57</v>
      </c>
      <c r="C33" s="43" t="s">
        <v>57</v>
      </c>
      <c r="D33" s="647" t="s">
        <v>475</v>
      </c>
      <c r="E33" s="648"/>
      <c r="F33" s="647" t="s">
        <v>57</v>
      </c>
      <c r="G33" s="622"/>
      <c r="H33" s="622"/>
      <c r="I33" s="622"/>
      <c r="J33" s="623"/>
      <c r="K33" s="19"/>
    </row>
    <row r="34" spans="1:11" ht="15" customHeight="1">
      <c r="A34" s="1" t="s">
        <v>24</v>
      </c>
      <c r="B34" s="43"/>
      <c r="C34" s="43"/>
      <c r="D34" s="43"/>
      <c r="E34" s="43"/>
      <c r="F34" s="2"/>
      <c r="G34" s="43"/>
      <c r="H34" s="43"/>
      <c r="I34" s="43"/>
      <c r="J34" s="2"/>
    </row>
    <row r="35" spans="1:11" ht="15" customHeight="1">
      <c r="A35" s="1" t="s">
        <v>25</v>
      </c>
      <c r="B35" s="43"/>
      <c r="C35" s="43"/>
      <c r="D35" s="43"/>
      <c r="E35" s="43"/>
      <c r="F35" s="2"/>
      <c r="G35" s="43"/>
      <c r="H35" s="43"/>
      <c r="I35" s="43"/>
      <c r="J35" s="2"/>
    </row>
    <row r="36" spans="1:11" ht="15" customHeight="1">
      <c r="A36" s="1" t="s">
        <v>26</v>
      </c>
      <c r="B36" s="43" t="s">
        <v>56</v>
      </c>
      <c r="C36" s="43" t="s">
        <v>56</v>
      </c>
      <c r="D36" s="43"/>
      <c r="E36" s="43"/>
      <c r="F36" s="43" t="s">
        <v>56</v>
      </c>
      <c r="G36" s="43"/>
      <c r="H36" s="43"/>
      <c r="I36" s="43"/>
      <c r="J36" s="2"/>
    </row>
    <row r="37" spans="1:11">
      <c r="A37" s="1" t="s">
        <v>210</v>
      </c>
      <c r="B37" s="43" t="s">
        <v>468</v>
      </c>
      <c r="C37" s="43" t="s">
        <v>213</v>
      </c>
      <c r="D37" s="647" t="s">
        <v>212</v>
      </c>
      <c r="E37" s="648"/>
      <c r="F37" s="647" t="s">
        <v>474</v>
      </c>
      <c r="G37" s="622"/>
      <c r="H37" s="622"/>
      <c r="I37" s="622"/>
      <c r="J37" s="623"/>
    </row>
    <row r="38" spans="1:11" ht="15" customHeight="1">
      <c r="A38" s="1" t="s">
        <v>35</v>
      </c>
      <c r="B38" s="43"/>
      <c r="C38" s="43"/>
      <c r="D38" s="43"/>
      <c r="E38" s="43"/>
      <c r="F38" s="43"/>
      <c r="G38" s="43"/>
      <c r="H38" s="43"/>
      <c r="I38" s="43"/>
      <c r="J38" s="2"/>
    </row>
    <row r="39" spans="1:11" ht="15" customHeight="1">
      <c r="A39" s="1" t="s">
        <v>34</v>
      </c>
      <c r="B39" s="43"/>
      <c r="C39" s="43"/>
      <c r="D39" s="43"/>
      <c r="E39" s="43"/>
      <c r="F39" s="43"/>
      <c r="G39" s="43"/>
      <c r="H39" s="43"/>
      <c r="I39" s="43"/>
      <c r="J39" s="2"/>
    </row>
    <row r="40" spans="1:11">
      <c r="A40" s="1" t="s">
        <v>208</v>
      </c>
      <c r="B40" s="44">
        <v>39479</v>
      </c>
      <c r="C40" s="44">
        <v>40452</v>
      </c>
      <c r="D40" s="645">
        <v>37581</v>
      </c>
      <c r="E40" s="646"/>
      <c r="F40" s="645">
        <v>40805</v>
      </c>
      <c r="G40" s="634"/>
      <c r="H40" s="634"/>
      <c r="I40" s="634"/>
      <c r="J40" s="635"/>
    </row>
    <row r="41" spans="1:11">
      <c r="A41" s="1" t="s">
        <v>209</v>
      </c>
      <c r="B41" s="44">
        <v>40451</v>
      </c>
      <c r="C41" s="44">
        <v>40512</v>
      </c>
      <c r="D41" s="645">
        <v>38069</v>
      </c>
      <c r="E41" s="646"/>
      <c r="F41" s="645">
        <v>41425</v>
      </c>
      <c r="G41" s="634"/>
      <c r="H41" s="634"/>
      <c r="I41" s="634"/>
      <c r="J41" s="635"/>
    </row>
    <row r="42" spans="1:11">
      <c r="A42" s="1" t="s">
        <v>38</v>
      </c>
      <c r="B42" s="63">
        <f>((B41-B40)/365)-1.42</f>
        <v>1.2430136986301372</v>
      </c>
      <c r="C42" s="14">
        <f>(C41-C40)/365</f>
        <v>0.16438356164383561</v>
      </c>
      <c r="D42" s="619">
        <f t="shared" ref="D42" si="0">(D41-D40)/365</f>
        <v>1.3369863013698631</v>
      </c>
      <c r="E42" s="620"/>
      <c r="F42" s="619">
        <f>(F41-F40)/365</f>
        <v>1.6986301369863013</v>
      </c>
      <c r="G42" s="625"/>
      <c r="H42" s="625"/>
      <c r="I42" s="625"/>
      <c r="J42" s="626"/>
    </row>
    <row r="43" spans="1:11" ht="15.75" thickBot="1">
      <c r="A43" s="4" t="s">
        <v>42</v>
      </c>
      <c r="B43" s="10">
        <v>1</v>
      </c>
      <c r="C43" s="11">
        <v>1</v>
      </c>
      <c r="D43" s="627">
        <v>1</v>
      </c>
      <c r="E43" s="652"/>
      <c r="F43" s="627">
        <v>1</v>
      </c>
      <c r="G43" s="628"/>
      <c r="H43" s="628"/>
      <c r="I43" s="628"/>
      <c r="J43" s="629"/>
    </row>
    <row r="44" spans="1:11" ht="15.75" thickBot="1">
      <c r="A44" s="8" t="s">
        <v>41</v>
      </c>
      <c r="B44" s="636">
        <f>B42+C42+D42+F42+G42+H42+I42+J42</f>
        <v>4.4430136986301374</v>
      </c>
      <c r="C44" s="636"/>
      <c r="D44" s="636"/>
      <c r="E44" s="636"/>
      <c r="F44" s="636"/>
      <c r="G44" s="636"/>
      <c r="H44" s="636"/>
      <c r="I44" s="636"/>
      <c r="J44" s="637"/>
    </row>
    <row r="45" spans="1:11" ht="15.75" thickBot="1"/>
    <row r="46" spans="1:11">
      <c r="A46" s="9" t="s">
        <v>224</v>
      </c>
      <c r="B46" s="630" t="s">
        <v>28</v>
      </c>
      <c r="C46" s="631"/>
      <c r="D46" s="631"/>
      <c r="E46" s="631"/>
      <c r="F46" s="631"/>
      <c r="G46" s="631"/>
      <c r="H46" s="631"/>
      <c r="I46" s="631"/>
      <c r="J46" s="632"/>
    </row>
    <row r="47" spans="1:11">
      <c r="A47" s="1" t="s">
        <v>23</v>
      </c>
      <c r="B47" s="621" t="s">
        <v>469</v>
      </c>
      <c r="C47" s="622"/>
      <c r="D47" s="622"/>
      <c r="E47" s="622"/>
      <c r="F47" s="622"/>
      <c r="G47" s="622"/>
      <c r="H47" s="622"/>
      <c r="I47" s="622"/>
      <c r="J47" s="623"/>
    </row>
    <row r="48" spans="1:11" hidden="1">
      <c r="A48" s="1" t="s">
        <v>24</v>
      </c>
      <c r="B48" s="1"/>
      <c r="C48" s="43"/>
      <c r="D48" s="43"/>
      <c r="E48" s="43"/>
      <c r="F48" s="43"/>
      <c r="G48" s="43"/>
      <c r="H48" s="43"/>
      <c r="I48" s="43"/>
      <c r="J48" s="2"/>
    </row>
    <row r="49" spans="1:10" hidden="1">
      <c r="A49" s="1" t="s">
        <v>25</v>
      </c>
      <c r="B49" s="1"/>
      <c r="C49" s="43"/>
      <c r="D49" s="43"/>
      <c r="E49" s="43"/>
      <c r="F49" s="43"/>
      <c r="G49" s="43"/>
      <c r="H49" s="43"/>
      <c r="I49" s="43"/>
      <c r="J49" s="2"/>
    </row>
    <row r="50" spans="1:10" hidden="1">
      <c r="A50" s="1" t="s">
        <v>26</v>
      </c>
      <c r="B50" s="1" t="s">
        <v>58</v>
      </c>
      <c r="C50" s="43"/>
      <c r="D50" s="43"/>
      <c r="E50" s="43"/>
      <c r="F50" s="43"/>
      <c r="G50" s="43"/>
      <c r="H50" s="43"/>
      <c r="I50" s="43"/>
      <c r="J50" s="2"/>
    </row>
    <row r="51" spans="1:10">
      <c r="A51" s="1" t="s">
        <v>205</v>
      </c>
      <c r="B51" s="621" t="s">
        <v>215</v>
      </c>
      <c r="C51" s="622"/>
      <c r="D51" s="622"/>
      <c r="E51" s="622"/>
      <c r="F51" s="622"/>
      <c r="G51" s="622"/>
      <c r="H51" s="622"/>
      <c r="I51" s="622"/>
      <c r="J51" s="623"/>
    </row>
    <row r="52" spans="1:10" hidden="1">
      <c r="A52" s="1" t="s">
        <v>35</v>
      </c>
      <c r="B52" s="1"/>
      <c r="C52" s="43"/>
      <c r="D52" s="43"/>
      <c r="E52" s="43"/>
      <c r="F52" s="43"/>
      <c r="G52" s="43"/>
      <c r="H52" s="43"/>
      <c r="I52" s="43"/>
      <c r="J52" s="2"/>
    </row>
    <row r="53" spans="1:10" hidden="1">
      <c r="A53" s="1" t="s">
        <v>34</v>
      </c>
      <c r="B53" s="1"/>
      <c r="C53" s="43"/>
      <c r="D53" s="43"/>
      <c r="E53" s="43"/>
      <c r="F53" s="43"/>
      <c r="G53" s="43"/>
      <c r="H53" s="43"/>
      <c r="I53" s="43"/>
      <c r="J53" s="2"/>
    </row>
    <row r="54" spans="1:10">
      <c r="A54" s="1" t="s">
        <v>206</v>
      </c>
      <c r="B54" s="633">
        <v>35902</v>
      </c>
      <c r="C54" s="634"/>
      <c r="D54" s="634"/>
      <c r="E54" s="634"/>
      <c r="F54" s="634"/>
      <c r="G54" s="634"/>
      <c r="H54" s="634"/>
      <c r="I54" s="634"/>
      <c r="J54" s="635"/>
    </row>
    <row r="55" spans="1:10">
      <c r="A55" s="1" t="s">
        <v>209</v>
      </c>
      <c r="B55" s="633">
        <v>38919</v>
      </c>
      <c r="C55" s="634"/>
      <c r="D55" s="634"/>
      <c r="E55" s="634"/>
      <c r="F55" s="634"/>
      <c r="G55" s="634"/>
      <c r="H55" s="634"/>
      <c r="I55" s="634"/>
      <c r="J55" s="635"/>
    </row>
    <row r="56" spans="1:10">
      <c r="A56" s="1" t="s">
        <v>38</v>
      </c>
      <c r="B56" s="624">
        <f>((B55-B54)/365)-4</f>
        <v>4.2657534246575342</v>
      </c>
      <c r="C56" s="625"/>
      <c r="D56" s="625"/>
      <c r="E56" s="625"/>
      <c r="F56" s="625"/>
      <c r="G56" s="625"/>
      <c r="H56" s="625"/>
      <c r="I56" s="625"/>
      <c r="J56" s="626"/>
    </row>
    <row r="57" spans="1:10" ht="15.75" thickBot="1">
      <c r="A57" s="4" t="s">
        <v>42</v>
      </c>
      <c r="B57" s="627">
        <v>1</v>
      </c>
      <c r="C57" s="628"/>
      <c r="D57" s="628"/>
      <c r="E57" s="628"/>
      <c r="F57" s="628"/>
      <c r="G57" s="628"/>
      <c r="H57" s="628"/>
      <c r="I57" s="628"/>
      <c r="J57" s="629"/>
    </row>
    <row r="58" spans="1:10" ht="15.75" thickBot="1">
      <c r="A58" s="8" t="s">
        <v>41</v>
      </c>
      <c r="B58" s="636">
        <f>B56</f>
        <v>4.2657534246575342</v>
      </c>
      <c r="C58" s="636"/>
      <c r="D58" s="636"/>
      <c r="E58" s="636"/>
      <c r="F58" s="636"/>
      <c r="G58" s="636"/>
      <c r="H58" s="636"/>
      <c r="I58" s="636"/>
      <c r="J58" s="637"/>
    </row>
    <row r="59" spans="1:10" ht="15.75" thickBot="1"/>
    <row r="60" spans="1:10">
      <c r="A60" s="9" t="s">
        <v>225</v>
      </c>
      <c r="B60" s="630" t="s">
        <v>28</v>
      </c>
      <c r="C60" s="631"/>
      <c r="D60" s="631"/>
      <c r="E60" s="631"/>
      <c r="F60" s="631"/>
      <c r="G60" s="631"/>
      <c r="H60" s="631"/>
      <c r="I60" s="631"/>
      <c r="J60" s="632"/>
    </row>
    <row r="61" spans="1:10">
      <c r="A61" s="1" t="s">
        <v>23</v>
      </c>
      <c r="B61" s="621" t="s">
        <v>59</v>
      </c>
      <c r="C61" s="622"/>
      <c r="D61" s="622"/>
      <c r="E61" s="622"/>
      <c r="F61" s="622"/>
      <c r="G61" s="622"/>
      <c r="H61" s="622"/>
      <c r="I61" s="622"/>
      <c r="J61" s="623"/>
    </row>
    <row r="62" spans="1:10" hidden="1">
      <c r="A62" s="1" t="s">
        <v>24</v>
      </c>
      <c r="B62" s="1" t="s">
        <v>60</v>
      </c>
      <c r="C62" s="43"/>
      <c r="D62" s="43"/>
      <c r="E62" s="43"/>
      <c r="F62" s="43"/>
      <c r="G62" s="43"/>
      <c r="H62" s="43"/>
      <c r="I62" s="43"/>
      <c r="J62" s="2"/>
    </row>
    <row r="63" spans="1:10" hidden="1">
      <c r="A63" s="1" t="s">
        <v>25</v>
      </c>
      <c r="B63" s="1"/>
      <c r="C63" s="43"/>
      <c r="D63" s="43"/>
      <c r="E63" s="43"/>
      <c r="F63" s="43"/>
      <c r="G63" s="43"/>
      <c r="H63" s="43"/>
      <c r="I63" s="43"/>
      <c r="J63" s="2"/>
    </row>
    <row r="64" spans="1:10" hidden="1">
      <c r="A64" s="1" t="s">
        <v>26</v>
      </c>
      <c r="B64" s="1" t="s">
        <v>61</v>
      </c>
      <c r="C64" s="43"/>
      <c r="D64" s="43"/>
      <c r="E64" s="43"/>
      <c r="F64" s="43"/>
      <c r="G64" s="43"/>
      <c r="H64" s="43"/>
      <c r="I64" s="43"/>
      <c r="J64" s="2"/>
    </row>
    <row r="65" spans="1:10">
      <c r="A65" s="1" t="s">
        <v>205</v>
      </c>
      <c r="B65" s="621" t="s">
        <v>470</v>
      </c>
      <c r="C65" s="622"/>
      <c r="D65" s="622"/>
      <c r="E65" s="622"/>
      <c r="F65" s="622"/>
      <c r="G65" s="622"/>
      <c r="H65" s="622"/>
      <c r="I65" s="622"/>
      <c r="J65" s="623"/>
    </row>
    <row r="66" spans="1:10" hidden="1">
      <c r="A66" s="1" t="s">
        <v>35</v>
      </c>
      <c r="B66" s="1"/>
      <c r="C66" s="43"/>
      <c r="D66" s="43"/>
      <c r="E66" s="43"/>
      <c r="F66" s="43"/>
      <c r="G66" s="43"/>
      <c r="H66" s="43"/>
      <c r="I66" s="43"/>
      <c r="J66" s="2"/>
    </row>
    <row r="67" spans="1:10" hidden="1">
      <c r="A67" s="1" t="s">
        <v>34</v>
      </c>
      <c r="B67" s="1"/>
      <c r="C67" s="43"/>
      <c r="D67" s="43"/>
      <c r="E67" s="43"/>
      <c r="F67" s="43"/>
      <c r="G67" s="43"/>
      <c r="H67" s="43"/>
      <c r="I67" s="43"/>
      <c r="J67" s="2"/>
    </row>
    <row r="68" spans="1:10">
      <c r="A68" s="1" t="s">
        <v>206</v>
      </c>
      <c r="B68" s="633">
        <v>39293</v>
      </c>
      <c r="C68" s="634"/>
      <c r="D68" s="634"/>
      <c r="E68" s="634"/>
      <c r="F68" s="634"/>
      <c r="G68" s="634"/>
      <c r="H68" s="634"/>
      <c r="I68" s="634"/>
      <c r="J68" s="635"/>
    </row>
    <row r="69" spans="1:10">
      <c r="A69" s="1" t="s">
        <v>209</v>
      </c>
      <c r="B69" s="633">
        <v>41647</v>
      </c>
      <c r="C69" s="634"/>
      <c r="D69" s="634"/>
      <c r="E69" s="634"/>
      <c r="F69" s="634"/>
      <c r="G69" s="634"/>
      <c r="H69" s="634"/>
      <c r="I69" s="634"/>
      <c r="J69" s="635"/>
    </row>
    <row r="70" spans="1:10">
      <c r="A70" s="1" t="s">
        <v>38</v>
      </c>
      <c r="B70" s="624">
        <f>((B69-B68)/365)-5</f>
        <v>1.4493150684931511</v>
      </c>
      <c r="C70" s="625"/>
      <c r="D70" s="625"/>
      <c r="E70" s="625"/>
      <c r="F70" s="625"/>
      <c r="G70" s="625"/>
      <c r="H70" s="625"/>
      <c r="I70" s="625"/>
      <c r="J70" s="626"/>
    </row>
    <row r="71" spans="1:10" ht="15.75" thickBot="1">
      <c r="A71" s="4" t="s">
        <v>42</v>
      </c>
      <c r="B71" s="627">
        <v>1</v>
      </c>
      <c r="C71" s="628"/>
      <c r="D71" s="628"/>
      <c r="E71" s="628"/>
      <c r="F71" s="628"/>
      <c r="G71" s="628"/>
      <c r="H71" s="628"/>
      <c r="I71" s="628"/>
      <c r="J71" s="629"/>
    </row>
    <row r="72" spans="1:10" ht="15.75" thickBot="1">
      <c r="A72" s="8" t="s">
        <v>41</v>
      </c>
      <c r="B72" s="636">
        <f>B70</f>
        <v>1.4493150684931511</v>
      </c>
      <c r="C72" s="636"/>
      <c r="D72" s="636"/>
      <c r="E72" s="636"/>
      <c r="F72" s="636"/>
      <c r="G72" s="636"/>
      <c r="H72" s="636"/>
      <c r="I72" s="636"/>
      <c r="J72" s="637"/>
    </row>
    <row r="73" spans="1:10" ht="15.75" thickBot="1">
      <c r="A73" s="45"/>
      <c r="B73" s="20"/>
      <c r="C73" s="20"/>
      <c r="D73" s="20"/>
      <c r="E73" s="20"/>
      <c r="F73" s="20"/>
      <c r="G73" s="20"/>
      <c r="H73" s="20"/>
      <c r="I73" s="20"/>
      <c r="J73" s="20"/>
    </row>
    <row r="74" spans="1:10">
      <c r="A74" s="9" t="s">
        <v>226</v>
      </c>
      <c r="B74" s="630" t="s">
        <v>28</v>
      </c>
      <c r="C74" s="631"/>
      <c r="D74" s="631"/>
      <c r="E74" s="631"/>
      <c r="F74" s="631"/>
      <c r="G74" s="631"/>
      <c r="H74" s="631"/>
      <c r="I74" s="631"/>
      <c r="J74" s="632"/>
    </row>
    <row r="75" spans="1:10">
      <c r="A75" s="1" t="s">
        <v>23</v>
      </c>
      <c r="B75" s="621" t="s">
        <v>62</v>
      </c>
      <c r="C75" s="622"/>
      <c r="D75" s="622"/>
      <c r="E75" s="622"/>
      <c r="F75" s="622"/>
      <c r="G75" s="622"/>
      <c r="H75" s="622"/>
      <c r="I75" s="622"/>
      <c r="J75" s="623"/>
    </row>
    <row r="76" spans="1:10" hidden="1">
      <c r="A76" s="1" t="s">
        <v>24</v>
      </c>
      <c r="B76" s="1"/>
      <c r="C76" s="43"/>
      <c r="D76" s="43"/>
      <c r="E76" s="43"/>
      <c r="F76" s="43"/>
      <c r="G76" s="43"/>
      <c r="H76" s="43"/>
      <c r="I76" s="43"/>
      <c r="J76" s="2"/>
    </row>
    <row r="77" spans="1:10" hidden="1">
      <c r="A77" s="1" t="s">
        <v>25</v>
      </c>
      <c r="B77" s="1" t="s">
        <v>64</v>
      </c>
      <c r="C77" s="43"/>
      <c r="D77" s="43"/>
      <c r="E77" s="43"/>
      <c r="F77" s="43"/>
      <c r="G77" s="43"/>
      <c r="H77" s="43"/>
      <c r="I77" s="43"/>
      <c r="J77" s="2"/>
    </row>
    <row r="78" spans="1:10" hidden="1">
      <c r="A78" s="1" t="s">
        <v>26</v>
      </c>
      <c r="B78" s="1" t="s">
        <v>63</v>
      </c>
      <c r="C78" s="43"/>
      <c r="D78" s="43"/>
      <c r="E78" s="43"/>
      <c r="F78" s="43"/>
      <c r="G78" s="43"/>
      <c r="H78" s="43"/>
      <c r="I78" s="43"/>
      <c r="J78" s="2"/>
    </row>
    <row r="79" spans="1:10">
      <c r="A79" s="1" t="s">
        <v>205</v>
      </c>
      <c r="B79" s="621" t="s">
        <v>65</v>
      </c>
      <c r="C79" s="622"/>
      <c r="D79" s="622"/>
      <c r="E79" s="622"/>
      <c r="F79" s="622"/>
      <c r="G79" s="622"/>
      <c r="H79" s="622"/>
      <c r="I79" s="622"/>
      <c r="J79" s="623"/>
    </row>
    <row r="80" spans="1:10" hidden="1">
      <c r="A80" s="1" t="s">
        <v>35</v>
      </c>
      <c r="B80" s="1"/>
      <c r="C80" s="43"/>
      <c r="D80" s="43"/>
      <c r="E80" s="43"/>
      <c r="F80" s="43"/>
      <c r="G80" s="43"/>
      <c r="H80" s="43"/>
      <c r="I80" s="43"/>
      <c r="J80" s="2"/>
    </row>
    <row r="81" spans="1:10" hidden="1">
      <c r="A81" s="1" t="s">
        <v>34</v>
      </c>
      <c r="B81" s="1"/>
      <c r="C81" s="43"/>
      <c r="D81" s="43"/>
      <c r="E81" s="43"/>
      <c r="F81" s="43"/>
      <c r="G81" s="43"/>
      <c r="H81" s="43"/>
      <c r="I81" s="43"/>
      <c r="J81" s="2"/>
    </row>
    <row r="82" spans="1:10">
      <c r="A82" s="1" t="s">
        <v>206</v>
      </c>
      <c r="B82" s="633">
        <v>37549</v>
      </c>
      <c r="C82" s="634"/>
      <c r="D82" s="634"/>
      <c r="E82" s="634"/>
      <c r="F82" s="634"/>
      <c r="G82" s="634"/>
      <c r="H82" s="634"/>
      <c r="I82" s="634"/>
      <c r="J82" s="635"/>
    </row>
    <row r="83" spans="1:10">
      <c r="A83" s="1" t="s">
        <v>209</v>
      </c>
      <c r="B83" s="633">
        <v>39864</v>
      </c>
      <c r="C83" s="634"/>
      <c r="D83" s="634"/>
      <c r="E83" s="634"/>
      <c r="F83" s="634"/>
      <c r="G83" s="634"/>
      <c r="H83" s="634"/>
      <c r="I83" s="634"/>
      <c r="J83" s="635"/>
    </row>
    <row r="84" spans="1:10">
      <c r="A84" s="1" t="s">
        <v>38</v>
      </c>
      <c r="B84" s="624">
        <f>((B83-B82)/365)-5</f>
        <v>1.3424657534246576</v>
      </c>
      <c r="C84" s="625"/>
      <c r="D84" s="625"/>
      <c r="E84" s="625"/>
      <c r="F84" s="625"/>
      <c r="G84" s="625"/>
      <c r="H84" s="625"/>
      <c r="I84" s="625"/>
      <c r="J84" s="626"/>
    </row>
    <row r="85" spans="1:10" ht="15.75" thickBot="1">
      <c r="A85" s="4" t="s">
        <v>42</v>
      </c>
      <c r="B85" s="627">
        <v>1</v>
      </c>
      <c r="C85" s="628"/>
      <c r="D85" s="628"/>
      <c r="E85" s="628"/>
      <c r="F85" s="628"/>
      <c r="G85" s="628"/>
      <c r="H85" s="628"/>
      <c r="I85" s="628"/>
      <c r="J85" s="629"/>
    </row>
    <row r="86" spans="1:10" ht="15.75" thickBot="1">
      <c r="A86" s="8" t="s">
        <v>41</v>
      </c>
      <c r="B86" s="636">
        <f>B84</f>
        <v>1.3424657534246576</v>
      </c>
      <c r="C86" s="636"/>
      <c r="D86" s="636"/>
      <c r="E86" s="636"/>
      <c r="F86" s="636"/>
      <c r="G86" s="636"/>
      <c r="H86" s="636"/>
      <c r="I86" s="636"/>
      <c r="J86" s="637"/>
    </row>
    <row r="87" spans="1:10" ht="15.75" thickBot="1">
      <c r="A87" s="45"/>
      <c r="B87" s="20"/>
      <c r="C87" s="20"/>
      <c r="D87" s="20"/>
      <c r="E87" s="20"/>
      <c r="F87" s="20"/>
      <c r="G87" s="20"/>
      <c r="H87" s="20"/>
      <c r="I87" s="20"/>
      <c r="J87" s="20"/>
    </row>
    <row r="88" spans="1:10">
      <c r="A88" s="9" t="s">
        <v>227</v>
      </c>
      <c r="B88" s="630" t="s">
        <v>28</v>
      </c>
      <c r="C88" s="631"/>
      <c r="D88" s="631"/>
      <c r="E88" s="631"/>
      <c r="F88" s="631"/>
      <c r="G88" s="631"/>
      <c r="H88" s="631"/>
      <c r="I88" s="631"/>
      <c r="J88" s="632"/>
    </row>
    <row r="89" spans="1:10">
      <c r="A89" s="1" t="s">
        <v>23</v>
      </c>
      <c r="B89" s="621" t="s">
        <v>66</v>
      </c>
      <c r="C89" s="622"/>
      <c r="D89" s="622"/>
      <c r="E89" s="622"/>
      <c r="F89" s="622"/>
      <c r="G89" s="622"/>
      <c r="H89" s="622"/>
      <c r="I89" s="622"/>
      <c r="J89" s="623"/>
    </row>
    <row r="90" spans="1:10" hidden="1">
      <c r="A90" s="1" t="s">
        <v>24</v>
      </c>
      <c r="B90" s="1" t="s">
        <v>67</v>
      </c>
      <c r="C90" s="43"/>
      <c r="D90" s="43"/>
      <c r="E90" s="43"/>
      <c r="F90" s="43"/>
      <c r="G90" s="43"/>
      <c r="H90" s="43"/>
      <c r="I90" s="43"/>
      <c r="J90" s="2"/>
    </row>
    <row r="91" spans="1:10" hidden="1">
      <c r="A91" s="1" t="s">
        <v>25</v>
      </c>
      <c r="B91" s="1"/>
      <c r="C91" s="43"/>
      <c r="D91" s="43"/>
      <c r="E91" s="43"/>
      <c r="F91" s="43"/>
      <c r="G91" s="43"/>
      <c r="H91" s="43"/>
      <c r="I91" s="43"/>
      <c r="J91" s="2"/>
    </row>
    <row r="92" spans="1:10" hidden="1">
      <c r="A92" s="1" t="s">
        <v>26</v>
      </c>
      <c r="B92" s="1"/>
      <c r="C92" s="43"/>
      <c r="D92" s="43"/>
      <c r="E92" s="43"/>
      <c r="F92" s="43"/>
      <c r="G92" s="43"/>
      <c r="H92" s="43"/>
      <c r="I92" s="43"/>
      <c r="J92" s="2"/>
    </row>
    <row r="93" spans="1:10">
      <c r="A93" s="1" t="s">
        <v>205</v>
      </c>
      <c r="B93" s="621"/>
      <c r="C93" s="622"/>
      <c r="D93" s="622"/>
      <c r="E93" s="622"/>
      <c r="F93" s="622"/>
      <c r="G93" s="622"/>
      <c r="H93" s="622"/>
      <c r="I93" s="622"/>
      <c r="J93" s="623"/>
    </row>
    <row r="94" spans="1:10" hidden="1">
      <c r="A94" s="1" t="s">
        <v>35</v>
      </c>
      <c r="B94" s="1"/>
      <c r="C94" s="43"/>
      <c r="D94" s="43"/>
      <c r="E94" s="43"/>
      <c r="F94" s="43"/>
      <c r="G94" s="43"/>
      <c r="H94" s="43"/>
      <c r="I94" s="43"/>
      <c r="J94" s="2"/>
    </row>
    <row r="95" spans="1:10" hidden="1">
      <c r="A95" s="1" t="s">
        <v>34</v>
      </c>
      <c r="B95" s="1"/>
      <c r="C95" s="43"/>
      <c r="D95" s="43"/>
      <c r="E95" s="43"/>
      <c r="F95" s="43"/>
      <c r="G95" s="43"/>
      <c r="H95" s="43"/>
      <c r="I95" s="43"/>
      <c r="J95" s="2"/>
    </row>
    <row r="96" spans="1:10">
      <c r="A96" s="1" t="s">
        <v>206</v>
      </c>
      <c r="B96" s="633">
        <v>38718</v>
      </c>
      <c r="C96" s="634"/>
      <c r="D96" s="634"/>
      <c r="E96" s="634"/>
      <c r="F96" s="634"/>
      <c r="G96" s="634"/>
      <c r="H96" s="634"/>
      <c r="I96" s="634"/>
      <c r="J96" s="635"/>
    </row>
    <row r="97" spans="1:10">
      <c r="A97" s="1" t="s">
        <v>207</v>
      </c>
      <c r="B97" s="633">
        <v>40625</v>
      </c>
      <c r="C97" s="634"/>
      <c r="D97" s="634"/>
      <c r="E97" s="634"/>
      <c r="F97" s="634"/>
      <c r="G97" s="634"/>
      <c r="H97" s="634"/>
      <c r="I97" s="634"/>
      <c r="J97" s="635"/>
    </row>
    <row r="98" spans="1:10">
      <c r="A98" s="1" t="s">
        <v>38</v>
      </c>
      <c r="B98" s="624">
        <f>((B97-B96)/365)-1</f>
        <v>4.2246575342465755</v>
      </c>
      <c r="C98" s="625"/>
      <c r="D98" s="625"/>
      <c r="E98" s="625"/>
      <c r="F98" s="625"/>
      <c r="G98" s="625"/>
      <c r="H98" s="625"/>
      <c r="I98" s="625"/>
      <c r="J98" s="626"/>
    </row>
    <row r="99" spans="1:10" ht="15.75" thickBot="1">
      <c r="A99" s="4" t="s">
        <v>42</v>
      </c>
      <c r="B99" s="627">
        <v>1</v>
      </c>
      <c r="C99" s="628"/>
      <c r="D99" s="628"/>
      <c r="E99" s="628"/>
      <c r="F99" s="628"/>
      <c r="G99" s="628"/>
      <c r="H99" s="628"/>
      <c r="I99" s="628"/>
      <c r="J99" s="629"/>
    </row>
    <row r="100" spans="1:10" ht="15.75" thickBot="1">
      <c r="A100" s="8" t="s">
        <v>41</v>
      </c>
      <c r="B100" s="636">
        <f>B98</f>
        <v>4.2246575342465755</v>
      </c>
      <c r="C100" s="636"/>
      <c r="D100" s="636"/>
      <c r="E100" s="636"/>
      <c r="F100" s="636"/>
      <c r="G100" s="636"/>
      <c r="H100" s="636"/>
      <c r="I100" s="636"/>
      <c r="J100" s="637"/>
    </row>
    <row r="101" spans="1:10" ht="15.75" thickBot="1"/>
    <row r="102" spans="1:10">
      <c r="A102" s="9" t="s">
        <v>228</v>
      </c>
      <c r="B102" s="630" t="s">
        <v>28</v>
      </c>
      <c r="C102" s="631"/>
      <c r="D102" s="631"/>
      <c r="E102" s="631"/>
      <c r="F102" s="631"/>
      <c r="G102" s="631"/>
      <c r="H102" s="631"/>
      <c r="I102" s="631"/>
      <c r="J102" s="632"/>
    </row>
    <row r="103" spans="1:10">
      <c r="A103" s="3" t="s">
        <v>23</v>
      </c>
      <c r="B103" s="621" t="s">
        <v>69</v>
      </c>
      <c r="C103" s="622"/>
      <c r="D103" s="622"/>
      <c r="E103" s="622"/>
      <c r="F103" s="622"/>
      <c r="G103" s="622"/>
      <c r="H103" s="622"/>
      <c r="I103" s="622"/>
      <c r="J103" s="623"/>
    </row>
    <row r="104" spans="1:10" hidden="1">
      <c r="A104" s="1" t="s">
        <v>24</v>
      </c>
      <c r="B104" s="1" t="s">
        <v>70</v>
      </c>
      <c r="C104" s="43"/>
      <c r="D104" s="43"/>
      <c r="E104" s="43"/>
      <c r="F104" s="43"/>
      <c r="G104" s="43"/>
      <c r="H104" s="43"/>
      <c r="I104" s="43"/>
      <c r="J104" s="2"/>
    </row>
    <row r="105" spans="1:10" hidden="1">
      <c r="A105" s="1" t="s">
        <v>25</v>
      </c>
      <c r="B105" s="1"/>
      <c r="C105" s="43"/>
      <c r="D105" s="43"/>
      <c r="E105" s="43"/>
      <c r="F105" s="43"/>
      <c r="G105" s="43"/>
      <c r="H105" s="43"/>
      <c r="I105" s="43"/>
      <c r="J105" s="2"/>
    </row>
    <row r="106" spans="1:10" hidden="1">
      <c r="A106" s="1" t="s">
        <v>26</v>
      </c>
      <c r="B106" s="1" t="s">
        <v>68</v>
      </c>
      <c r="C106" s="43"/>
      <c r="D106" s="43"/>
      <c r="E106" s="43"/>
      <c r="F106" s="43"/>
      <c r="G106" s="43"/>
      <c r="H106" s="43"/>
      <c r="I106" s="43"/>
      <c r="J106" s="2"/>
    </row>
    <row r="107" spans="1:10">
      <c r="A107" s="1" t="s">
        <v>205</v>
      </c>
      <c r="B107" s="621"/>
      <c r="C107" s="622"/>
      <c r="D107" s="622"/>
      <c r="E107" s="622"/>
      <c r="F107" s="622"/>
      <c r="G107" s="622"/>
      <c r="H107" s="622"/>
      <c r="I107" s="622"/>
      <c r="J107" s="623"/>
    </row>
    <row r="108" spans="1:10" hidden="1">
      <c r="A108" s="1" t="s">
        <v>35</v>
      </c>
      <c r="B108" s="1"/>
      <c r="C108" s="43"/>
      <c r="D108" s="43"/>
      <c r="E108" s="43"/>
      <c r="F108" s="43"/>
      <c r="G108" s="43"/>
      <c r="H108" s="43"/>
      <c r="I108" s="43"/>
      <c r="J108" s="2"/>
    </row>
    <row r="109" spans="1:10" hidden="1">
      <c r="A109" s="1" t="s">
        <v>34</v>
      </c>
      <c r="B109" s="1"/>
      <c r="C109" s="43"/>
      <c r="D109" s="43"/>
      <c r="E109" s="43"/>
      <c r="F109" s="43"/>
      <c r="G109" s="43"/>
      <c r="H109" s="43"/>
      <c r="I109" s="43"/>
      <c r="J109" s="2"/>
    </row>
    <row r="110" spans="1:10">
      <c r="A110" s="1" t="s">
        <v>208</v>
      </c>
      <c r="B110" s="633">
        <v>36189</v>
      </c>
      <c r="C110" s="634"/>
      <c r="D110" s="634"/>
      <c r="E110" s="634"/>
      <c r="F110" s="634"/>
      <c r="G110" s="634"/>
      <c r="H110" s="634"/>
      <c r="I110" s="634"/>
      <c r="J110" s="635"/>
    </row>
    <row r="111" spans="1:10">
      <c r="A111" s="1" t="s">
        <v>209</v>
      </c>
      <c r="B111" s="633">
        <v>40785</v>
      </c>
      <c r="C111" s="634"/>
      <c r="D111" s="634"/>
      <c r="E111" s="634"/>
      <c r="F111" s="634"/>
      <c r="G111" s="634"/>
      <c r="H111" s="634"/>
      <c r="I111" s="634"/>
      <c r="J111" s="635"/>
    </row>
    <row r="112" spans="1:10">
      <c r="A112" s="1" t="s">
        <v>38</v>
      </c>
      <c r="B112" s="624">
        <f>((B111-B110)/365)-6</f>
        <v>6.5917808219178085</v>
      </c>
      <c r="C112" s="625"/>
      <c r="D112" s="625"/>
      <c r="E112" s="625"/>
      <c r="F112" s="625"/>
      <c r="G112" s="625"/>
      <c r="H112" s="625"/>
      <c r="I112" s="625"/>
      <c r="J112" s="626"/>
    </row>
    <row r="113" spans="1:10" ht="15.75" thickBot="1">
      <c r="A113" s="4" t="s">
        <v>42</v>
      </c>
      <c r="B113" s="627">
        <v>1</v>
      </c>
      <c r="C113" s="628"/>
      <c r="D113" s="628"/>
      <c r="E113" s="628"/>
      <c r="F113" s="628"/>
      <c r="G113" s="628"/>
      <c r="H113" s="628"/>
      <c r="I113" s="628"/>
      <c r="J113" s="629"/>
    </row>
    <row r="114" spans="1:10" ht="15.75" thickBot="1">
      <c r="A114" s="8" t="s">
        <v>41</v>
      </c>
      <c r="B114" s="650">
        <f>MIN(SUMIFS(B112:J112,B113:J113,1),5)</f>
        <v>5</v>
      </c>
      <c r="C114" s="650"/>
      <c r="D114" s="650"/>
      <c r="E114" s="650"/>
      <c r="F114" s="650"/>
      <c r="G114" s="650"/>
      <c r="H114" s="650"/>
      <c r="I114" s="650"/>
      <c r="J114" s="651"/>
    </row>
  </sheetData>
  <mergeCells count="71">
    <mergeCell ref="F41:J41"/>
    <mergeCell ref="F42:J42"/>
    <mergeCell ref="F43:J43"/>
    <mergeCell ref="D43:E43"/>
    <mergeCell ref="A6:J6"/>
    <mergeCell ref="A7:J7"/>
    <mergeCell ref="A8:J8"/>
    <mergeCell ref="A9:J9"/>
    <mergeCell ref="B11:J11"/>
    <mergeCell ref="B14:J14"/>
    <mergeCell ref="B15:J15"/>
    <mergeCell ref="B19:J19"/>
    <mergeCell ref="B22:J22"/>
    <mergeCell ref="B23:J23"/>
    <mergeCell ref="B24:J24"/>
    <mergeCell ref="B25:J25"/>
    <mergeCell ref="B114:J114"/>
    <mergeCell ref="B72:J72"/>
    <mergeCell ref="B44:J44"/>
    <mergeCell ref="B58:J58"/>
    <mergeCell ref="B86:J86"/>
    <mergeCell ref="B56:J56"/>
    <mergeCell ref="B57:J57"/>
    <mergeCell ref="B75:J75"/>
    <mergeCell ref="B79:J79"/>
    <mergeCell ref="B82:J82"/>
    <mergeCell ref="B107:J107"/>
    <mergeCell ref="B110:J110"/>
    <mergeCell ref="B111:J111"/>
    <mergeCell ref="B112:J112"/>
    <mergeCell ref="B113:J113"/>
    <mergeCell ref="D33:E33"/>
    <mergeCell ref="D37:E37"/>
    <mergeCell ref="D40:E40"/>
    <mergeCell ref="F32:J32"/>
    <mergeCell ref="F33:J33"/>
    <mergeCell ref="F37:J37"/>
    <mergeCell ref="F40:J40"/>
    <mergeCell ref="D32:E32"/>
    <mergeCell ref="B26:J26"/>
    <mergeCell ref="A28:J28"/>
    <mergeCell ref="A29:J29"/>
    <mergeCell ref="A30:J30"/>
    <mergeCell ref="B74:J74"/>
    <mergeCell ref="B46:J46"/>
    <mergeCell ref="B47:J47"/>
    <mergeCell ref="B51:J51"/>
    <mergeCell ref="B54:J54"/>
    <mergeCell ref="B55:J55"/>
    <mergeCell ref="B65:J65"/>
    <mergeCell ref="B68:J68"/>
    <mergeCell ref="B69:J69"/>
    <mergeCell ref="B70:J70"/>
    <mergeCell ref="B71:J71"/>
    <mergeCell ref="D41:E41"/>
    <mergeCell ref="D42:E42"/>
    <mergeCell ref="B103:J103"/>
    <mergeCell ref="B84:J84"/>
    <mergeCell ref="B85:J85"/>
    <mergeCell ref="B88:J88"/>
    <mergeCell ref="B89:J89"/>
    <mergeCell ref="B93:J93"/>
    <mergeCell ref="B96:J96"/>
    <mergeCell ref="B97:J97"/>
    <mergeCell ref="B98:J98"/>
    <mergeCell ref="B99:J99"/>
    <mergeCell ref="B102:J102"/>
    <mergeCell ref="B83:J83"/>
    <mergeCell ref="B60:J60"/>
    <mergeCell ref="B61:J61"/>
    <mergeCell ref="B100:J100"/>
  </mergeCells>
  <pageMargins left="0.7" right="0.7" top="0.75" bottom="0.75" header="0.3" footer="0.3"/>
  <pageSetup paperSize="9" scale="61" orientation="portrait" r:id="rId1"/>
  <drawing r:id="rId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sheetPr codeName="Hoja5">
    <tabColor theme="6" tint="-0.249977111117893"/>
    <pageSetUpPr fitToPage="1"/>
  </sheetPr>
  <dimension ref="A6:J110"/>
  <sheetViews>
    <sheetView view="pageBreakPreview" zoomScale="60" workbookViewId="0">
      <pane ySplit="12" topLeftCell="A13" activePane="bottomLeft" state="frozen"/>
      <selection activeCell="B1" sqref="B1:J1"/>
      <selection pane="bottomLeft" activeCell="B13" sqref="B13"/>
    </sheetView>
  </sheetViews>
  <sheetFormatPr baseColWidth="10" defaultRowHeight="15"/>
  <cols>
    <col min="1" max="1" width="39.7109375" customWidth="1"/>
    <col min="2" max="2" width="16.140625" customWidth="1"/>
    <col min="3" max="3" width="13.140625" customWidth="1"/>
  </cols>
  <sheetData>
    <row r="6" spans="1:10">
      <c r="A6" s="434" t="s">
        <v>201</v>
      </c>
      <c r="B6" s="434"/>
      <c r="C6" s="434"/>
      <c r="D6" s="434"/>
      <c r="E6" s="434"/>
      <c r="F6" s="434"/>
      <c r="G6" s="434"/>
      <c r="H6" s="434"/>
      <c r="I6" s="434"/>
      <c r="J6" s="434"/>
    </row>
    <row r="7" spans="1:10">
      <c r="A7" s="434" t="s">
        <v>202</v>
      </c>
      <c r="B7" s="434"/>
      <c r="C7" s="434"/>
      <c r="D7" s="434"/>
      <c r="E7" s="434"/>
      <c r="F7" s="434"/>
      <c r="G7" s="434"/>
      <c r="H7" s="434"/>
      <c r="I7" s="434"/>
      <c r="J7" s="434"/>
    </row>
    <row r="8" spans="1:10">
      <c r="A8" s="434" t="s">
        <v>203</v>
      </c>
      <c r="B8" s="434"/>
      <c r="C8" s="434"/>
      <c r="D8" s="434"/>
      <c r="E8" s="434"/>
      <c r="F8" s="434"/>
      <c r="G8" s="434"/>
      <c r="H8" s="434"/>
      <c r="I8" s="434"/>
      <c r="J8" s="434"/>
    </row>
    <row r="9" spans="1:10">
      <c r="A9" s="434" t="s">
        <v>473</v>
      </c>
      <c r="B9" s="434"/>
      <c r="C9" s="434"/>
      <c r="D9" s="434"/>
      <c r="E9" s="434"/>
      <c r="F9" s="434"/>
      <c r="G9" s="434"/>
      <c r="H9" s="434"/>
      <c r="I9" s="434"/>
      <c r="J9" s="434"/>
    </row>
    <row r="11" spans="1:10">
      <c r="A11" s="13" t="s">
        <v>13</v>
      </c>
      <c r="B11" s="653" t="s">
        <v>85</v>
      </c>
      <c r="C11" s="653"/>
      <c r="D11" s="653"/>
      <c r="E11" s="653"/>
      <c r="F11" s="653"/>
      <c r="G11" s="653"/>
      <c r="H11" s="653"/>
      <c r="I11" s="653"/>
      <c r="J11" s="653"/>
    </row>
    <row r="12" spans="1:10">
      <c r="A12" s="13" t="s">
        <v>43</v>
      </c>
      <c r="B12" s="64">
        <f>SUM(B26,B40,B54,B68,B82,B96,B110)</f>
        <v>27.019178082191779</v>
      </c>
      <c r="C12" s="46"/>
      <c r="D12" s="46"/>
      <c r="E12" s="46"/>
      <c r="F12" s="46"/>
      <c r="G12" s="46"/>
      <c r="H12" s="46"/>
      <c r="I12" s="46"/>
      <c r="J12" s="46"/>
    </row>
    <row r="13" spans="1:10" ht="15.75" thickBot="1"/>
    <row r="14" spans="1:10">
      <c r="A14" s="9" t="s">
        <v>221</v>
      </c>
      <c r="B14" s="55" t="s">
        <v>28</v>
      </c>
      <c r="C14" s="55" t="s">
        <v>29</v>
      </c>
      <c r="D14" s="55" t="s">
        <v>30</v>
      </c>
      <c r="E14" s="55" t="s">
        <v>31</v>
      </c>
      <c r="F14" s="55"/>
      <c r="G14" s="55"/>
      <c r="H14" s="55"/>
      <c r="I14" s="55"/>
      <c r="J14" s="56"/>
    </row>
    <row r="15" spans="1:10">
      <c r="A15" s="21" t="s">
        <v>23</v>
      </c>
      <c r="B15" s="647" t="s">
        <v>89</v>
      </c>
      <c r="C15" s="622"/>
      <c r="D15" s="622"/>
      <c r="E15" s="648"/>
      <c r="F15" s="39"/>
      <c r="G15" s="43"/>
      <c r="H15" s="43"/>
      <c r="I15" s="43"/>
      <c r="J15" s="2"/>
    </row>
    <row r="16" spans="1:10" hidden="1">
      <c r="A16" s="21" t="s">
        <v>24</v>
      </c>
      <c r="B16" s="43" t="s">
        <v>95</v>
      </c>
      <c r="C16" s="43" t="s">
        <v>95</v>
      </c>
      <c r="D16" s="43" t="s">
        <v>95</v>
      </c>
      <c r="E16" s="43" t="s">
        <v>95</v>
      </c>
      <c r="F16" s="39"/>
      <c r="G16" s="43"/>
      <c r="H16" s="43"/>
      <c r="I16" s="43"/>
      <c r="J16" s="2"/>
    </row>
    <row r="17" spans="1:10" hidden="1">
      <c r="A17" s="21" t="s">
        <v>25</v>
      </c>
      <c r="B17" s="43" t="s">
        <v>93</v>
      </c>
      <c r="C17" s="43" t="s">
        <v>87</v>
      </c>
      <c r="D17" s="43" t="s">
        <v>94</v>
      </c>
      <c r="E17" s="43" t="s">
        <v>92</v>
      </c>
      <c r="F17" s="39"/>
      <c r="G17" s="43"/>
      <c r="H17" s="43"/>
      <c r="I17" s="43"/>
      <c r="J17" s="2"/>
    </row>
    <row r="18" spans="1:10" hidden="1">
      <c r="A18" s="21" t="s">
        <v>26</v>
      </c>
      <c r="B18" s="43" t="s">
        <v>88</v>
      </c>
      <c r="C18" s="43" t="s">
        <v>88</v>
      </c>
      <c r="D18" s="43" t="s">
        <v>88</v>
      </c>
      <c r="E18" s="43" t="s">
        <v>88</v>
      </c>
      <c r="F18" s="39"/>
      <c r="G18" s="43"/>
      <c r="H18" s="43"/>
      <c r="I18" s="43"/>
      <c r="J18" s="2"/>
    </row>
    <row r="19" spans="1:10">
      <c r="A19" s="21" t="s">
        <v>205</v>
      </c>
      <c r="B19" s="43"/>
      <c r="C19" s="43"/>
      <c r="D19" s="43"/>
      <c r="E19" s="43"/>
      <c r="F19" s="39"/>
      <c r="G19" s="43"/>
      <c r="H19" s="43"/>
      <c r="I19" s="43"/>
      <c r="J19" s="2"/>
    </row>
    <row r="20" spans="1:10" hidden="1">
      <c r="A20" s="21" t="s">
        <v>35</v>
      </c>
      <c r="B20" s="43"/>
      <c r="C20" s="43"/>
      <c r="D20" s="43"/>
      <c r="E20" s="43"/>
      <c r="F20" s="39"/>
      <c r="G20" s="43"/>
      <c r="H20" s="43"/>
      <c r="I20" s="43"/>
      <c r="J20" s="2"/>
    </row>
    <row r="21" spans="1:10" hidden="1">
      <c r="A21" s="21" t="s">
        <v>34</v>
      </c>
      <c r="B21" s="43"/>
      <c r="C21" s="43"/>
      <c r="D21" s="43"/>
      <c r="E21" s="43"/>
      <c r="F21" s="39"/>
      <c r="G21" s="43"/>
      <c r="H21" s="43"/>
      <c r="I21" s="43"/>
      <c r="J21" s="2"/>
    </row>
    <row r="22" spans="1:10">
      <c r="A22" s="21" t="s">
        <v>206</v>
      </c>
      <c r="B22" s="44">
        <v>39990</v>
      </c>
      <c r="C22" s="44">
        <v>40909</v>
      </c>
      <c r="D22" s="44">
        <v>41239</v>
      </c>
      <c r="E22" s="44">
        <v>38353</v>
      </c>
      <c r="F22" s="39"/>
      <c r="G22" s="43"/>
      <c r="H22" s="43"/>
      <c r="I22" s="43"/>
      <c r="J22" s="2"/>
    </row>
    <row r="23" spans="1:10">
      <c r="A23" s="21" t="s">
        <v>209</v>
      </c>
      <c r="B23" s="44">
        <v>40908</v>
      </c>
      <c r="C23" s="44">
        <v>41229</v>
      </c>
      <c r="D23" s="44">
        <v>41656</v>
      </c>
      <c r="E23" s="44">
        <v>39989</v>
      </c>
      <c r="F23" s="39"/>
      <c r="G23" s="43"/>
      <c r="H23" s="43"/>
      <c r="I23" s="43"/>
      <c r="J23" s="2"/>
    </row>
    <row r="24" spans="1:10">
      <c r="A24" s="21" t="s">
        <v>38</v>
      </c>
      <c r="B24" s="15">
        <f>(B23-B22)/365</f>
        <v>2.515068493150685</v>
      </c>
      <c r="C24" s="15">
        <f>(C23-C22)/365</f>
        <v>0.87671232876712324</v>
      </c>
      <c r="D24" s="15">
        <f>(D23-D22)/365</f>
        <v>1.1424657534246576</v>
      </c>
      <c r="E24" s="15">
        <f>(E23-E22)/365</f>
        <v>4.4821917808219176</v>
      </c>
      <c r="F24" s="39"/>
      <c r="G24" s="43"/>
      <c r="H24" s="43"/>
      <c r="I24" s="43"/>
      <c r="J24" s="2"/>
    </row>
    <row r="25" spans="1:10" ht="15.75" thickBot="1">
      <c r="A25" s="4" t="s">
        <v>42</v>
      </c>
      <c r="B25" s="10">
        <v>1</v>
      </c>
      <c r="C25" s="11">
        <v>1</v>
      </c>
      <c r="D25" s="11">
        <v>1</v>
      </c>
      <c r="E25" s="11">
        <v>1</v>
      </c>
      <c r="F25" s="10"/>
      <c r="G25" s="11"/>
      <c r="H25" s="11"/>
      <c r="I25" s="11"/>
      <c r="J25" s="12"/>
    </row>
    <row r="26" spans="1:10" ht="15.75" thickBot="1">
      <c r="A26" s="8" t="s">
        <v>41</v>
      </c>
      <c r="B26" s="650">
        <f>MIN(SUMIFS(B24:J24,B25:J25,1),5)</f>
        <v>5</v>
      </c>
      <c r="C26" s="650"/>
      <c r="D26" s="650"/>
      <c r="E26" s="650"/>
      <c r="F26" s="650"/>
      <c r="G26" s="650"/>
      <c r="H26" s="650"/>
      <c r="I26" s="650"/>
      <c r="J26" s="651"/>
    </row>
    <row r="27" spans="1:10" ht="15.75" thickBot="1"/>
    <row r="28" spans="1:10">
      <c r="A28" s="9" t="s">
        <v>223</v>
      </c>
      <c r="B28" s="630" t="s">
        <v>28</v>
      </c>
      <c r="C28" s="649"/>
      <c r="D28" s="55" t="s">
        <v>29</v>
      </c>
      <c r="E28" s="55"/>
      <c r="F28" s="55"/>
      <c r="G28" s="55"/>
      <c r="H28" s="55"/>
      <c r="I28" s="55"/>
      <c r="J28" s="56"/>
    </row>
    <row r="29" spans="1:10">
      <c r="A29" s="1" t="s">
        <v>23</v>
      </c>
      <c r="B29" s="647" t="s">
        <v>91</v>
      </c>
      <c r="C29" s="622"/>
      <c r="D29" s="648"/>
      <c r="E29" s="43"/>
      <c r="F29" s="43"/>
      <c r="G29" s="43"/>
      <c r="H29" s="43"/>
      <c r="I29" s="43"/>
      <c r="J29" s="2"/>
    </row>
    <row r="30" spans="1:10" hidden="1">
      <c r="A30" s="1" t="s">
        <v>24</v>
      </c>
      <c r="B30" s="43" t="s">
        <v>95</v>
      </c>
      <c r="C30" s="43"/>
      <c r="D30" s="43" t="s">
        <v>95</v>
      </c>
      <c r="E30" s="43"/>
      <c r="F30" s="43"/>
      <c r="G30" s="43"/>
      <c r="H30" s="43"/>
      <c r="I30" s="43"/>
      <c r="J30" s="2"/>
    </row>
    <row r="31" spans="1:10" hidden="1">
      <c r="A31" s="1" t="s">
        <v>25</v>
      </c>
      <c r="B31" s="43" t="s">
        <v>87</v>
      </c>
      <c r="C31" s="43"/>
      <c r="D31" s="43" t="s">
        <v>94</v>
      </c>
      <c r="E31" s="43"/>
      <c r="F31" s="43"/>
      <c r="G31" s="43"/>
      <c r="H31" s="43"/>
      <c r="I31" s="43"/>
      <c r="J31" s="2"/>
    </row>
    <row r="32" spans="1:10" hidden="1">
      <c r="A32" s="1" t="s">
        <v>26</v>
      </c>
      <c r="B32" s="43" t="s">
        <v>90</v>
      </c>
      <c r="C32" s="43"/>
      <c r="D32" s="43" t="s">
        <v>90</v>
      </c>
      <c r="E32" s="43"/>
      <c r="F32" s="43"/>
      <c r="G32" s="43"/>
      <c r="H32" s="43"/>
      <c r="I32" s="43"/>
      <c r="J32" s="2"/>
    </row>
    <row r="33" spans="1:10">
      <c r="A33" s="1" t="s">
        <v>205</v>
      </c>
      <c r="B33" s="647"/>
      <c r="C33" s="648"/>
      <c r="D33" s="43"/>
      <c r="E33" s="43"/>
      <c r="F33" s="43"/>
      <c r="G33" s="43"/>
      <c r="H33" s="43"/>
      <c r="I33" s="43"/>
      <c r="J33" s="2"/>
    </row>
    <row r="34" spans="1:10" hidden="1">
      <c r="A34" s="1" t="s">
        <v>35</v>
      </c>
      <c r="B34" s="43"/>
      <c r="C34" s="43"/>
      <c r="D34" s="43"/>
      <c r="E34" s="43"/>
      <c r="F34" s="43"/>
      <c r="G34" s="43"/>
      <c r="H34" s="43"/>
      <c r="I34" s="43"/>
      <c r="J34" s="2"/>
    </row>
    <row r="35" spans="1:10" hidden="1">
      <c r="A35" s="1" t="s">
        <v>34</v>
      </c>
      <c r="B35" s="43"/>
      <c r="C35" s="43"/>
      <c r="D35" s="43"/>
      <c r="E35" s="43"/>
      <c r="F35" s="43"/>
      <c r="G35" s="43"/>
      <c r="H35" s="43"/>
      <c r="I35" s="43"/>
      <c r="J35" s="2"/>
    </row>
    <row r="36" spans="1:10">
      <c r="A36" s="1" t="s">
        <v>206</v>
      </c>
      <c r="B36" s="645">
        <v>40909</v>
      </c>
      <c r="C36" s="646"/>
      <c r="D36" s="44">
        <v>41239</v>
      </c>
      <c r="E36" s="43"/>
      <c r="F36" s="43"/>
      <c r="G36" s="43"/>
      <c r="H36" s="43"/>
      <c r="I36" s="43"/>
      <c r="J36" s="2"/>
    </row>
    <row r="37" spans="1:10">
      <c r="A37" s="1" t="s">
        <v>209</v>
      </c>
      <c r="B37" s="645">
        <v>41229</v>
      </c>
      <c r="C37" s="646"/>
      <c r="D37" s="44">
        <v>41656</v>
      </c>
      <c r="E37" s="43"/>
      <c r="F37" s="43"/>
      <c r="G37" s="43"/>
      <c r="H37" s="43"/>
      <c r="I37" s="43"/>
      <c r="J37" s="2"/>
    </row>
    <row r="38" spans="1:10">
      <c r="A38" s="1" t="s">
        <v>38</v>
      </c>
      <c r="B38" s="619">
        <f>(B37-B36)/365</f>
        <v>0.87671232876712324</v>
      </c>
      <c r="C38" s="620"/>
      <c r="D38" s="15">
        <f>(D37-D36)/365</f>
        <v>1.1424657534246576</v>
      </c>
      <c r="E38" s="43"/>
      <c r="F38" s="43"/>
      <c r="G38" s="43"/>
      <c r="H38" s="43"/>
      <c r="I38" s="43"/>
      <c r="J38" s="2"/>
    </row>
    <row r="39" spans="1:10" ht="15.75" thickBot="1">
      <c r="A39" s="4" t="s">
        <v>42</v>
      </c>
      <c r="B39" s="627">
        <v>1</v>
      </c>
      <c r="C39" s="652"/>
      <c r="D39" s="11">
        <v>1</v>
      </c>
      <c r="E39" s="11"/>
      <c r="F39" s="10"/>
      <c r="G39" s="11"/>
      <c r="H39" s="11"/>
      <c r="I39" s="11"/>
      <c r="J39" s="12"/>
    </row>
    <row r="40" spans="1:10" ht="15.75" thickBot="1">
      <c r="A40" s="8" t="s">
        <v>41</v>
      </c>
      <c r="B40" s="636">
        <f>B38+D38</f>
        <v>2.0191780821917806</v>
      </c>
      <c r="C40" s="650"/>
      <c r="D40" s="650"/>
      <c r="E40" s="650"/>
      <c r="F40" s="650"/>
      <c r="G40" s="650"/>
      <c r="H40" s="650"/>
      <c r="I40" s="650"/>
      <c r="J40" s="651"/>
    </row>
    <row r="41" spans="1:10" ht="15.75" thickBot="1"/>
    <row r="42" spans="1:10">
      <c r="A42" s="9" t="s">
        <v>193</v>
      </c>
      <c r="B42" s="630" t="s">
        <v>28</v>
      </c>
      <c r="C42" s="649"/>
      <c r="D42" s="55" t="s">
        <v>29</v>
      </c>
      <c r="E42" s="55"/>
      <c r="F42" s="55"/>
      <c r="G42" s="55"/>
      <c r="H42" s="55"/>
      <c r="I42" s="55"/>
      <c r="J42" s="56"/>
    </row>
    <row r="43" spans="1:10">
      <c r="A43" s="1" t="s">
        <v>23</v>
      </c>
      <c r="B43" s="647" t="s">
        <v>91</v>
      </c>
      <c r="C43" s="622"/>
      <c r="D43" s="648"/>
      <c r="E43" s="43"/>
      <c r="F43" s="43"/>
      <c r="G43" s="43"/>
      <c r="H43" s="43"/>
      <c r="I43" s="43"/>
      <c r="J43" s="2"/>
    </row>
    <row r="44" spans="1:10" hidden="1">
      <c r="A44" s="1" t="s">
        <v>24</v>
      </c>
      <c r="B44" s="43" t="s">
        <v>95</v>
      </c>
      <c r="C44" s="43"/>
      <c r="D44" s="43" t="s">
        <v>95</v>
      </c>
      <c r="E44" s="43"/>
      <c r="F44" s="43"/>
      <c r="G44" s="43"/>
      <c r="H44" s="43"/>
      <c r="I44" s="43"/>
      <c r="J44" s="2"/>
    </row>
    <row r="45" spans="1:10" hidden="1">
      <c r="A45" s="1" t="s">
        <v>25</v>
      </c>
      <c r="B45" s="43" t="s">
        <v>93</v>
      </c>
      <c r="C45" s="43"/>
      <c r="D45" s="43" t="s">
        <v>87</v>
      </c>
      <c r="E45" s="43"/>
      <c r="F45" s="43"/>
      <c r="G45" s="43"/>
      <c r="H45" s="43"/>
      <c r="I45" s="43"/>
      <c r="J45" s="2"/>
    </row>
    <row r="46" spans="1:10" hidden="1">
      <c r="A46" s="1" t="s">
        <v>26</v>
      </c>
      <c r="B46" s="43"/>
      <c r="C46" s="43"/>
      <c r="D46" s="43"/>
      <c r="E46" s="43"/>
      <c r="F46" s="43"/>
      <c r="G46" s="43"/>
      <c r="H46" s="43"/>
      <c r="I46" s="43"/>
      <c r="J46" s="2"/>
    </row>
    <row r="47" spans="1:10">
      <c r="A47" s="1" t="s">
        <v>205</v>
      </c>
      <c r="B47" s="647" t="s">
        <v>192</v>
      </c>
      <c r="C47" s="648"/>
      <c r="D47" s="43" t="s">
        <v>192</v>
      </c>
      <c r="E47" s="43"/>
      <c r="F47" s="43"/>
      <c r="G47" s="43"/>
      <c r="H47" s="43"/>
      <c r="I47" s="43"/>
      <c r="J47" s="2"/>
    </row>
    <row r="48" spans="1:10" hidden="1">
      <c r="A48" s="1" t="s">
        <v>35</v>
      </c>
      <c r="B48" s="43"/>
      <c r="C48" s="43"/>
      <c r="D48" s="43"/>
      <c r="E48" s="43"/>
      <c r="F48" s="43"/>
      <c r="G48" s="43"/>
      <c r="H48" s="43"/>
      <c r="I48" s="43"/>
      <c r="J48" s="2"/>
    </row>
    <row r="49" spans="1:10" hidden="1">
      <c r="A49" s="1" t="s">
        <v>34</v>
      </c>
      <c r="B49" s="43"/>
      <c r="C49" s="43"/>
      <c r="D49" s="43"/>
      <c r="E49" s="43"/>
      <c r="F49" s="43"/>
      <c r="G49" s="43"/>
      <c r="H49" s="43"/>
      <c r="I49" s="43"/>
      <c r="J49" s="2"/>
    </row>
    <row r="50" spans="1:10">
      <c r="A50" s="1" t="s">
        <v>208</v>
      </c>
      <c r="B50" s="645">
        <v>39990</v>
      </c>
      <c r="C50" s="646"/>
      <c r="D50" s="44">
        <v>40700</v>
      </c>
      <c r="E50" s="43"/>
      <c r="F50" s="43"/>
      <c r="G50" s="43"/>
      <c r="H50" s="43"/>
      <c r="I50" s="43"/>
      <c r="J50" s="2"/>
    </row>
    <row r="51" spans="1:10">
      <c r="A51" s="1" t="s">
        <v>209</v>
      </c>
      <c r="B51" s="645">
        <v>40699</v>
      </c>
      <c r="C51" s="646"/>
      <c r="D51" s="44">
        <v>41229</v>
      </c>
      <c r="E51" s="43"/>
      <c r="F51" s="43"/>
      <c r="G51" s="43"/>
      <c r="H51" s="43"/>
      <c r="I51" s="43"/>
      <c r="J51" s="2"/>
    </row>
    <row r="52" spans="1:10">
      <c r="A52" s="1" t="s">
        <v>38</v>
      </c>
      <c r="B52" s="619">
        <f>(B51-B50)/365</f>
        <v>1.9424657534246574</v>
      </c>
      <c r="C52" s="620"/>
      <c r="D52" s="15">
        <f>(D51-D50)/365</f>
        <v>1.4493150684931506</v>
      </c>
      <c r="E52" s="43"/>
      <c r="F52" s="43"/>
      <c r="G52" s="43"/>
      <c r="H52" s="43"/>
      <c r="I52" s="43"/>
      <c r="J52" s="2"/>
    </row>
    <row r="53" spans="1:10" ht="15.75" thickBot="1">
      <c r="A53" s="4" t="s">
        <v>42</v>
      </c>
      <c r="B53" s="627">
        <v>0</v>
      </c>
      <c r="C53" s="652"/>
      <c r="D53" s="11">
        <v>0</v>
      </c>
      <c r="E53" s="11"/>
      <c r="F53" s="10"/>
      <c r="G53" s="11"/>
      <c r="H53" s="11"/>
      <c r="I53" s="11"/>
      <c r="J53" s="12"/>
    </row>
    <row r="54" spans="1:10" ht="15.75" thickBot="1">
      <c r="A54" s="8" t="s">
        <v>41</v>
      </c>
      <c r="B54" s="636">
        <v>0</v>
      </c>
      <c r="C54" s="650"/>
      <c r="D54" s="650"/>
      <c r="E54" s="650"/>
      <c r="F54" s="650"/>
      <c r="G54" s="650"/>
      <c r="H54" s="650"/>
      <c r="I54" s="650"/>
      <c r="J54" s="651"/>
    </row>
    <row r="55" spans="1:10" ht="15.75" thickBot="1"/>
    <row r="56" spans="1:10">
      <c r="A56" s="9" t="s">
        <v>226</v>
      </c>
      <c r="B56" s="630" t="s">
        <v>28</v>
      </c>
      <c r="C56" s="649"/>
      <c r="D56" s="55" t="s">
        <v>29</v>
      </c>
      <c r="E56" s="55"/>
      <c r="F56" s="55"/>
      <c r="G56" s="55"/>
      <c r="H56" s="55"/>
      <c r="I56" s="55"/>
      <c r="J56" s="56"/>
    </row>
    <row r="57" spans="1:10">
      <c r="A57" s="1" t="s">
        <v>23</v>
      </c>
      <c r="B57" s="647" t="s">
        <v>256</v>
      </c>
      <c r="C57" s="622"/>
      <c r="D57" s="648"/>
      <c r="E57" s="43"/>
      <c r="F57" s="43"/>
      <c r="G57" s="43"/>
      <c r="H57" s="43"/>
      <c r="I57" s="43"/>
      <c r="J57" s="2"/>
    </row>
    <row r="58" spans="1:10" hidden="1">
      <c r="A58" s="1" t="s">
        <v>24</v>
      </c>
      <c r="B58" s="43" t="s">
        <v>95</v>
      </c>
      <c r="C58" s="43"/>
      <c r="D58" s="43" t="s">
        <v>95</v>
      </c>
      <c r="E58" s="43"/>
      <c r="F58" s="43"/>
      <c r="G58" s="43"/>
      <c r="H58" s="43"/>
      <c r="I58" s="43"/>
      <c r="J58" s="2"/>
    </row>
    <row r="59" spans="1:10" hidden="1">
      <c r="A59" s="1" t="s">
        <v>25</v>
      </c>
      <c r="B59" s="43" t="s">
        <v>92</v>
      </c>
      <c r="C59" s="43"/>
      <c r="D59" s="43" t="s">
        <v>94</v>
      </c>
      <c r="E59" s="43"/>
      <c r="F59" s="43"/>
      <c r="G59" s="43"/>
      <c r="H59" s="43"/>
      <c r="I59" s="43"/>
      <c r="J59" s="2"/>
    </row>
    <row r="60" spans="1:10" hidden="1">
      <c r="A60" s="1" t="s">
        <v>26</v>
      </c>
      <c r="B60" s="43" t="s">
        <v>96</v>
      </c>
      <c r="C60" s="43"/>
      <c r="D60" s="43" t="s">
        <v>96</v>
      </c>
      <c r="E60" s="43"/>
      <c r="F60" s="43"/>
      <c r="G60" s="43"/>
      <c r="H60" s="43"/>
      <c r="I60" s="43"/>
      <c r="J60" s="2"/>
    </row>
    <row r="61" spans="1:10">
      <c r="A61" s="1" t="s">
        <v>205</v>
      </c>
      <c r="B61" s="647" t="s">
        <v>194</v>
      </c>
      <c r="C61" s="622"/>
      <c r="D61" s="648"/>
      <c r="E61" s="43"/>
      <c r="F61" s="43"/>
      <c r="G61" s="43"/>
      <c r="H61" s="43"/>
      <c r="I61" s="43"/>
      <c r="J61" s="2"/>
    </row>
    <row r="62" spans="1:10" hidden="1">
      <c r="A62" s="1" t="s">
        <v>35</v>
      </c>
      <c r="B62" s="43"/>
      <c r="C62" s="43"/>
      <c r="D62" s="43"/>
      <c r="E62" s="43"/>
      <c r="F62" s="43"/>
      <c r="G62" s="43"/>
      <c r="H62" s="43"/>
      <c r="I62" s="43"/>
      <c r="J62" s="2"/>
    </row>
    <row r="63" spans="1:10" hidden="1">
      <c r="A63" s="1" t="s">
        <v>34</v>
      </c>
      <c r="B63" s="43"/>
      <c r="C63" s="43"/>
      <c r="D63" s="43"/>
      <c r="E63" s="43"/>
      <c r="F63" s="43"/>
      <c r="G63" s="43"/>
      <c r="H63" s="43"/>
      <c r="I63" s="43"/>
      <c r="J63" s="2"/>
    </row>
    <row r="64" spans="1:10">
      <c r="A64" s="1" t="s">
        <v>206</v>
      </c>
      <c r="B64" s="645">
        <v>38993</v>
      </c>
      <c r="C64" s="646"/>
      <c r="D64" s="44">
        <v>41239</v>
      </c>
      <c r="E64" s="43"/>
      <c r="F64" s="43"/>
      <c r="G64" s="43"/>
      <c r="H64" s="43"/>
      <c r="I64" s="43"/>
      <c r="J64" s="2"/>
    </row>
    <row r="65" spans="1:10">
      <c r="A65" s="1" t="s">
        <v>207</v>
      </c>
      <c r="B65" s="645">
        <v>41639</v>
      </c>
      <c r="C65" s="646"/>
      <c r="D65" s="44">
        <v>41656</v>
      </c>
      <c r="E65" s="43"/>
      <c r="F65" s="43"/>
      <c r="G65" s="43"/>
      <c r="H65" s="43"/>
      <c r="I65" s="43"/>
      <c r="J65" s="2"/>
    </row>
    <row r="66" spans="1:10">
      <c r="A66" s="1" t="s">
        <v>38</v>
      </c>
      <c r="B66" s="619">
        <f>(B65-B64)/365</f>
        <v>7.2493150684931509</v>
      </c>
      <c r="C66" s="620"/>
      <c r="D66" s="15">
        <f>(D65-D64)/365</f>
        <v>1.1424657534246576</v>
      </c>
      <c r="E66" s="43"/>
      <c r="F66" s="43"/>
      <c r="G66" s="43"/>
      <c r="H66" s="43"/>
      <c r="I66" s="43"/>
      <c r="J66" s="2"/>
    </row>
    <row r="67" spans="1:10" ht="15.75" thickBot="1">
      <c r="A67" s="4" t="s">
        <v>42</v>
      </c>
      <c r="B67" s="627">
        <v>1</v>
      </c>
      <c r="C67" s="652"/>
      <c r="D67" s="11">
        <v>1</v>
      </c>
      <c r="E67" s="11"/>
      <c r="F67" s="10"/>
      <c r="G67" s="11"/>
      <c r="H67" s="11"/>
      <c r="I67" s="11"/>
      <c r="J67" s="12"/>
    </row>
    <row r="68" spans="1:10" ht="15.75" thickBot="1">
      <c r="A68" s="8" t="s">
        <v>41</v>
      </c>
      <c r="B68" s="650">
        <f>MIN(SUMIFS(B66:J66,B67:J67,1),5)</f>
        <v>5</v>
      </c>
      <c r="C68" s="650"/>
      <c r="D68" s="650"/>
      <c r="E68" s="650"/>
      <c r="F68" s="650"/>
      <c r="G68" s="650"/>
      <c r="H68" s="650"/>
      <c r="I68" s="650"/>
      <c r="J68" s="651"/>
    </row>
    <row r="69" spans="1:10" ht="15.75" thickBot="1">
      <c r="A69" s="7"/>
      <c r="B69" s="25"/>
      <c r="C69" s="25"/>
      <c r="D69" s="25"/>
      <c r="E69" s="25"/>
      <c r="F69" s="25"/>
      <c r="G69" s="25"/>
      <c r="H69" s="25"/>
      <c r="I69" s="25"/>
      <c r="J69" s="26"/>
    </row>
    <row r="70" spans="1:10">
      <c r="A70" s="9" t="s">
        <v>225</v>
      </c>
      <c r="B70" s="630" t="s">
        <v>28</v>
      </c>
      <c r="C70" s="649"/>
      <c r="D70" s="55" t="s">
        <v>29</v>
      </c>
      <c r="E70" s="55"/>
      <c r="F70" s="55"/>
      <c r="G70" s="55"/>
      <c r="H70" s="55"/>
      <c r="I70" s="55"/>
      <c r="J70" s="56"/>
    </row>
    <row r="71" spans="1:10">
      <c r="A71" s="1" t="s">
        <v>23</v>
      </c>
      <c r="B71" s="647" t="s">
        <v>256</v>
      </c>
      <c r="C71" s="622"/>
      <c r="D71" s="648"/>
      <c r="E71" s="43"/>
      <c r="F71" s="43"/>
      <c r="G71" s="43"/>
      <c r="H71" s="43"/>
      <c r="I71" s="43"/>
      <c r="J71" s="2"/>
    </row>
    <row r="72" spans="1:10" hidden="1">
      <c r="A72" s="1" t="s">
        <v>24</v>
      </c>
      <c r="B72" s="43" t="s">
        <v>95</v>
      </c>
      <c r="C72" s="43"/>
      <c r="D72" s="43" t="s">
        <v>95</v>
      </c>
      <c r="E72" s="43"/>
      <c r="F72" s="43"/>
      <c r="G72" s="43"/>
      <c r="H72" s="43"/>
      <c r="I72" s="43"/>
      <c r="J72" s="2"/>
    </row>
    <row r="73" spans="1:10" hidden="1">
      <c r="A73" s="1" t="s">
        <v>25</v>
      </c>
      <c r="B73" s="43" t="s">
        <v>92</v>
      </c>
      <c r="C73" s="43"/>
      <c r="D73" s="43" t="s">
        <v>94</v>
      </c>
      <c r="E73" s="43"/>
      <c r="F73" s="43"/>
      <c r="G73" s="43"/>
      <c r="H73" s="43"/>
      <c r="I73" s="43"/>
      <c r="J73" s="2"/>
    </row>
    <row r="74" spans="1:10" hidden="1">
      <c r="A74" s="1" t="s">
        <v>26</v>
      </c>
      <c r="B74" s="43" t="s">
        <v>98</v>
      </c>
      <c r="C74" s="43"/>
      <c r="D74" s="43" t="s">
        <v>98</v>
      </c>
      <c r="E74" s="43"/>
      <c r="F74" s="43"/>
      <c r="G74" s="43"/>
      <c r="H74" s="43"/>
      <c r="I74" s="43"/>
      <c r="J74" s="2"/>
    </row>
    <row r="75" spans="1:10">
      <c r="A75" s="1" t="s">
        <v>205</v>
      </c>
      <c r="B75" s="647"/>
      <c r="C75" s="648"/>
      <c r="D75" s="43"/>
      <c r="E75" s="43"/>
      <c r="F75" s="43"/>
      <c r="G75" s="43"/>
      <c r="H75" s="43"/>
      <c r="I75" s="43"/>
      <c r="J75" s="2"/>
    </row>
    <row r="76" spans="1:10" hidden="1">
      <c r="A76" s="1" t="s">
        <v>35</v>
      </c>
      <c r="B76" s="43"/>
      <c r="C76" s="43"/>
      <c r="D76" s="43"/>
      <c r="E76" s="43"/>
      <c r="F76" s="43"/>
      <c r="G76" s="43"/>
      <c r="H76" s="43"/>
      <c r="I76" s="43"/>
      <c r="J76" s="2"/>
    </row>
    <row r="77" spans="1:10" hidden="1">
      <c r="A77" s="1" t="s">
        <v>34</v>
      </c>
      <c r="B77" s="43"/>
      <c r="C77" s="43"/>
      <c r="D77" s="43"/>
      <c r="E77" s="43"/>
      <c r="F77" s="43"/>
      <c r="G77" s="43"/>
      <c r="H77" s="43"/>
      <c r="I77" s="43"/>
      <c r="J77" s="2"/>
    </row>
    <row r="78" spans="1:10">
      <c r="A78" s="1" t="s">
        <v>206</v>
      </c>
      <c r="B78" s="645">
        <v>38353</v>
      </c>
      <c r="C78" s="646"/>
      <c r="D78" s="44">
        <v>41239</v>
      </c>
      <c r="E78" s="43"/>
      <c r="F78" s="43"/>
      <c r="G78" s="43"/>
      <c r="H78" s="43"/>
      <c r="I78" s="43"/>
      <c r="J78" s="2"/>
    </row>
    <row r="79" spans="1:10">
      <c r="A79" s="1" t="s">
        <v>209</v>
      </c>
      <c r="B79" s="645">
        <v>40699</v>
      </c>
      <c r="C79" s="646"/>
      <c r="D79" s="44">
        <v>41656</v>
      </c>
      <c r="E79" s="43"/>
      <c r="F79" s="43"/>
      <c r="G79" s="43"/>
      <c r="H79" s="43"/>
      <c r="I79" s="43"/>
      <c r="J79" s="2"/>
    </row>
    <row r="80" spans="1:10">
      <c r="A80" s="1" t="s">
        <v>38</v>
      </c>
      <c r="B80" s="619">
        <f>(B79-B78)/365</f>
        <v>6.4273972602739722</v>
      </c>
      <c r="C80" s="620"/>
      <c r="D80" s="15">
        <f>(D79-D78)/365</f>
        <v>1.1424657534246576</v>
      </c>
      <c r="E80" s="43"/>
      <c r="F80" s="43"/>
      <c r="G80" s="43"/>
      <c r="H80" s="43"/>
      <c r="I80" s="43"/>
      <c r="J80" s="2"/>
    </row>
    <row r="81" spans="1:10" ht="15.75" thickBot="1">
      <c r="A81" s="4" t="s">
        <v>42</v>
      </c>
      <c r="B81" s="627">
        <v>1</v>
      </c>
      <c r="C81" s="652"/>
      <c r="D81" s="11">
        <v>1</v>
      </c>
      <c r="E81" s="11"/>
      <c r="F81" s="10"/>
      <c r="G81" s="11"/>
      <c r="H81" s="11"/>
      <c r="I81" s="11"/>
      <c r="J81" s="12"/>
    </row>
    <row r="82" spans="1:10" ht="15.75" thickBot="1">
      <c r="A82" s="8" t="s">
        <v>41</v>
      </c>
      <c r="B82" s="650">
        <f>MIN(SUMIFS(B80:J80,B81:J81,1),5)</f>
        <v>5</v>
      </c>
      <c r="C82" s="650"/>
      <c r="D82" s="650"/>
      <c r="E82" s="650"/>
      <c r="F82" s="650"/>
      <c r="G82" s="650"/>
      <c r="H82" s="650"/>
      <c r="I82" s="650"/>
      <c r="J82" s="651"/>
    </row>
    <row r="83" spans="1:10" ht="15.75" thickBot="1"/>
    <row r="84" spans="1:10">
      <c r="A84" s="9" t="s">
        <v>229</v>
      </c>
      <c r="B84" s="55" t="s">
        <v>28</v>
      </c>
      <c r="C84" s="55" t="s">
        <v>29</v>
      </c>
      <c r="D84" s="55" t="s">
        <v>30</v>
      </c>
      <c r="E84" s="55" t="s">
        <v>31</v>
      </c>
      <c r="F84" s="630" t="s">
        <v>32</v>
      </c>
      <c r="G84" s="649"/>
      <c r="H84" s="55" t="s">
        <v>33</v>
      </c>
      <c r="I84" s="55"/>
      <c r="J84" s="56"/>
    </row>
    <row r="85" spans="1:10">
      <c r="A85" s="1" t="s">
        <v>23</v>
      </c>
      <c r="B85" s="43" t="s">
        <v>102</v>
      </c>
      <c r="C85" s="43" t="s">
        <v>100</v>
      </c>
      <c r="D85" s="43" t="s">
        <v>101</v>
      </c>
      <c r="E85" s="43" t="s">
        <v>101</v>
      </c>
      <c r="F85" s="647" t="s">
        <v>256</v>
      </c>
      <c r="G85" s="622"/>
      <c r="H85" s="648"/>
      <c r="I85" s="43"/>
      <c r="J85" s="2"/>
    </row>
    <row r="86" spans="1:10" hidden="1">
      <c r="A86" s="1" t="s">
        <v>24</v>
      </c>
      <c r="B86" s="43"/>
      <c r="C86" s="43"/>
      <c r="D86" s="43"/>
      <c r="E86" s="43"/>
      <c r="F86" s="43" t="s">
        <v>95</v>
      </c>
      <c r="G86" s="43"/>
      <c r="H86" s="43" t="s">
        <v>95</v>
      </c>
      <c r="I86" s="43"/>
      <c r="J86" s="2"/>
    </row>
    <row r="87" spans="1:10" hidden="1">
      <c r="A87" s="1" t="s">
        <v>25</v>
      </c>
      <c r="B87" s="43"/>
      <c r="C87" s="43"/>
      <c r="D87" s="43"/>
      <c r="E87" s="43"/>
      <c r="F87" s="43" t="s">
        <v>87</v>
      </c>
      <c r="G87" s="43"/>
      <c r="H87" s="43" t="s">
        <v>94</v>
      </c>
      <c r="I87" s="43"/>
      <c r="J87" s="2"/>
    </row>
    <row r="88" spans="1:10" hidden="1">
      <c r="A88" s="1" t="s">
        <v>26</v>
      </c>
      <c r="B88" s="43" t="s">
        <v>99</v>
      </c>
      <c r="C88" s="43" t="s">
        <v>99</v>
      </c>
      <c r="D88" s="43" t="s">
        <v>99</v>
      </c>
      <c r="E88" s="43" t="s">
        <v>99</v>
      </c>
      <c r="F88" s="43" t="s">
        <v>99</v>
      </c>
      <c r="G88" s="43"/>
      <c r="H88" s="43" t="s">
        <v>99</v>
      </c>
      <c r="I88" s="43"/>
      <c r="J88" s="2"/>
    </row>
    <row r="89" spans="1:10">
      <c r="A89" s="1" t="s">
        <v>210</v>
      </c>
      <c r="B89" s="43"/>
      <c r="C89" s="43"/>
      <c r="D89" s="43"/>
      <c r="E89" s="43"/>
      <c r="F89" s="647"/>
      <c r="G89" s="648"/>
      <c r="H89" s="43"/>
      <c r="I89" s="43"/>
      <c r="J89" s="2"/>
    </row>
    <row r="90" spans="1:10" hidden="1">
      <c r="A90" s="1" t="s">
        <v>35</v>
      </c>
      <c r="B90" s="43"/>
      <c r="C90" s="43"/>
      <c r="D90" s="43"/>
      <c r="E90" s="43"/>
      <c r="F90" s="43"/>
      <c r="G90" s="43"/>
      <c r="H90" s="43"/>
      <c r="I90" s="43"/>
      <c r="J90" s="2"/>
    </row>
    <row r="91" spans="1:10" hidden="1">
      <c r="A91" s="1" t="s">
        <v>34</v>
      </c>
      <c r="B91" s="43"/>
      <c r="C91" s="43"/>
      <c r="D91" s="43"/>
      <c r="E91" s="43"/>
      <c r="F91" s="43"/>
      <c r="G91" s="43"/>
      <c r="H91" s="43"/>
      <c r="I91" s="43"/>
      <c r="J91" s="2"/>
    </row>
    <row r="92" spans="1:10">
      <c r="A92" s="1" t="s">
        <v>206</v>
      </c>
      <c r="B92" s="44">
        <v>35187</v>
      </c>
      <c r="C92" s="44">
        <v>37690</v>
      </c>
      <c r="D92" s="44">
        <v>37332</v>
      </c>
      <c r="E92" s="44">
        <v>37557</v>
      </c>
      <c r="F92" s="645">
        <v>40909</v>
      </c>
      <c r="G92" s="646"/>
      <c r="H92" s="44">
        <v>41239</v>
      </c>
      <c r="I92" s="43"/>
      <c r="J92" s="2"/>
    </row>
    <row r="93" spans="1:10">
      <c r="A93" s="1" t="s">
        <v>209</v>
      </c>
      <c r="B93" s="44">
        <v>36433</v>
      </c>
      <c r="C93" s="44">
        <v>37955</v>
      </c>
      <c r="D93" s="44">
        <v>37485</v>
      </c>
      <c r="E93" s="44">
        <v>37680</v>
      </c>
      <c r="F93" s="645">
        <v>41229</v>
      </c>
      <c r="G93" s="646"/>
      <c r="H93" s="44">
        <v>41656</v>
      </c>
      <c r="I93" s="43"/>
      <c r="J93" s="2"/>
    </row>
    <row r="94" spans="1:10">
      <c r="A94" s="1" t="s">
        <v>38</v>
      </c>
      <c r="B94" s="24">
        <f>(B93-B92)/365</f>
        <v>3.4136986301369863</v>
      </c>
      <c r="C94" s="24">
        <f>(C93-C92)/365</f>
        <v>0.72602739726027399</v>
      </c>
      <c r="D94" s="24">
        <f>(D93-D92)/365</f>
        <v>0.41917808219178082</v>
      </c>
      <c r="E94" s="24">
        <f>(E93-E92)/365</f>
        <v>0.33698630136986302</v>
      </c>
      <c r="F94" s="654">
        <f>(F93-F92)/365</f>
        <v>0.87671232876712324</v>
      </c>
      <c r="G94" s="655"/>
      <c r="H94" s="24">
        <f>(H93-H92)/365</f>
        <v>1.1424657534246576</v>
      </c>
      <c r="I94" s="43"/>
      <c r="J94" s="2"/>
    </row>
    <row r="95" spans="1:10" ht="15.75" thickBot="1">
      <c r="A95" s="4" t="s">
        <v>42</v>
      </c>
      <c r="B95" s="10">
        <v>1</v>
      </c>
      <c r="C95" s="11">
        <v>1</v>
      </c>
      <c r="D95" s="11">
        <v>1</v>
      </c>
      <c r="E95" s="11">
        <v>1</v>
      </c>
      <c r="F95" s="627">
        <v>1</v>
      </c>
      <c r="G95" s="652"/>
      <c r="H95" s="11">
        <v>1</v>
      </c>
      <c r="I95" s="11"/>
      <c r="J95" s="12"/>
    </row>
    <row r="96" spans="1:10" ht="15.75" thickBot="1">
      <c r="A96" s="8" t="s">
        <v>41</v>
      </c>
      <c r="B96" s="650">
        <f>MIN(SUMIFS(B94:J94,B95:J95,1),5)</f>
        <v>5</v>
      </c>
      <c r="C96" s="650"/>
      <c r="D96" s="650"/>
      <c r="E96" s="650"/>
      <c r="F96" s="650"/>
      <c r="G96" s="650"/>
      <c r="H96" s="650"/>
      <c r="I96" s="650"/>
      <c r="J96" s="651"/>
    </row>
    <row r="97" spans="1:10" ht="15.75" thickBot="1"/>
    <row r="98" spans="1:10">
      <c r="A98" s="9" t="s">
        <v>228</v>
      </c>
      <c r="B98" s="630" t="s">
        <v>28</v>
      </c>
      <c r="C98" s="631"/>
      <c r="D98" s="649"/>
      <c r="E98" s="55"/>
      <c r="F98" s="55"/>
      <c r="G98" s="55"/>
      <c r="H98" s="55"/>
      <c r="I98" s="55"/>
      <c r="J98" s="56"/>
    </row>
    <row r="99" spans="1:10">
      <c r="A99" s="3" t="s">
        <v>23</v>
      </c>
      <c r="B99" s="647" t="s">
        <v>89</v>
      </c>
      <c r="C99" s="622"/>
      <c r="D99" s="648"/>
      <c r="E99" s="43"/>
      <c r="F99" s="43"/>
      <c r="G99" s="43"/>
      <c r="H99" s="43"/>
      <c r="I99" s="43"/>
      <c r="J99" s="2"/>
    </row>
    <row r="100" spans="1:10" hidden="1">
      <c r="A100" s="1" t="s">
        <v>24</v>
      </c>
      <c r="B100" s="43" t="s">
        <v>95</v>
      </c>
      <c r="C100" s="43"/>
      <c r="D100" s="43"/>
      <c r="E100" s="43"/>
      <c r="F100" s="43"/>
      <c r="G100" s="43"/>
      <c r="H100" s="43"/>
      <c r="I100" s="43"/>
      <c r="J100" s="2"/>
    </row>
    <row r="101" spans="1:10" hidden="1">
      <c r="A101" s="1" t="s">
        <v>25</v>
      </c>
      <c r="B101" s="43" t="s">
        <v>92</v>
      </c>
      <c r="C101" s="43"/>
      <c r="D101" s="43"/>
      <c r="E101" s="43"/>
      <c r="F101" s="43"/>
      <c r="G101" s="43"/>
      <c r="H101" s="43"/>
      <c r="I101" s="43"/>
      <c r="J101" s="2"/>
    </row>
    <row r="102" spans="1:10" hidden="1">
      <c r="A102" s="21" t="s">
        <v>26</v>
      </c>
      <c r="B102" s="43" t="s">
        <v>103</v>
      </c>
      <c r="C102" s="43"/>
      <c r="D102" s="43"/>
      <c r="E102" s="43"/>
      <c r="F102" s="43"/>
      <c r="G102" s="43"/>
      <c r="H102" s="43"/>
      <c r="I102" s="43"/>
      <c r="J102" s="2"/>
    </row>
    <row r="103" spans="1:10">
      <c r="A103" s="1" t="s">
        <v>205</v>
      </c>
      <c r="B103" s="647"/>
      <c r="C103" s="622"/>
      <c r="D103" s="648"/>
      <c r="E103" s="43"/>
      <c r="F103" s="43"/>
      <c r="G103" s="43"/>
      <c r="H103" s="43"/>
      <c r="I103" s="43"/>
      <c r="J103" s="2"/>
    </row>
    <row r="104" spans="1:10" hidden="1">
      <c r="A104" s="1" t="s">
        <v>35</v>
      </c>
      <c r="B104" s="43"/>
      <c r="C104" s="43"/>
      <c r="D104" s="43"/>
      <c r="E104" s="43"/>
      <c r="F104" s="43"/>
      <c r="G104" s="43"/>
      <c r="H104" s="43"/>
      <c r="I104" s="43"/>
      <c r="J104" s="2"/>
    </row>
    <row r="105" spans="1:10" hidden="1">
      <c r="A105" s="1" t="s">
        <v>34</v>
      </c>
      <c r="B105" s="43"/>
      <c r="C105" s="43"/>
      <c r="D105" s="43"/>
      <c r="E105" s="43"/>
      <c r="F105" s="43"/>
      <c r="G105" s="43"/>
      <c r="H105" s="43"/>
      <c r="I105" s="43"/>
      <c r="J105" s="2"/>
    </row>
    <row r="106" spans="1:10">
      <c r="A106" s="1" t="s">
        <v>206</v>
      </c>
      <c r="B106" s="645">
        <v>38353</v>
      </c>
      <c r="C106" s="634"/>
      <c r="D106" s="646"/>
      <c r="E106" s="43"/>
      <c r="F106" s="43"/>
      <c r="G106" s="43"/>
      <c r="H106" s="43"/>
      <c r="I106" s="43"/>
      <c r="J106" s="2"/>
    </row>
    <row r="107" spans="1:10">
      <c r="A107" s="1" t="s">
        <v>207</v>
      </c>
      <c r="B107" s="645">
        <v>40724</v>
      </c>
      <c r="C107" s="634"/>
      <c r="D107" s="646"/>
      <c r="E107" s="43"/>
      <c r="F107" s="43"/>
      <c r="G107" s="43"/>
      <c r="H107" s="43"/>
      <c r="I107" s="43"/>
      <c r="J107" s="2"/>
    </row>
    <row r="108" spans="1:10">
      <c r="A108" s="1" t="s">
        <v>38</v>
      </c>
      <c r="B108" s="647">
        <f>(B107-B106)/365</f>
        <v>6.4958904109589044</v>
      </c>
      <c r="C108" s="622"/>
      <c r="D108" s="648"/>
      <c r="E108" s="43"/>
      <c r="F108" s="43"/>
      <c r="G108" s="43"/>
      <c r="H108" s="43"/>
      <c r="I108" s="43"/>
      <c r="J108" s="2"/>
    </row>
    <row r="109" spans="1:10" ht="15.75" thickBot="1">
      <c r="A109" s="4" t="s">
        <v>42</v>
      </c>
      <c r="B109" s="627">
        <v>1</v>
      </c>
      <c r="C109" s="628"/>
      <c r="D109" s="652"/>
      <c r="E109" s="11"/>
      <c r="F109" s="10"/>
      <c r="G109" s="11"/>
      <c r="H109" s="11"/>
      <c r="I109" s="11"/>
      <c r="J109" s="12"/>
    </row>
    <row r="110" spans="1:10" ht="15.75" thickBot="1">
      <c r="A110" s="8" t="s">
        <v>41</v>
      </c>
      <c r="B110" s="650">
        <f>MIN(SUMIFS(B108:J108,B109:J109,1),5)</f>
        <v>5</v>
      </c>
      <c r="C110" s="650"/>
      <c r="D110" s="650"/>
      <c r="E110" s="650"/>
      <c r="F110" s="650"/>
      <c r="G110" s="650"/>
      <c r="H110" s="650"/>
      <c r="I110" s="650"/>
      <c r="J110" s="651"/>
    </row>
  </sheetData>
  <mergeCells count="55">
    <mergeCell ref="A6:J6"/>
    <mergeCell ref="A7:J7"/>
    <mergeCell ref="A8:J8"/>
    <mergeCell ref="A9:J9"/>
    <mergeCell ref="B110:J110"/>
    <mergeCell ref="B11:J11"/>
    <mergeCell ref="B26:J26"/>
    <mergeCell ref="B40:J40"/>
    <mergeCell ref="B54:J54"/>
    <mergeCell ref="B68:J68"/>
    <mergeCell ref="B96:J96"/>
    <mergeCell ref="B82:J82"/>
    <mergeCell ref="B75:C75"/>
    <mergeCell ref="B65:C65"/>
    <mergeCell ref="B64:C64"/>
    <mergeCell ref="B15:E15"/>
    <mergeCell ref="B28:C28"/>
    <mergeCell ref="B29:D29"/>
    <mergeCell ref="B42:C42"/>
    <mergeCell ref="B33:C33"/>
    <mergeCell ref="B36:C36"/>
    <mergeCell ref="B37:C37"/>
    <mergeCell ref="B38:C38"/>
    <mergeCell ref="B39:C39"/>
    <mergeCell ref="B71:D71"/>
    <mergeCell ref="B43:D43"/>
    <mergeCell ref="B47:C47"/>
    <mergeCell ref="B50:C50"/>
    <mergeCell ref="B51:C51"/>
    <mergeCell ref="B52:C52"/>
    <mergeCell ref="B53:C53"/>
    <mergeCell ref="B61:D61"/>
    <mergeCell ref="B67:C67"/>
    <mergeCell ref="B66:C66"/>
    <mergeCell ref="B56:C56"/>
    <mergeCell ref="B57:D57"/>
    <mergeCell ref="B70:C70"/>
    <mergeCell ref="B108:D108"/>
    <mergeCell ref="B109:D109"/>
    <mergeCell ref="F95:G95"/>
    <mergeCell ref="B98:D98"/>
    <mergeCell ref="B99:D99"/>
    <mergeCell ref="B103:D103"/>
    <mergeCell ref="B106:D106"/>
    <mergeCell ref="B107:D107"/>
    <mergeCell ref="F94:G94"/>
    <mergeCell ref="B78:C78"/>
    <mergeCell ref="F84:G84"/>
    <mergeCell ref="F85:H85"/>
    <mergeCell ref="F89:G89"/>
    <mergeCell ref="F92:G92"/>
    <mergeCell ref="F93:G93"/>
    <mergeCell ref="B79:C79"/>
    <mergeCell ref="B80:C80"/>
    <mergeCell ref="B81:C81"/>
  </mergeCells>
  <pageMargins left="0.7" right="0.7" top="0.75" bottom="0.75" header="0.3" footer="0.3"/>
  <pageSetup paperSize="9" scale="58" orientation="portrait" r:id="rId1"/>
  <drawing r:id="rId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sheetPr codeName="Hoja6">
    <tabColor theme="6" tint="-0.249977111117893"/>
    <pageSetUpPr fitToPage="1"/>
  </sheetPr>
  <dimension ref="A6:J110"/>
  <sheetViews>
    <sheetView view="pageBreakPreview" zoomScale="60" workbookViewId="0">
      <pane ySplit="12" topLeftCell="A82" activePane="bottomLeft" state="frozen"/>
      <selection activeCell="B1" sqref="B1:J1"/>
      <selection pane="bottomLeft" activeCell="B98" sqref="B98:C109"/>
    </sheetView>
  </sheetViews>
  <sheetFormatPr baseColWidth="10" defaultRowHeight="15"/>
  <cols>
    <col min="1" max="1" width="41.140625" customWidth="1"/>
  </cols>
  <sheetData>
    <row r="6" spans="1:10">
      <c r="A6" s="434" t="s">
        <v>201</v>
      </c>
      <c r="B6" s="434"/>
      <c r="C6" s="434"/>
      <c r="D6" s="434"/>
      <c r="E6" s="434"/>
      <c r="F6" s="434"/>
      <c r="G6" s="434"/>
      <c r="H6" s="434"/>
      <c r="I6" s="434"/>
      <c r="J6" s="434"/>
    </row>
    <row r="7" spans="1:10">
      <c r="A7" s="434" t="s">
        <v>202</v>
      </c>
      <c r="B7" s="434"/>
      <c r="C7" s="434"/>
      <c r="D7" s="434"/>
      <c r="E7" s="434"/>
      <c r="F7" s="434"/>
      <c r="G7" s="434"/>
      <c r="H7" s="434"/>
      <c r="I7" s="434"/>
      <c r="J7" s="434"/>
    </row>
    <row r="8" spans="1:10">
      <c r="A8" s="434" t="s">
        <v>203</v>
      </c>
      <c r="B8" s="434"/>
      <c r="C8" s="434"/>
      <c r="D8" s="434"/>
      <c r="E8" s="434"/>
      <c r="F8" s="434"/>
      <c r="G8" s="434"/>
      <c r="H8" s="434"/>
      <c r="I8" s="434"/>
      <c r="J8" s="434"/>
    </row>
    <row r="9" spans="1:10">
      <c r="A9" s="434" t="s">
        <v>473</v>
      </c>
      <c r="B9" s="434"/>
      <c r="C9" s="434"/>
      <c r="D9" s="434"/>
      <c r="E9" s="434"/>
      <c r="F9" s="434"/>
      <c r="G9" s="434"/>
      <c r="H9" s="434"/>
      <c r="I9" s="434"/>
      <c r="J9" s="434"/>
    </row>
    <row r="11" spans="1:10">
      <c r="A11" s="13" t="s">
        <v>13</v>
      </c>
      <c r="B11" s="653" t="s">
        <v>195</v>
      </c>
      <c r="C11" s="653"/>
      <c r="D11" s="653"/>
      <c r="E11" s="653"/>
      <c r="F11" s="653"/>
      <c r="G11" s="653"/>
      <c r="H11" s="653"/>
      <c r="I11" s="653"/>
      <c r="J11" s="653"/>
    </row>
    <row r="12" spans="1:10">
      <c r="A12" s="13" t="s">
        <v>43</v>
      </c>
      <c r="B12" s="64">
        <f>SUM(B26,B40,B54,B68,B82,B96,B110)</f>
        <v>22.358904109589041</v>
      </c>
      <c r="C12" s="46"/>
      <c r="D12" s="46"/>
      <c r="E12" s="46"/>
      <c r="F12" s="46"/>
      <c r="G12" s="46"/>
      <c r="H12" s="46"/>
      <c r="I12" s="46"/>
      <c r="J12" s="46"/>
    </row>
    <row r="13" spans="1:10" ht="15.75" thickBot="1"/>
    <row r="14" spans="1:10">
      <c r="A14" s="9" t="s">
        <v>221</v>
      </c>
      <c r="B14" s="630" t="s">
        <v>28</v>
      </c>
      <c r="C14" s="631"/>
      <c r="D14" s="649"/>
      <c r="E14" s="55"/>
      <c r="F14" s="55"/>
      <c r="G14" s="55"/>
      <c r="H14" s="55"/>
      <c r="I14" s="55"/>
      <c r="J14" s="56"/>
    </row>
    <row r="15" spans="1:10">
      <c r="A15" s="1" t="s">
        <v>23</v>
      </c>
      <c r="B15" s="647" t="s">
        <v>120</v>
      </c>
      <c r="C15" s="622"/>
      <c r="D15" s="648"/>
      <c r="E15" s="43"/>
      <c r="F15" s="43"/>
      <c r="G15" s="43"/>
      <c r="H15" s="43"/>
      <c r="I15" s="43"/>
      <c r="J15" s="2"/>
    </row>
    <row r="16" spans="1:10">
      <c r="A16" s="1" t="s">
        <v>24</v>
      </c>
      <c r="B16" s="3" t="s">
        <v>121</v>
      </c>
      <c r="C16" s="43"/>
      <c r="D16" s="43"/>
      <c r="E16" s="43"/>
      <c r="F16" s="43"/>
      <c r="G16" s="43"/>
      <c r="H16" s="43"/>
      <c r="I16" s="43"/>
      <c r="J16" s="2"/>
    </row>
    <row r="17" spans="1:10">
      <c r="A17" s="1" t="s">
        <v>25</v>
      </c>
      <c r="B17" s="43" t="s">
        <v>122</v>
      </c>
      <c r="C17" s="43"/>
      <c r="D17" s="43"/>
      <c r="E17" s="43"/>
      <c r="F17" s="43"/>
      <c r="G17" s="43"/>
      <c r="H17" s="43"/>
      <c r="I17" s="43"/>
      <c r="J17" s="2"/>
    </row>
    <row r="18" spans="1:10">
      <c r="A18" s="1" t="s">
        <v>26</v>
      </c>
      <c r="B18" s="1" t="s">
        <v>123</v>
      </c>
      <c r="C18" s="43"/>
      <c r="D18" s="43"/>
      <c r="E18" s="43"/>
      <c r="F18" s="43"/>
      <c r="G18" s="43"/>
      <c r="H18" s="43"/>
      <c r="I18" s="43"/>
      <c r="J18" s="2"/>
    </row>
    <row r="19" spans="1:10">
      <c r="A19" s="1" t="s">
        <v>205</v>
      </c>
      <c r="B19" s="647" t="s">
        <v>471</v>
      </c>
      <c r="C19" s="622"/>
      <c r="D19" s="648"/>
      <c r="E19" s="43"/>
      <c r="F19" s="43"/>
      <c r="G19" s="43"/>
      <c r="H19" s="43"/>
      <c r="I19" s="43"/>
      <c r="J19" s="2"/>
    </row>
    <row r="20" spans="1:10">
      <c r="A20" s="1" t="s">
        <v>35</v>
      </c>
      <c r="B20" s="44">
        <v>37316</v>
      </c>
      <c r="C20" s="43"/>
      <c r="D20" s="43"/>
      <c r="E20" s="43"/>
      <c r="F20" s="43"/>
      <c r="G20" s="43"/>
      <c r="H20" s="43"/>
      <c r="I20" s="43"/>
      <c r="J20" s="2"/>
    </row>
    <row r="21" spans="1:10">
      <c r="A21" s="1" t="s">
        <v>34</v>
      </c>
      <c r="B21" s="44">
        <v>39445</v>
      </c>
      <c r="C21" s="43"/>
      <c r="D21" s="43"/>
      <c r="E21" s="43"/>
      <c r="F21" s="43"/>
      <c r="G21" s="43"/>
      <c r="H21" s="43"/>
      <c r="I21" s="43"/>
      <c r="J21" s="2"/>
    </row>
    <row r="22" spans="1:10">
      <c r="A22" s="1" t="s">
        <v>208</v>
      </c>
      <c r="B22" s="645">
        <v>37316</v>
      </c>
      <c r="C22" s="634"/>
      <c r="D22" s="646"/>
      <c r="E22" s="43"/>
      <c r="F22" s="43"/>
      <c r="G22" s="43"/>
      <c r="H22" s="43"/>
      <c r="I22" s="43"/>
      <c r="J22" s="2"/>
    </row>
    <row r="23" spans="1:10">
      <c r="A23" s="1" t="s">
        <v>209</v>
      </c>
      <c r="B23" s="645">
        <v>39445</v>
      </c>
      <c r="C23" s="634"/>
      <c r="D23" s="646"/>
      <c r="E23" s="43"/>
      <c r="F23" s="43"/>
      <c r="G23" s="43"/>
      <c r="H23" s="43"/>
      <c r="I23" s="43"/>
      <c r="J23" s="2"/>
    </row>
    <row r="24" spans="1:10">
      <c r="A24" s="1" t="s">
        <v>38</v>
      </c>
      <c r="B24" s="619">
        <f>((B23-B22)/365)-4</f>
        <v>1.8328767123287673</v>
      </c>
      <c r="C24" s="625"/>
      <c r="D24" s="620"/>
      <c r="E24" s="43"/>
      <c r="F24" s="43"/>
      <c r="G24" s="43"/>
      <c r="H24" s="43"/>
      <c r="I24" s="43"/>
      <c r="J24" s="2"/>
    </row>
    <row r="25" spans="1:10" ht="15.75" thickBot="1">
      <c r="A25" s="4" t="s">
        <v>42</v>
      </c>
      <c r="B25" s="627">
        <v>1</v>
      </c>
      <c r="C25" s="628"/>
      <c r="D25" s="652"/>
      <c r="E25" s="11"/>
      <c r="F25" s="10"/>
      <c r="G25" s="11"/>
      <c r="H25" s="11"/>
      <c r="I25" s="11"/>
      <c r="J25" s="12"/>
    </row>
    <row r="26" spans="1:10" ht="15.75" thickBot="1">
      <c r="A26" s="8" t="s">
        <v>41</v>
      </c>
      <c r="B26" s="636">
        <f>B24</f>
        <v>1.8328767123287673</v>
      </c>
      <c r="C26" s="650"/>
      <c r="D26" s="650"/>
      <c r="E26" s="650"/>
      <c r="F26" s="650"/>
      <c r="G26" s="650"/>
      <c r="H26" s="650"/>
      <c r="I26" s="650"/>
      <c r="J26" s="651"/>
    </row>
    <row r="27" spans="1:10" ht="15.75" thickBot="1">
      <c r="A27" s="45"/>
      <c r="B27" s="17"/>
      <c r="C27" s="17"/>
      <c r="D27" s="17"/>
      <c r="E27" s="17"/>
      <c r="F27" s="17"/>
      <c r="G27" s="17"/>
      <c r="H27" s="17"/>
      <c r="I27" s="17"/>
      <c r="J27" s="17"/>
    </row>
    <row r="28" spans="1:10">
      <c r="A28" s="9" t="s">
        <v>230</v>
      </c>
      <c r="B28" s="630" t="s">
        <v>28</v>
      </c>
      <c r="C28" s="649"/>
      <c r="D28" s="55"/>
      <c r="E28" s="55"/>
      <c r="F28" s="55"/>
      <c r="G28" s="55"/>
      <c r="H28" s="55"/>
      <c r="I28" s="55"/>
      <c r="J28" s="56"/>
    </row>
    <row r="29" spans="1:10">
      <c r="A29" s="21" t="s">
        <v>23</v>
      </c>
      <c r="B29" s="647" t="s">
        <v>126</v>
      </c>
      <c r="C29" s="648"/>
      <c r="D29" s="43"/>
      <c r="E29" s="43"/>
      <c r="F29" s="43"/>
      <c r="G29" s="43"/>
      <c r="H29" s="43"/>
      <c r="I29" s="43"/>
      <c r="J29" s="2"/>
    </row>
    <row r="30" spans="1:10">
      <c r="A30" s="21" t="s">
        <v>24</v>
      </c>
      <c r="B30" s="43" t="s">
        <v>127</v>
      </c>
      <c r="C30" s="43"/>
      <c r="D30" s="43"/>
      <c r="E30" s="43"/>
      <c r="F30" s="43"/>
      <c r="G30" s="43"/>
      <c r="H30" s="43"/>
      <c r="I30" s="43"/>
      <c r="J30" s="2"/>
    </row>
    <row r="31" spans="1:10">
      <c r="A31" s="21" t="s">
        <v>25</v>
      </c>
      <c r="B31" s="43" t="s">
        <v>128</v>
      </c>
      <c r="C31" s="43"/>
      <c r="D31" s="43"/>
      <c r="E31" s="43"/>
      <c r="F31" s="43"/>
      <c r="G31" s="43"/>
      <c r="H31" s="43"/>
      <c r="I31" s="43"/>
      <c r="J31" s="2"/>
    </row>
    <row r="32" spans="1:10">
      <c r="A32" s="21" t="s">
        <v>26</v>
      </c>
      <c r="B32" s="43" t="s">
        <v>129</v>
      </c>
      <c r="C32" s="43"/>
      <c r="D32" s="43"/>
      <c r="E32" s="43"/>
      <c r="F32" s="43"/>
      <c r="G32" s="43"/>
      <c r="H32" s="43"/>
      <c r="I32" s="43"/>
      <c r="J32" s="2"/>
    </row>
    <row r="33" spans="1:10">
      <c r="A33" s="21" t="s">
        <v>27</v>
      </c>
      <c r="B33" s="647" t="s">
        <v>124</v>
      </c>
      <c r="C33" s="648"/>
      <c r="D33" s="43"/>
      <c r="E33" s="43"/>
      <c r="F33" s="43"/>
      <c r="G33" s="43"/>
      <c r="H33" s="43"/>
      <c r="I33" s="43"/>
      <c r="J33" s="2"/>
    </row>
    <row r="34" spans="1:10">
      <c r="A34" s="21" t="s">
        <v>35</v>
      </c>
      <c r="B34" s="44">
        <v>34196</v>
      </c>
      <c r="C34" s="43"/>
      <c r="D34" s="43"/>
      <c r="E34" s="43"/>
      <c r="F34" s="43"/>
      <c r="G34" s="43"/>
      <c r="H34" s="43"/>
      <c r="I34" s="43"/>
      <c r="J34" s="2"/>
    </row>
    <row r="35" spans="1:10">
      <c r="A35" s="21" t="s">
        <v>34</v>
      </c>
      <c r="B35" s="44">
        <v>38503</v>
      </c>
      <c r="C35" s="43"/>
      <c r="D35" s="43"/>
      <c r="E35" s="43"/>
      <c r="F35" s="43"/>
      <c r="G35" s="43"/>
      <c r="H35" s="43"/>
      <c r="I35" s="43"/>
      <c r="J35" s="2"/>
    </row>
    <row r="36" spans="1:10">
      <c r="A36" s="21" t="s">
        <v>208</v>
      </c>
      <c r="B36" s="645">
        <v>34196</v>
      </c>
      <c r="C36" s="646"/>
      <c r="D36" s="43"/>
      <c r="E36" s="43"/>
      <c r="F36" s="43"/>
      <c r="G36" s="43"/>
      <c r="H36" s="43"/>
      <c r="I36" s="43"/>
      <c r="J36" s="2"/>
    </row>
    <row r="37" spans="1:10">
      <c r="A37" s="21" t="s">
        <v>209</v>
      </c>
      <c r="B37" s="645">
        <v>38503</v>
      </c>
      <c r="C37" s="646"/>
      <c r="D37" s="43"/>
      <c r="E37" s="43"/>
      <c r="F37" s="43"/>
      <c r="G37" s="43"/>
      <c r="H37" s="43"/>
      <c r="I37" s="43"/>
      <c r="J37" s="2"/>
    </row>
    <row r="38" spans="1:10">
      <c r="A38" s="1" t="s">
        <v>38</v>
      </c>
      <c r="B38" s="619">
        <f>((B37-B36)/365)-10</f>
        <v>1.8000000000000007</v>
      </c>
      <c r="C38" s="620"/>
      <c r="D38" s="43"/>
      <c r="E38" s="43"/>
      <c r="F38" s="43"/>
      <c r="G38" s="43"/>
      <c r="H38" s="43"/>
      <c r="I38" s="43"/>
      <c r="J38" s="2"/>
    </row>
    <row r="39" spans="1:10" ht="15.75" thickBot="1">
      <c r="A39" s="4" t="s">
        <v>42</v>
      </c>
      <c r="B39" s="627">
        <v>1</v>
      </c>
      <c r="C39" s="652"/>
      <c r="D39" s="11"/>
      <c r="E39" s="11"/>
      <c r="F39" s="10"/>
      <c r="G39" s="11"/>
      <c r="H39" s="11"/>
      <c r="I39" s="11"/>
      <c r="J39" s="12"/>
    </row>
    <row r="40" spans="1:10" ht="15.75" thickBot="1">
      <c r="A40" s="8" t="s">
        <v>41</v>
      </c>
      <c r="B40" s="636">
        <f>B38</f>
        <v>1.8000000000000007</v>
      </c>
      <c r="C40" s="650"/>
      <c r="D40" s="650"/>
      <c r="E40" s="650"/>
      <c r="F40" s="650"/>
      <c r="G40" s="650"/>
      <c r="H40" s="650"/>
      <c r="I40" s="650"/>
      <c r="J40" s="651"/>
    </row>
    <row r="41" spans="1:10" ht="15.75" thickBot="1"/>
    <row r="42" spans="1:10">
      <c r="A42" s="9" t="s">
        <v>193</v>
      </c>
      <c r="B42" s="630" t="s">
        <v>28</v>
      </c>
      <c r="C42" s="649"/>
      <c r="D42" s="55"/>
      <c r="E42" s="55"/>
      <c r="F42" s="55"/>
      <c r="G42" s="55"/>
      <c r="H42" s="55"/>
      <c r="I42" s="55"/>
      <c r="J42" s="56"/>
    </row>
    <row r="43" spans="1:10" ht="15" customHeight="1">
      <c r="A43" s="21" t="s">
        <v>23</v>
      </c>
      <c r="B43" s="647" t="s">
        <v>211</v>
      </c>
      <c r="C43" s="648"/>
      <c r="D43" s="39"/>
      <c r="E43" s="43"/>
      <c r="F43" s="43"/>
      <c r="G43" s="43"/>
      <c r="H43" s="43"/>
      <c r="I43" s="43"/>
      <c r="J43" s="2"/>
    </row>
    <row r="44" spans="1:10" ht="15" customHeight="1">
      <c r="A44" s="21" t="s">
        <v>24</v>
      </c>
      <c r="B44" s="43" t="s">
        <v>130</v>
      </c>
      <c r="C44" s="43"/>
      <c r="D44" s="39"/>
      <c r="E44" s="43"/>
      <c r="F44" s="43"/>
      <c r="G44" s="43"/>
      <c r="H44" s="43"/>
      <c r="I44" s="43"/>
      <c r="J44" s="2"/>
    </row>
    <row r="45" spans="1:10" ht="15" customHeight="1">
      <c r="A45" s="21" t="s">
        <v>25</v>
      </c>
      <c r="B45" s="43" t="s">
        <v>131</v>
      </c>
      <c r="C45" s="43"/>
      <c r="D45" s="39"/>
      <c r="E45" s="43"/>
      <c r="F45" s="43"/>
      <c r="G45" s="43"/>
      <c r="H45" s="43"/>
      <c r="I45" s="43"/>
      <c r="J45" s="2"/>
    </row>
    <row r="46" spans="1:10" ht="15" customHeight="1">
      <c r="A46" s="21" t="s">
        <v>26</v>
      </c>
      <c r="B46" s="43" t="s">
        <v>132</v>
      </c>
      <c r="C46" s="43"/>
      <c r="D46" s="39"/>
      <c r="E46" s="43"/>
      <c r="F46" s="43"/>
      <c r="G46" s="43"/>
      <c r="H46" s="43"/>
      <c r="I46" s="43"/>
      <c r="J46" s="2"/>
    </row>
    <row r="47" spans="1:10">
      <c r="A47" s="21" t="s">
        <v>205</v>
      </c>
      <c r="B47" s="647" t="s">
        <v>218</v>
      </c>
      <c r="C47" s="648"/>
      <c r="D47" s="39"/>
      <c r="E47" s="43"/>
      <c r="F47" s="43"/>
      <c r="G47" s="43"/>
      <c r="H47" s="43"/>
      <c r="I47" s="43"/>
      <c r="J47" s="2"/>
    </row>
    <row r="48" spans="1:10" ht="15" customHeight="1">
      <c r="A48" s="21" t="s">
        <v>35</v>
      </c>
      <c r="B48" s="44">
        <v>38429</v>
      </c>
      <c r="C48" s="43"/>
      <c r="D48" s="39"/>
      <c r="E48" s="43"/>
      <c r="F48" s="43"/>
      <c r="G48" s="43"/>
      <c r="H48" s="43"/>
      <c r="I48" s="43"/>
      <c r="J48" s="2"/>
    </row>
    <row r="49" spans="1:10" ht="15" customHeight="1">
      <c r="A49" s="21" t="s">
        <v>34</v>
      </c>
      <c r="B49" s="44">
        <v>41243</v>
      </c>
      <c r="C49" s="43"/>
      <c r="D49" s="39"/>
      <c r="E49" s="43"/>
      <c r="F49" s="43"/>
      <c r="G49" s="43"/>
      <c r="H49" s="43"/>
      <c r="I49" s="43"/>
      <c r="J49" s="2"/>
    </row>
    <row r="50" spans="1:10">
      <c r="A50" s="21" t="s">
        <v>206</v>
      </c>
      <c r="B50" s="645">
        <v>38429</v>
      </c>
      <c r="C50" s="646"/>
      <c r="D50" s="39"/>
      <c r="E50" s="43"/>
      <c r="F50" s="43"/>
      <c r="G50" s="43"/>
      <c r="H50" s="43"/>
      <c r="I50" s="43"/>
      <c r="J50" s="2"/>
    </row>
    <row r="51" spans="1:10">
      <c r="A51" s="21" t="s">
        <v>209</v>
      </c>
      <c r="B51" s="645">
        <v>41243</v>
      </c>
      <c r="C51" s="646"/>
      <c r="D51" s="39"/>
      <c r="E51" s="43"/>
      <c r="F51" s="43"/>
      <c r="G51" s="43"/>
      <c r="H51" s="43"/>
      <c r="I51" s="43"/>
      <c r="J51" s="2"/>
    </row>
    <row r="52" spans="1:10">
      <c r="A52" s="21" t="s">
        <v>38</v>
      </c>
      <c r="B52" s="619">
        <f>(B51-B50)/365-1</f>
        <v>6.7095890410958905</v>
      </c>
      <c r="C52" s="620"/>
      <c r="D52" s="39"/>
      <c r="E52" s="43"/>
      <c r="F52" s="43"/>
      <c r="G52" s="43"/>
      <c r="H52" s="43"/>
      <c r="I52" s="43"/>
      <c r="J52" s="2"/>
    </row>
    <row r="53" spans="1:10" ht="15.75" thickBot="1">
      <c r="A53" s="4" t="s">
        <v>42</v>
      </c>
      <c r="B53" s="627">
        <v>1</v>
      </c>
      <c r="C53" s="652"/>
      <c r="D53" s="11"/>
      <c r="E53" s="11"/>
      <c r="F53" s="10"/>
      <c r="G53" s="11"/>
      <c r="H53" s="11"/>
      <c r="I53" s="11"/>
      <c r="J53" s="12"/>
    </row>
    <row r="54" spans="1:10" ht="15.75" thickBot="1">
      <c r="A54" s="8" t="s">
        <v>41</v>
      </c>
      <c r="B54" s="650">
        <f>MIN(SUMIFS(B52:J52,B53:J53,1),5)</f>
        <v>5</v>
      </c>
      <c r="C54" s="650"/>
      <c r="D54" s="650"/>
      <c r="E54" s="650"/>
      <c r="F54" s="650"/>
      <c r="G54" s="650"/>
      <c r="H54" s="650"/>
      <c r="I54" s="650"/>
      <c r="J54" s="651"/>
    </row>
    <row r="55" spans="1:10" ht="15.75" thickBot="1">
      <c r="A55" s="45"/>
      <c r="B55" s="17"/>
      <c r="C55" s="17"/>
      <c r="D55" s="17"/>
      <c r="E55" s="17"/>
      <c r="F55" s="17"/>
      <c r="G55" s="17"/>
      <c r="H55" s="17"/>
      <c r="I55" s="17"/>
      <c r="J55" s="17"/>
    </row>
    <row r="56" spans="1:10">
      <c r="A56" s="9" t="s">
        <v>225</v>
      </c>
      <c r="B56" s="630" t="s">
        <v>28</v>
      </c>
      <c r="C56" s="649"/>
      <c r="D56" s="55"/>
      <c r="E56" s="55"/>
      <c r="F56" s="55"/>
      <c r="G56" s="55"/>
      <c r="H56" s="55"/>
      <c r="I56" s="55"/>
      <c r="J56" s="56"/>
    </row>
    <row r="57" spans="1:10">
      <c r="A57" s="21" t="s">
        <v>23</v>
      </c>
      <c r="B57" s="647" t="s">
        <v>133</v>
      </c>
      <c r="C57" s="648"/>
      <c r="D57" s="43"/>
      <c r="E57" s="43"/>
      <c r="F57" s="43"/>
      <c r="G57" s="43"/>
      <c r="H57" s="43"/>
      <c r="I57" s="43"/>
      <c r="J57" s="2"/>
    </row>
    <row r="58" spans="1:10">
      <c r="A58" s="21" t="s">
        <v>24</v>
      </c>
      <c r="B58" s="43" t="s">
        <v>134</v>
      </c>
      <c r="C58" s="43"/>
      <c r="D58" s="43"/>
      <c r="E58" s="43"/>
      <c r="F58" s="43"/>
      <c r="G58" s="43"/>
      <c r="H58" s="43"/>
      <c r="I58" s="43"/>
      <c r="J58" s="2"/>
    </row>
    <row r="59" spans="1:10">
      <c r="A59" s="21" t="s">
        <v>25</v>
      </c>
      <c r="B59" s="43" t="s">
        <v>135</v>
      </c>
      <c r="C59" s="43"/>
      <c r="D59" s="43"/>
      <c r="E59" s="43"/>
      <c r="F59" s="43"/>
      <c r="G59" s="43"/>
      <c r="H59" s="43"/>
      <c r="I59" s="43"/>
      <c r="J59" s="2"/>
    </row>
    <row r="60" spans="1:10">
      <c r="A60" s="21" t="s">
        <v>26</v>
      </c>
      <c r="B60" s="43" t="s">
        <v>136</v>
      </c>
      <c r="C60" s="43"/>
      <c r="D60" s="43"/>
      <c r="E60" s="43"/>
      <c r="F60" s="43"/>
      <c r="G60" s="43"/>
      <c r="H60" s="43"/>
      <c r="I60" s="43"/>
      <c r="J60" s="2"/>
    </row>
    <row r="61" spans="1:10">
      <c r="A61" s="21" t="s">
        <v>27</v>
      </c>
      <c r="B61" s="647" t="s">
        <v>137</v>
      </c>
      <c r="C61" s="648"/>
      <c r="D61" s="43"/>
      <c r="E61" s="43"/>
      <c r="F61" s="43"/>
      <c r="G61" s="43"/>
      <c r="H61" s="43"/>
      <c r="I61" s="43"/>
      <c r="J61" s="2"/>
    </row>
    <row r="62" spans="1:10">
      <c r="A62" s="21" t="s">
        <v>35</v>
      </c>
      <c r="B62" s="44">
        <v>37316</v>
      </c>
      <c r="C62" s="43"/>
      <c r="D62" s="43"/>
      <c r="E62" s="43"/>
      <c r="F62" s="43"/>
      <c r="G62" s="43"/>
      <c r="H62" s="43"/>
      <c r="I62" s="43"/>
      <c r="J62" s="2"/>
    </row>
    <row r="63" spans="1:10">
      <c r="A63" s="21" t="s">
        <v>34</v>
      </c>
      <c r="B63" s="44">
        <v>40421</v>
      </c>
      <c r="C63" s="43"/>
      <c r="D63" s="43"/>
      <c r="E63" s="43"/>
      <c r="F63" s="43"/>
      <c r="G63" s="43"/>
      <c r="H63" s="43"/>
      <c r="I63" s="43"/>
      <c r="J63" s="2"/>
    </row>
    <row r="64" spans="1:10">
      <c r="A64" s="21" t="s">
        <v>206</v>
      </c>
      <c r="B64" s="645">
        <v>37316</v>
      </c>
      <c r="C64" s="646"/>
      <c r="D64" s="43"/>
      <c r="E64" s="43"/>
      <c r="F64" s="43"/>
      <c r="G64" s="43"/>
      <c r="H64" s="43"/>
      <c r="I64" s="43"/>
      <c r="J64" s="2"/>
    </row>
    <row r="65" spans="1:10">
      <c r="A65" s="21" t="s">
        <v>209</v>
      </c>
      <c r="B65" s="645">
        <v>40421</v>
      </c>
      <c r="C65" s="646"/>
      <c r="D65" s="43"/>
      <c r="E65" s="43"/>
      <c r="F65" s="43"/>
      <c r="G65" s="43"/>
      <c r="H65" s="43"/>
      <c r="I65" s="43"/>
      <c r="J65" s="2"/>
    </row>
    <row r="66" spans="1:10">
      <c r="A66" s="21" t="s">
        <v>38</v>
      </c>
      <c r="B66" s="656">
        <f>((B65-B64)/365)-5</f>
        <v>3.506849315068493</v>
      </c>
      <c r="C66" s="657"/>
      <c r="D66" s="43"/>
      <c r="E66" s="43"/>
      <c r="F66" s="43"/>
      <c r="G66" s="43"/>
      <c r="H66" s="43"/>
      <c r="I66" s="43"/>
      <c r="J66" s="2"/>
    </row>
    <row r="67" spans="1:10" ht="15.75" thickBot="1">
      <c r="A67" s="4" t="s">
        <v>42</v>
      </c>
      <c r="B67" s="627">
        <v>1</v>
      </c>
      <c r="C67" s="652"/>
      <c r="D67" s="11"/>
      <c r="E67" s="11"/>
      <c r="F67" s="10"/>
      <c r="G67" s="11"/>
      <c r="H67" s="11"/>
      <c r="I67" s="11"/>
      <c r="J67" s="12"/>
    </row>
    <row r="68" spans="1:10" ht="15.75" thickBot="1">
      <c r="A68" s="8" t="s">
        <v>41</v>
      </c>
      <c r="B68" s="658">
        <f>B66</f>
        <v>3.506849315068493</v>
      </c>
      <c r="C68" s="650"/>
      <c r="D68" s="650"/>
      <c r="E68" s="650"/>
      <c r="F68" s="650"/>
      <c r="G68" s="650"/>
      <c r="H68" s="650"/>
      <c r="I68" s="650"/>
      <c r="J68" s="651"/>
    </row>
    <row r="69" spans="1:10" ht="15.75" thickBot="1"/>
    <row r="70" spans="1:10">
      <c r="A70" s="9" t="s">
        <v>226</v>
      </c>
      <c r="B70" s="630" t="s">
        <v>28</v>
      </c>
      <c r="C70" s="649"/>
      <c r="D70" s="55"/>
      <c r="E70" s="55"/>
      <c r="F70" s="55"/>
      <c r="G70" s="55"/>
      <c r="H70" s="55"/>
      <c r="I70" s="55"/>
      <c r="J70" s="56"/>
    </row>
    <row r="71" spans="1:10">
      <c r="A71" s="21" t="s">
        <v>23</v>
      </c>
      <c r="B71" s="647" t="s">
        <v>138</v>
      </c>
      <c r="C71" s="648"/>
      <c r="D71" s="43"/>
      <c r="E71" s="43"/>
      <c r="F71" s="43"/>
      <c r="G71" s="43"/>
      <c r="H71" s="43"/>
      <c r="I71" s="43"/>
      <c r="J71" s="2"/>
    </row>
    <row r="72" spans="1:10">
      <c r="A72" s="21" t="s">
        <v>24</v>
      </c>
      <c r="B72" s="43" t="s">
        <v>139</v>
      </c>
      <c r="C72" s="43"/>
      <c r="D72" s="43"/>
      <c r="E72" s="43"/>
      <c r="F72" s="43"/>
      <c r="G72" s="43"/>
      <c r="H72" s="43"/>
      <c r="I72" s="43"/>
      <c r="J72" s="2"/>
    </row>
    <row r="73" spans="1:10">
      <c r="A73" s="21" t="s">
        <v>25</v>
      </c>
      <c r="B73" s="43" t="s">
        <v>140</v>
      </c>
      <c r="C73" s="43"/>
      <c r="D73" s="43"/>
      <c r="E73" s="43"/>
      <c r="F73" s="43"/>
      <c r="G73" s="43"/>
      <c r="H73" s="43"/>
      <c r="I73" s="43"/>
      <c r="J73" s="2"/>
    </row>
    <row r="74" spans="1:10">
      <c r="A74" s="21" t="s">
        <v>26</v>
      </c>
      <c r="B74" s="43" t="s">
        <v>141</v>
      </c>
      <c r="C74" s="43"/>
      <c r="D74" s="43"/>
      <c r="E74" s="43"/>
      <c r="F74" s="43"/>
      <c r="G74" s="43"/>
      <c r="H74" s="43"/>
      <c r="I74" s="43"/>
      <c r="J74" s="2"/>
    </row>
    <row r="75" spans="1:10">
      <c r="A75" s="21" t="s">
        <v>205</v>
      </c>
      <c r="B75" s="647" t="s">
        <v>142</v>
      </c>
      <c r="C75" s="648"/>
      <c r="D75" s="43"/>
      <c r="E75" s="43"/>
      <c r="F75" s="43"/>
      <c r="G75" s="43"/>
      <c r="H75" s="43"/>
      <c r="I75" s="43"/>
      <c r="J75" s="2"/>
    </row>
    <row r="76" spans="1:10">
      <c r="A76" s="21" t="s">
        <v>35</v>
      </c>
      <c r="B76" s="44">
        <v>38473</v>
      </c>
      <c r="C76" s="43"/>
      <c r="D76" s="43"/>
      <c r="E76" s="43"/>
      <c r="F76" s="43"/>
      <c r="G76" s="43"/>
      <c r="H76" s="43"/>
      <c r="I76" s="43"/>
      <c r="J76" s="2"/>
    </row>
    <row r="77" spans="1:10">
      <c r="A77" s="21" t="s">
        <v>34</v>
      </c>
      <c r="B77" s="44">
        <v>41424</v>
      </c>
      <c r="C77" s="43"/>
      <c r="D77" s="43"/>
      <c r="E77" s="43"/>
      <c r="F77" s="43"/>
      <c r="G77" s="43"/>
      <c r="H77" s="43"/>
      <c r="I77" s="43"/>
      <c r="J77" s="2"/>
    </row>
    <row r="78" spans="1:10">
      <c r="A78" s="21" t="s">
        <v>206</v>
      </c>
      <c r="B78" s="645">
        <v>38473</v>
      </c>
      <c r="C78" s="646"/>
      <c r="D78" s="43"/>
      <c r="E78" s="43"/>
      <c r="F78" s="43"/>
      <c r="G78" s="43"/>
      <c r="H78" s="43"/>
      <c r="I78" s="43"/>
      <c r="J78" s="2"/>
    </row>
    <row r="79" spans="1:10">
      <c r="A79" s="21" t="s">
        <v>207</v>
      </c>
      <c r="B79" s="645">
        <v>41424</v>
      </c>
      <c r="C79" s="646"/>
      <c r="D79" s="43"/>
      <c r="E79" s="43"/>
      <c r="F79" s="43"/>
      <c r="G79" s="43"/>
      <c r="H79" s="43"/>
      <c r="I79" s="43"/>
      <c r="J79" s="2"/>
    </row>
    <row r="80" spans="1:10">
      <c r="A80" s="21" t="s">
        <v>38</v>
      </c>
      <c r="B80" s="619">
        <f>((B79-B78)/365)-5</f>
        <v>3.0849315068493155</v>
      </c>
      <c r="C80" s="620"/>
      <c r="D80" s="43"/>
      <c r="E80" s="43"/>
      <c r="F80" s="43"/>
      <c r="G80" s="43"/>
      <c r="H80" s="43"/>
      <c r="I80" s="43"/>
      <c r="J80" s="2"/>
    </row>
    <row r="81" spans="1:10" ht="15.75" thickBot="1">
      <c r="A81" s="4" t="s">
        <v>42</v>
      </c>
      <c r="B81" s="627">
        <v>1</v>
      </c>
      <c r="C81" s="652"/>
      <c r="D81" s="11"/>
      <c r="E81" s="11"/>
      <c r="F81" s="10"/>
      <c r="G81" s="11"/>
      <c r="H81" s="11"/>
      <c r="I81" s="11"/>
      <c r="J81" s="12"/>
    </row>
    <row r="82" spans="1:10" ht="15.75" thickBot="1">
      <c r="A82" s="8" t="s">
        <v>41</v>
      </c>
      <c r="B82" s="636">
        <f>B80</f>
        <v>3.0849315068493155</v>
      </c>
      <c r="C82" s="650"/>
      <c r="D82" s="650"/>
      <c r="E82" s="650"/>
      <c r="F82" s="650"/>
      <c r="G82" s="650"/>
      <c r="H82" s="650"/>
      <c r="I82" s="650"/>
      <c r="J82" s="651"/>
    </row>
    <row r="83" spans="1:10" ht="15.75" thickBot="1"/>
    <row r="84" spans="1:10">
      <c r="A84" s="9" t="s">
        <v>229</v>
      </c>
      <c r="B84" s="630" t="s">
        <v>28</v>
      </c>
      <c r="C84" s="649"/>
      <c r="D84" s="55"/>
      <c r="E84" s="55"/>
      <c r="F84" s="55"/>
      <c r="G84" s="55"/>
      <c r="H84" s="55"/>
      <c r="I84" s="55"/>
      <c r="J84" s="56"/>
    </row>
    <row r="85" spans="1:10">
      <c r="A85" s="21" t="s">
        <v>23</v>
      </c>
      <c r="B85" s="647" t="s">
        <v>133</v>
      </c>
      <c r="C85" s="648"/>
      <c r="D85" s="43"/>
      <c r="E85" s="43"/>
      <c r="F85" s="43"/>
      <c r="G85" s="43"/>
      <c r="H85" s="43"/>
      <c r="I85" s="43"/>
      <c r="J85" s="2"/>
    </row>
    <row r="86" spans="1:10">
      <c r="A86" s="21" t="s">
        <v>24</v>
      </c>
      <c r="B86" s="43" t="s">
        <v>134</v>
      </c>
      <c r="C86" s="43"/>
      <c r="D86" s="43"/>
      <c r="E86" s="43"/>
      <c r="F86" s="43"/>
      <c r="G86" s="43"/>
      <c r="H86" s="43"/>
      <c r="I86" s="43"/>
      <c r="J86" s="2"/>
    </row>
    <row r="87" spans="1:10">
      <c r="A87" s="21" t="s">
        <v>25</v>
      </c>
      <c r="B87" s="43" t="s">
        <v>143</v>
      </c>
      <c r="C87" s="43"/>
      <c r="D87" s="43"/>
      <c r="E87" s="43"/>
      <c r="F87" s="43"/>
      <c r="G87" s="43"/>
      <c r="H87" s="43"/>
      <c r="I87" s="43"/>
      <c r="J87" s="2"/>
    </row>
    <row r="88" spans="1:10">
      <c r="A88" s="21" t="s">
        <v>26</v>
      </c>
      <c r="B88" s="43" t="s">
        <v>144</v>
      </c>
      <c r="C88" s="43"/>
      <c r="D88" s="43"/>
      <c r="E88" s="43"/>
      <c r="F88" s="43"/>
      <c r="G88" s="43"/>
      <c r="H88" s="43"/>
      <c r="I88" s="43"/>
      <c r="J88" s="2"/>
    </row>
    <row r="89" spans="1:10">
      <c r="A89" s="21" t="s">
        <v>27</v>
      </c>
      <c r="B89" s="647" t="s">
        <v>145</v>
      </c>
      <c r="C89" s="648"/>
      <c r="D89" s="43"/>
      <c r="E89" s="43"/>
      <c r="F89" s="43"/>
      <c r="G89" s="43"/>
      <c r="H89" s="43"/>
      <c r="I89" s="43"/>
      <c r="J89" s="2"/>
    </row>
    <row r="90" spans="1:10">
      <c r="A90" s="21" t="s">
        <v>35</v>
      </c>
      <c r="B90" s="44">
        <v>37316</v>
      </c>
      <c r="C90" s="43"/>
      <c r="D90" s="43"/>
      <c r="E90" s="43"/>
      <c r="F90" s="43"/>
      <c r="G90" s="43"/>
      <c r="H90" s="43"/>
      <c r="I90" s="43"/>
      <c r="J90" s="2"/>
    </row>
    <row r="91" spans="1:10">
      <c r="A91" s="21" t="s">
        <v>34</v>
      </c>
      <c r="B91" s="44">
        <v>40421</v>
      </c>
      <c r="C91" s="43"/>
      <c r="D91" s="43"/>
      <c r="E91" s="43"/>
      <c r="F91" s="43"/>
      <c r="G91" s="43"/>
      <c r="H91" s="43"/>
      <c r="I91" s="43"/>
      <c r="J91" s="2"/>
    </row>
    <row r="92" spans="1:10">
      <c r="A92" s="21" t="s">
        <v>206</v>
      </c>
      <c r="B92" s="645">
        <v>37316</v>
      </c>
      <c r="C92" s="646"/>
      <c r="D92" s="43"/>
      <c r="E92" s="43"/>
      <c r="F92" s="43"/>
      <c r="G92" s="43"/>
      <c r="H92" s="43"/>
      <c r="I92" s="43"/>
      <c r="J92" s="2"/>
    </row>
    <row r="93" spans="1:10">
      <c r="A93" s="21" t="s">
        <v>209</v>
      </c>
      <c r="B93" s="645">
        <v>40421</v>
      </c>
      <c r="C93" s="646"/>
      <c r="D93" s="43"/>
      <c r="E93" s="43"/>
      <c r="F93" s="43"/>
      <c r="G93" s="43"/>
      <c r="H93" s="43"/>
      <c r="I93" s="43"/>
      <c r="J93" s="2"/>
    </row>
    <row r="94" spans="1:10">
      <c r="A94" s="21" t="s">
        <v>38</v>
      </c>
      <c r="B94" s="647">
        <f>((B93-B92)/365)-5</f>
        <v>3.506849315068493</v>
      </c>
      <c r="C94" s="648"/>
      <c r="D94" s="43"/>
      <c r="E94" s="43"/>
      <c r="F94" s="43"/>
      <c r="G94" s="43"/>
      <c r="H94" s="43"/>
      <c r="I94" s="43"/>
      <c r="J94" s="2"/>
    </row>
    <row r="95" spans="1:10" ht="15.75" thickBot="1">
      <c r="A95" s="4" t="s">
        <v>42</v>
      </c>
      <c r="B95" s="627">
        <v>1</v>
      </c>
      <c r="C95" s="652"/>
      <c r="D95" s="11"/>
      <c r="E95" s="11"/>
      <c r="F95" s="10"/>
      <c r="G95" s="11"/>
      <c r="H95" s="11"/>
      <c r="I95" s="11"/>
      <c r="J95" s="12"/>
    </row>
    <row r="96" spans="1:10" ht="15.75" thickBot="1">
      <c r="A96" s="8" t="s">
        <v>41</v>
      </c>
      <c r="B96" s="650">
        <f>B94</f>
        <v>3.506849315068493</v>
      </c>
      <c r="C96" s="650"/>
      <c r="D96" s="650"/>
      <c r="E96" s="650"/>
      <c r="F96" s="650"/>
      <c r="G96" s="650"/>
      <c r="H96" s="650"/>
      <c r="I96" s="650"/>
      <c r="J96" s="651"/>
    </row>
    <row r="97" spans="1:10" ht="15.75" thickBot="1"/>
    <row r="98" spans="1:10">
      <c r="A98" s="9" t="s">
        <v>228</v>
      </c>
      <c r="B98" s="630" t="s">
        <v>28</v>
      </c>
      <c r="C98" s="649"/>
      <c r="D98" s="55"/>
      <c r="E98" s="55"/>
      <c r="F98" s="55"/>
      <c r="G98" s="55"/>
      <c r="H98" s="55"/>
      <c r="I98" s="55"/>
      <c r="J98" s="56"/>
    </row>
    <row r="99" spans="1:10">
      <c r="A99" s="22" t="s">
        <v>23</v>
      </c>
      <c r="B99" s="647" t="s">
        <v>146</v>
      </c>
      <c r="C99" s="648"/>
      <c r="D99" s="43"/>
      <c r="E99" s="43"/>
      <c r="F99" s="43"/>
      <c r="G99" s="43"/>
      <c r="H99" s="43"/>
      <c r="I99" s="43"/>
      <c r="J99" s="2"/>
    </row>
    <row r="100" spans="1:10">
      <c r="A100" s="21" t="s">
        <v>24</v>
      </c>
      <c r="B100" s="43" t="s">
        <v>147</v>
      </c>
      <c r="C100" s="43"/>
      <c r="D100" s="43"/>
      <c r="E100" s="43"/>
      <c r="F100" s="43"/>
      <c r="G100" s="43"/>
      <c r="H100" s="43"/>
      <c r="I100" s="43"/>
      <c r="J100" s="2"/>
    </row>
    <row r="101" spans="1:10">
      <c r="A101" s="21" t="s">
        <v>25</v>
      </c>
      <c r="B101" s="43" t="s">
        <v>148</v>
      </c>
      <c r="C101" s="43"/>
      <c r="D101" s="43"/>
      <c r="E101" s="43"/>
      <c r="F101" s="43"/>
      <c r="G101" s="43"/>
      <c r="H101" s="43"/>
      <c r="I101" s="43"/>
      <c r="J101" s="2"/>
    </row>
    <row r="102" spans="1:10">
      <c r="A102" s="21" t="s">
        <v>26</v>
      </c>
      <c r="B102" s="43" t="s">
        <v>149</v>
      </c>
      <c r="C102" s="43"/>
      <c r="D102" s="43"/>
      <c r="E102" s="43"/>
      <c r="F102" s="43"/>
      <c r="G102" s="43"/>
      <c r="H102" s="43"/>
      <c r="I102" s="43"/>
      <c r="J102" s="2"/>
    </row>
    <row r="103" spans="1:10">
      <c r="A103" s="21" t="s">
        <v>27</v>
      </c>
      <c r="B103" s="647" t="s">
        <v>125</v>
      </c>
      <c r="C103" s="648"/>
      <c r="D103" s="43"/>
      <c r="E103" s="43"/>
      <c r="F103" s="43"/>
      <c r="G103" s="43"/>
      <c r="H103" s="43"/>
      <c r="I103" s="43"/>
      <c r="J103" s="2"/>
    </row>
    <row r="104" spans="1:10">
      <c r="A104" s="21" t="s">
        <v>35</v>
      </c>
      <c r="B104" s="44">
        <v>35081</v>
      </c>
      <c r="C104" s="43"/>
      <c r="D104" s="43"/>
      <c r="E104" s="43"/>
      <c r="F104" s="43"/>
      <c r="G104" s="43"/>
      <c r="H104" s="43"/>
      <c r="I104" s="43"/>
      <c r="J104" s="2"/>
    </row>
    <row r="105" spans="1:10">
      <c r="A105" s="21" t="s">
        <v>34</v>
      </c>
      <c r="B105" s="44">
        <v>38230</v>
      </c>
      <c r="C105" s="43"/>
      <c r="D105" s="43"/>
      <c r="E105" s="43"/>
      <c r="F105" s="43"/>
      <c r="G105" s="43"/>
      <c r="H105" s="43"/>
      <c r="I105" s="43"/>
      <c r="J105" s="2"/>
    </row>
    <row r="106" spans="1:10">
      <c r="A106" s="21" t="s">
        <v>208</v>
      </c>
      <c r="B106" s="645">
        <v>35081</v>
      </c>
      <c r="C106" s="646"/>
      <c r="D106" s="43"/>
      <c r="E106" s="43"/>
      <c r="F106" s="43"/>
      <c r="G106" s="43"/>
      <c r="H106" s="43"/>
      <c r="I106" s="43"/>
      <c r="J106" s="2"/>
    </row>
    <row r="107" spans="1:10">
      <c r="A107" s="21" t="s">
        <v>207</v>
      </c>
      <c r="B107" s="645">
        <v>38230</v>
      </c>
      <c r="C107" s="646"/>
      <c r="D107" s="43"/>
      <c r="E107" s="43"/>
      <c r="F107" s="43"/>
      <c r="G107" s="43"/>
      <c r="H107" s="43"/>
      <c r="I107" s="43"/>
      <c r="J107" s="2"/>
    </row>
    <row r="108" spans="1:10">
      <c r="A108" s="21" t="s">
        <v>38</v>
      </c>
      <c r="B108" s="619">
        <f>((B107-B106)/365)-5</f>
        <v>3.6273972602739732</v>
      </c>
      <c r="C108" s="620"/>
      <c r="D108" s="43"/>
      <c r="E108" s="43"/>
      <c r="F108" s="43"/>
      <c r="G108" s="43"/>
      <c r="H108" s="43"/>
      <c r="I108" s="43"/>
      <c r="J108" s="2"/>
    </row>
    <row r="109" spans="1:10" ht="15.75" thickBot="1">
      <c r="A109" s="4" t="s">
        <v>42</v>
      </c>
      <c r="B109" s="627">
        <v>1</v>
      </c>
      <c r="C109" s="652"/>
      <c r="D109" s="11"/>
      <c r="E109" s="11"/>
      <c r="F109" s="10"/>
      <c r="G109" s="11"/>
      <c r="H109" s="11"/>
      <c r="I109" s="11"/>
      <c r="J109" s="12"/>
    </row>
    <row r="110" spans="1:10" ht="15.75" thickBot="1">
      <c r="A110" s="8" t="s">
        <v>41</v>
      </c>
      <c r="B110" s="636">
        <f>B108</f>
        <v>3.6273972602739732</v>
      </c>
      <c r="C110" s="650"/>
      <c r="D110" s="650"/>
      <c r="E110" s="650"/>
      <c r="F110" s="650"/>
      <c r="G110" s="650"/>
      <c r="H110" s="650"/>
      <c r="I110" s="650"/>
      <c r="J110" s="651"/>
    </row>
  </sheetData>
  <mergeCells count="61">
    <mergeCell ref="A6:J6"/>
    <mergeCell ref="A7:J7"/>
    <mergeCell ref="A8:J8"/>
    <mergeCell ref="A9:J9"/>
    <mergeCell ref="B110:J110"/>
    <mergeCell ref="B96:J96"/>
    <mergeCell ref="B11:J11"/>
    <mergeCell ref="B26:J26"/>
    <mergeCell ref="B40:J40"/>
    <mergeCell ref="B54:J54"/>
    <mergeCell ref="B68:J68"/>
    <mergeCell ref="B82:J82"/>
    <mergeCell ref="B38:C38"/>
    <mergeCell ref="B14:D14"/>
    <mergeCell ref="B15:D15"/>
    <mergeCell ref="B19:D19"/>
    <mergeCell ref="B22:D22"/>
    <mergeCell ref="B23:D23"/>
    <mergeCell ref="B24:D24"/>
    <mergeCell ref="B25:D25"/>
    <mergeCell ref="B28:C28"/>
    <mergeCell ref="B29:C29"/>
    <mergeCell ref="B33:C33"/>
    <mergeCell ref="B36:C36"/>
    <mergeCell ref="B37:C37"/>
    <mergeCell ref="B64:C64"/>
    <mergeCell ref="B39:C39"/>
    <mergeCell ref="B42:C42"/>
    <mergeCell ref="B43:C43"/>
    <mergeCell ref="B47:C47"/>
    <mergeCell ref="B50:C50"/>
    <mergeCell ref="B51:C51"/>
    <mergeCell ref="B52:C52"/>
    <mergeCell ref="B53:C53"/>
    <mergeCell ref="B56:C56"/>
    <mergeCell ref="B57:C57"/>
    <mergeCell ref="B61:C61"/>
    <mergeCell ref="B85:C85"/>
    <mergeCell ref="B65:C65"/>
    <mergeCell ref="B66:C66"/>
    <mergeCell ref="B67:C67"/>
    <mergeCell ref="B70:C70"/>
    <mergeCell ref="B71:C71"/>
    <mergeCell ref="B75:C75"/>
    <mergeCell ref="B78:C78"/>
    <mergeCell ref="B79:C79"/>
    <mergeCell ref="B80:C80"/>
    <mergeCell ref="B81:C81"/>
    <mergeCell ref="B84:C84"/>
    <mergeCell ref="B109:C109"/>
    <mergeCell ref="B89:C89"/>
    <mergeCell ref="B92:C92"/>
    <mergeCell ref="B93:C93"/>
    <mergeCell ref="B94:C94"/>
    <mergeCell ref="B95:C95"/>
    <mergeCell ref="B98:C98"/>
    <mergeCell ref="B99:C99"/>
    <mergeCell ref="B103:C103"/>
    <mergeCell ref="B106:C106"/>
    <mergeCell ref="B107:C107"/>
    <mergeCell ref="B108:C108"/>
  </mergeCells>
  <pageMargins left="0.7" right="0.7" top="0.75" bottom="0.75" header="0.3" footer="0.3"/>
  <pageSetup paperSize="9" scale="45" orientation="portrait" r:id="rId1"/>
  <drawing r:id="rId2"/>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sheetPr codeName="Hoja7">
    <tabColor theme="6" tint="-0.249977111117893"/>
    <pageSetUpPr fitToPage="1"/>
  </sheetPr>
  <dimension ref="A6:W110"/>
  <sheetViews>
    <sheetView view="pageBreakPreview" topLeftCell="A67" zoomScale="60" zoomScaleNormal="70" zoomScalePageLayoutView="70" workbookViewId="0">
      <selection activeCell="B98" sqref="B98:B108"/>
    </sheetView>
  </sheetViews>
  <sheetFormatPr baseColWidth="10" defaultRowHeight="15"/>
  <cols>
    <col min="1" max="1" width="39" customWidth="1"/>
    <col min="2" max="2" width="12.140625" customWidth="1"/>
    <col min="3" max="3" width="13.85546875" customWidth="1"/>
    <col min="4" max="4" width="13.42578125" customWidth="1"/>
    <col min="9" max="9" width="12.42578125" customWidth="1"/>
    <col min="23" max="23" width="21" customWidth="1"/>
  </cols>
  <sheetData>
    <row r="6" spans="1:23">
      <c r="A6" s="434" t="s">
        <v>201</v>
      </c>
      <c r="B6" s="434"/>
      <c r="C6" s="434"/>
      <c r="D6" s="434"/>
      <c r="E6" s="434"/>
      <c r="F6" s="434"/>
      <c r="G6" s="434"/>
      <c r="H6" s="434"/>
      <c r="I6" s="434"/>
      <c r="J6" s="434"/>
      <c r="K6" s="434"/>
      <c r="L6" s="434"/>
      <c r="M6" s="434"/>
      <c r="N6" s="434"/>
      <c r="O6" s="434"/>
      <c r="P6" s="434"/>
      <c r="Q6" s="434"/>
      <c r="R6" s="434"/>
      <c r="S6" s="434"/>
      <c r="T6" s="434"/>
      <c r="U6" s="434"/>
      <c r="V6" s="434"/>
      <c r="W6" s="434"/>
    </row>
    <row r="7" spans="1:23">
      <c r="A7" s="434" t="s">
        <v>202</v>
      </c>
      <c r="B7" s="434"/>
      <c r="C7" s="434"/>
      <c r="D7" s="434"/>
      <c r="E7" s="434"/>
      <c r="F7" s="434"/>
      <c r="G7" s="434"/>
      <c r="H7" s="434"/>
      <c r="I7" s="434"/>
      <c r="J7" s="434"/>
      <c r="K7" s="434"/>
      <c r="L7" s="434"/>
      <c r="M7" s="434"/>
      <c r="N7" s="434"/>
      <c r="O7" s="434"/>
      <c r="P7" s="434"/>
      <c r="Q7" s="434"/>
      <c r="R7" s="434"/>
      <c r="S7" s="434"/>
      <c r="T7" s="434"/>
      <c r="U7" s="434"/>
      <c r="V7" s="434"/>
      <c r="W7" s="434"/>
    </row>
    <row r="8" spans="1:23">
      <c r="A8" s="434" t="s">
        <v>203</v>
      </c>
      <c r="B8" s="434"/>
      <c r="C8" s="434"/>
      <c r="D8" s="434"/>
      <c r="E8" s="434"/>
      <c r="F8" s="434"/>
      <c r="G8" s="434"/>
      <c r="H8" s="434"/>
      <c r="I8" s="434"/>
      <c r="J8" s="434"/>
      <c r="K8" s="434"/>
      <c r="L8" s="434"/>
      <c r="M8" s="434"/>
      <c r="N8" s="434"/>
      <c r="O8" s="434"/>
      <c r="P8" s="434"/>
      <c r="Q8" s="434"/>
      <c r="R8" s="434"/>
      <c r="S8" s="434"/>
      <c r="T8" s="434"/>
      <c r="U8" s="434"/>
      <c r="V8" s="434"/>
      <c r="W8" s="434"/>
    </row>
    <row r="9" spans="1:23">
      <c r="A9" s="434" t="s">
        <v>473</v>
      </c>
      <c r="B9" s="434"/>
      <c r="C9" s="434"/>
      <c r="D9" s="434"/>
      <c r="E9" s="434"/>
      <c r="F9" s="434"/>
      <c r="G9" s="434"/>
      <c r="H9" s="434"/>
      <c r="I9" s="434"/>
      <c r="J9" s="434"/>
      <c r="K9" s="434"/>
      <c r="L9" s="434"/>
      <c r="M9" s="434"/>
      <c r="N9" s="434"/>
      <c r="O9" s="434"/>
      <c r="P9" s="434"/>
      <c r="Q9" s="434"/>
      <c r="R9" s="434"/>
      <c r="S9" s="434"/>
      <c r="T9" s="434"/>
      <c r="U9" s="434"/>
      <c r="V9" s="434"/>
      <c r="W9" s="434"/>
    </row>
    <row r="11" spans="1:23">
      <c r="A11" s="13" t="s">
        <v>13</v>
      </c>
      <c r="B11" s="653" t="s">
        <v>197</v>
      </c>
      <c r="C11" s="653"/>
      <c r="D11" s="653"/>
      <c r="E11" s="653"/>
      <c r="F11" s="653"/>
      <c r="G11" s="653"/>
      <c r="H11" s="653"/>
      <c r="I11" s="653"/>
      <c r="J11" s="653"/>
      <c r="K11" s="653"/>
      <c r="L11" s="653"/>
      <c r="M11" s="653"/>
      <c r="N11" s="653"/>
      <c r="O11" s="653"/>
      <c r="P11" s="653"/>
      <c r="Q11" s="653"/>
      <c r="R11" s="653"/>
      <c r="S11" s="653"/>
      <c r="T11" s="653"/>
      <c r="U11" s="653"/>
      <c r="V11" s="653"/>
      <c r="W11" s="653"/>
    </row>
    <row r="12" spans="1:23">
      <c r="A12" s="13" t="s">
        <v>43</v>
      </c>
      <c r="B12" s="96">
        <f>SUM(B26,B40,B54,B68,B82,B96,B110)</f>
        <v>31.345205479452055</v>
      </c>
      <c r="C12" s="46"/>
      <c r="D12" s="46"/>
      <c r="E12" s="46"/>
      <c r="F12" s="46"/>
      <c r="G12" s="46"/>
      <c r="H12" s="46"/>
      <c r="I12" s="46"/>
      <c r="J12" s="46"/>
    </row>
    <row r="13" spans="1:23" ht="15.75" thickBot="1"/>
    <row r="14" spans="1:23">
      <c r="A14" s="9" t="s">
        <v>221</v>
      </c>
      <c r="B14" s="70" t="s">
        <v>28</v>
      </c>
      <c r="C14" s="70" t="s">
        <v>29</v>
      </c>
      <c r="D14" s="70" t="s">
        <v>30</v>
      </c>
      <c r="E14" s="70" t="s">
        <v>31</v>
      </c>
      <c r="F14" s="70" t="s">
        <v>32</v>
      </c>
      <c r="G14" s="70" t="s">
        <v>33</v>
      </c>
      <c r="H14" s="70" t="s">
        <v>261</v>
      </c>
      <c r="I14" s="70" t="s">
        <v>260</v>
      </c>
      <c r="J14" s="71" t="s">
        <v>259</v>
      </c>
      <c r="K14" s="70" t="s">
        <v>293</v>
      </c>
      <c r="L14" s="71" t="s">
        <v>292</v>
      </c>
      <c r="M14" s="70" t="s">
        <v>291</v>
      </c>
      <c r="N14" s="71" t="s">
        <v>290</v>
      </c>
      <c r="O14" s="70" t="s">
        <v>289</v>
      </c>
      <c r="P14" s="71" t="s">
        <v>288</v>
      </c>
      <c r="Q14" s="70" t="s">
        <v>287</v>
      </c>
      <c r="R14" s="71" t="s">
        <v>286</v>
      </c>
      <c r="S14" s="70" t="s">
        <v>285</v>
      </c>
      <c r="T14" s="71" t="s">
        <v>284</v>
      </c>
    </row>
    <row r="15" spans="1:23">
      <c r="A15" s="1" t="s">
        <v>23</v>
      </c>
      <c r="B15" s="43" t="s">
        <v>412</v>
      </c>
      <c r="C15" s="43" t="s">
        <v>417</v>
      </c>
      <c r="D15" s="43" t="s">
        <v>417</v>
      </c>
      <c r="E15" s="43" t="s">
        <v>415</v>
      </c>
      <c r="F15" s="43" t="s">
        <v>416</v>
      </c>
      <c r="G15" s="43" t="s">
        <v>417</v>
      </c>
      <c r="H15" s="43" t="s">
        <v>418</v>
      </c>
      <c r="I15" s="43" t="s">
        <v>418</v>
      </c>
      <c r="J15" s="43" t="s">
        <v>419</v>
      </c>
      <c r="K15" s="43" t="s">
        <v>419</v>
      </c>
      <c r="L15" s="43" t="s">
        <v>419</v>
      </c>
      <c r="M15" s="43" t="s">
        <v>419</v>
      </c>
      <c r="N15" s="43" t="s">
        <v>419</v>
      </c>
      <c r="O15" s="43" t="s">
        <v>419</v>
      </c>
      <c r="P15" s="43" t="s">
        <v>419</v>
      </c>
      <c r="Q15" s="43" t="s">
        <v>419</v>
      </c>
      <c r="R15" s="43" t="s">
        <v>419</v>
      </c>
      <c r="S15" s="43" t="s">
        <v>419</v>
      </c>
      <c r="T15" s="2" t="s">
        <v>419</v>
      </c>
    </row>
    <row r="16" spans="1:23">
      <c r="A16" s="1" t="s">
        <v>24</v>
      </c>
      <c r="B16" s="43" t="s">
        <v>364</v>
      </c>
      <c r="C16" s="43" t="s">
        <v>339</v>
      </c>
      <c r="D16" s="43" t="s">
        <v>339</v>
      </c>
      <c r="E16" s="43" t="s">
        <v>363</v>
      </c>
      <c r="F16" s="43" t="s">
        <v>362</v>
      </c>
      <c r="G16" s="43" t="s">
        <v>339</v>
      </c>
      <c r="H16" s="43" t="s">
        <v>361</v>
      </c>
      <c r="I16" s="43" t="s">
        <v>361</v>
      </c>
      <c r="J16" s="43" t="s">
        <v>360</v>
      </c>
      <c r="K16" s="43" t="s">
        <v>360</v>
      </c>
      <c r="L16" s="43" t="s">
        <v>360</v>
      </c>
      <c r="M16" s="43" t="s">
        <v>360</v>
      </c>
      <c r="N16" s="43" t="s">
        <v>360</v>
      </c>
      <c r="O16" s="43" t="s">
        <v>360</v>
      </c>
      <c r="P16" s="43" t="s">
        <v>360</v>
      </c>
      <c r="Q16" s="43" t="s">
        <v>360</v>
      </c>
      <c r="R16" s="43" t="s">
        <v>360</v>
      </c>
      <c r="S16" s="43" t="s">
        <v>360</v>
      </c>
      <c r="T16" s="2" t="s">
        <v>360</v>
      </c>
    </row>
    <row r="17" spans="1:23">
      <c r="A17" s="1" t="s">
        <v>25</v>
      </c>
      <c r="B17" s="43" t="s">
        <v>359</v>
      </c>
      <c r="C17" s="43" t="s">
        <v>358</v>
      </c>
      <c r="D17" s="43" t="s">
        <v>341</v>
      </c>
      <c r="E17" s="43" t="s">
        <v>357</v>
      </c>
      <c r="F17" s="43" t="s">
        <v>356</v>
      </c>
      <c r="G17" s="43" t="s">
        <v>355</v>
      </c>
      <c r="H17" s="43" t="s">
        <v>354</v>
      </c>
      <c r="I17" s="43" t="s">
        <v>353</v>
      </c>
      <c r="J17" s="43" t="s">
        <v>352</v>
      </c>
      <c r="K17" s="43" t="s">
        <v>351</v>
      </c>
      <c r="L17" s="43" t="s">
        <v>350</v>
      </c>
      <c r="M17" s="43" t="s">
        <v>349</v>
      </c>
      <c r="N17" s="43" t="s">
        <v>348</v>
      </c>
      <c r="O17" s="43" t="s">
        <v>347</v>
      </c>
      <c r="P17" s="43" t="s">
        <v>346</v>
      </c>
      <c r="Q17" s="43" t="s">
        <v>345</v>
      </c>
      <c r="R17" s="43" t="s">
        <v>344</v>
      </c>
      <c r="S17" s="43" t="s">
        <v>343</v>
      </c>
      <c r="T17" s="2" t="s">
        <v>342</v>
      </c>
    </row>
    <row r="18" spans="1:23">
      <c r="A18" s="1" t="s">
        <v>26</v>
      </c>
      <c r="B18" s="43" t="s">
        <v>119</v>
      </c>
      <c r="C18" s="43" t="s">
        <v>119</v>
      </c>
      <c r="D18" s="43" t="s">
        <v>119</v>
      </c>
      <c r="E18" s="43" t="s">
        <v>119</v>
      </c>
      <c r="F18" s="43" t="s">
        <v>119</v>
      </c>
      <c r="G18" s="43" t="s">
        <v>119</v>
      </c>
      <c r="H18" s="43" t="s">
        <v>119</v>
      </c>
      <c r="I18" s="43" t="s">
        <v>119</v>
      </c>
      <c r="J18" s="43" t="s">
        <v>119</v>
      </c>
      <c r="K18" s="43" t="s">
        <v>119</v>
      </c>
      <c r="L18" s="43" t="s">
        <v>119</v>
      </c>
      <c r="M18" s="43" t="s">
        <v>119</v>
      </c>
      <c r="N18" s="43" t="s">
        <v>119</v>
      </c>
      <c r="O18" s="43" t="s">
        <v>119</v>
      </c>
      <c r="P18" s="43" t="s">
        <v>119</v>
      </c>
      <c r="Q18" s="43" t="s">
        <v>119</v>
      </c>
      <c r="R18" s="43" t="s">
        <v>119</v>
      </c>
      <c r="S18" s="43" t="s">
        <v>119</v>
      </c>
      <c r="T18" s="2" t="s">
        <v>119</v>
      </c>
    </row>
    <row r="19" spans="1:23">
      <c r="A19" s="1" t="s">
        <v>27</v>
      </c>
      <c r="B19" s="43" t="s">
        <v>413</v>
      </c>
      <c r="C19" s="43" t="s">
        <v>420</v>
      </c>
      <c r="D19" s="43" t="s">
        <v>421</v>
      </c>
      <c r="E19" s="43" t="s">
        <v>213</v>
      </c>
      <c r="F19" s="43" t="s">
        <v>213</v>
      </c>
      <c r="G19" s="43" t="s">
        <v>213</v>
      </c>
      <c r="H19" s="43" t="s">
        <v>213</v>
      </c>
      <c r="I19" s="43" t="s">
        <v>213</v>
      </c>
      <c r="J19" s="647" t="s">
        <v>422</v>
      </c>
      <c r="K19" s="622"/>
      <c r="L19" s="622"/>
      <c r="M19" s="622"/>
      <c r="N19" s="622"/>
      <c r="O19" s="622"/>
      <c r="P19" s="648"/>
      <c r="Q19" s="43" t="s">
        <v>423</v>
      </c>
      <c r="R19" s="647" t="s">
        <v>422</v>
      </c>
      <c r="S19" s="622"/>
      <c r="T19" s="623"/>
    </row>
    <row r="20" spans="1:23">
      <c r="A20" s="1" t="s">
        <v>35</v>
      </c>
      <c r="B20" s="44">
        <v>32804</v>
      </c>
      <c r="C20" s="79">
        <v>33820</v>
      </c>
      <c r="D20" s="44">
        <v>34173</v>
      </c>
      <c r="E20" s="44">
        <v>35363</v>
      </c>
      <c r="F20" s="44">
        <v>35376</v>
      </c>
      <c r="G20" s="44">
        <v>35989</v>
      </c>
      <c r="H20" s="44">
        <v>36054</v>
      </c>
      <c r="I20" s="44">
        <v>36251</v>
      </c>
      <c r="J20" s="44">
        <v>36992</v>
      </c>
      <c r="K20" s="44">
        <v>38671</v>
      </c>
      <c r="L20" s="44">
        <v>39114</v>
      </c>
      <c r="M20" s="44">
        <v>39777</v>
      </c>
      <c r="N20" s="44">
        <v>40102</v>
      </c>
      <c r="O20" s="44">
        <v>40177</v>
      </c>
      <c r="P20" s="44">
        <v>40317</v>
      </c>
      <c r="Q20" s="44">
        <v>40498</v>
      </c>
      <c r="R20" s="44">
        <v>40607</v>
      </c>
      <c r="S20" s="44">
        <v>40800</v>
      </c>
      <c r="T20" s="16">
        <v>41320</v>
      </c>
    </row>
    <row r="21" spans="1:23">
      <c r="A21" s="1" t="s">
        <v>34</v>
      </c>
      <c r="B21" s="44">
        <v>33819</v>
      </c>
      <c r="C21" s="44">
        <v>34172</v>
      </c>
      <c r="D21" s="44">
        <v>34407</v>
      </c>
      <c r="E21" s="44">
        <v>35394</v>
      </c>
      <c r="F21" s="44">
        <v>35406</v>
      </c>
      <c r="G21" s="44">
        <v>36019</v>
      </c>
      <c r="H21" s="44">
        <v>36145</v>
      </c>
      <c r="I21" s="44">
        <v>36403</v>
      </c>
      <c r="J21" s="44">
        <v>37057</v>
      </c>
      <c r="K21" s="44">
        <v>38971</v>
      </c>
      <c r="L21" s="44">
        <v>39295</v>
      </c>
      <c r="M21" s="44">
        <v>39869</v>
      </c>
      <c r="N21" s="44">
        <v>40178</v>
      </c>
      <c r="O21" s="44">
        <v>40428</v>
      </c>
      <c r="P21" s="44">
        <v>40521</v>
      </c>
      <c r="Q21" s="44">
        <v>40862</v>
      </c>
      <c r="R21" s="44">
        <v>40667</v>
      </c>
      <c r="S21" s="44">
        <v>41182</v>
      </c>
      <c r="T21" s="16">
        <v>41607</v>
      </c>
    </row>
    <row r="22" spans="1:23">
      <c r="A22" s="1" t="s">
        <v>206</v>
      </c>
      <c r="B22" s="44">
        <v>32804</v>
      </c>
      <c r="C22" s="79">
        <v>33820</v>
      </c>
      <c r="D22" s="44">
        <v>34173</v>
      </c>
      <c r="E22" s="44">
        <v>35363</v>
      </c>
      <c r="F22" s="44">
        <v>35376</v>
      </c>
      <c r="G22" s="44">
        <v>35989</v>
      </c>
      <c r="H22" s="44">
        <v>36054</v>
      </c>
      <c r="I22" s="44">
        <v>36251</v>
      </c>
      <c r="J22" s="44">
        <v>36992</v>
      </c>
      <c r="K22" s="44">
        <v>38671</v>
      </c>
      <c r="L22" s="44">
        <v>39114</v>
      </c>
      <c r="M22" s="44">
        <v>39777</v>
      </c>
      <c r="N22" s="44">
        <v>40102</v>
      </c>
      <c r="O22" s="44">
        <v>40177</v>
      </c>
      <c r="P22" s="44">
        <v>40317</v>
      </c>
      <c r="Q22" s="44">
        <v>40498</v>
      </c>
      <c r="R22" s="44">
        <v>40607</v>
      </c>
      <c r="S22" s="44">
        <v>40800</v>
      </c>
      <c r="T22" s="16">
        <v>41320</v>
      </c>
    </row>
    <row r="23" spans="1:23">
      <c r="A23" s="1" t="s">
        <v>207</v>
      </c>
      <c r="B23" s="44">
        <v>33819</v>
      </c>
      <c r="C23" s="44">
        <v>34172</v>
      </c>
      <c r="D23" s="44">
        <v>34407</v>
      </c>
      <c r="E23" s="44">
        <v>35394</v>
      </c>
      <c r="F23" s="44">
        <v>35406</v>
      </c>
      <c r="G23" s="44">
        <v>36019</v>
      </c>
      <c r="H23" s="44">
        <v>36145</v>
      </c>
      <c r="I23" s="44">
        <v>36403</v>
      </c>
      <c r="J23" s="44">
        <v>37057</v>
      </c>
      <c r="K23" s="44">
        <v>38971</v>
      </c>
      <c r="L23" s="44">
        <v>39295</v>
      </c>
      <c r="M23" s="44">
        <v>39869</v>
      </c>
      <c r="N23" s="44">
        <v>40178</v>
      </c>
      <c r="O23" s="44">
        <v>40428</v>
      </c>
      <c r="P23" s="44">
        <v>40521</v>
      </c>
      <c r="Q23" s="44">
        <v>40862</v>
      </c>
      <c r="R23" s="44">
        <v>40667</v>
      </c>
      <c r="S23" s="44">
        <v>41182</v>
      </c>
      <c r="T23" s="16">
        <v>41607</v>
      </c>
    </row>
    <row r="24" spans="1:23">
      <c r="A24" s="1" t="s">
        <v>38</v>
      </c>
      <c r="B24" s="15">
        <f t="shared" ref="B24:T24" si="0">(B23-B22)/365</f>
        <v>2.7808219178082192</v>
      </c>
      <c r="C24" s="15">
        <f t="shared" si="0"/>
        <v>0.96438356164383565</v>
      </c>
      <c r="D24" s="15">
        <f t="shared" si="0"/>
        <v>0.64109589041095894</v>
      </c>
      <c r="E24" s="15">
        <f t="shared" si="0"/>
        <v>8.4931506849315067E-2</v>
      </c>
      <c r="F24" s="15">
        <f t="shared" si="0"/>
        <v>8.2191780821917804E-2</v>
      </c>
      <c r="G24" s="15">
        <f t="shared" si="0"/>
        <v>8.2191780821917804E-2</v>
      </c>
      <c r="H24" s="15">
        <f t="shared" si="0"/>
        <v>0.24931506849315069</v>
      </c>
      <c r="I24" s="15">
        <f t="shared" si="0"/>
        <v>0.41643835616438357</v>
      </c>
      <c r="J24" s="78">
        <f t="shared" si="0"/>
        <v>0.17808219178082191</v>
      </c>
      <c r="K24" s="78">
        <f t="shared" si="0"/>
        <v>0.82191780821917804</v>
      </c>
      <c r="L24" s="78">
        <f t="shared" si="0"/>
        <v>0.49589041095890413</v>
      </c>
      <c r="M24" s="78">
        <f t="shared" si="0"/>
        <v>0.25205479452054796</v>
      </c>
      <c r="N24" s="78">
        <f t="shared" si="0"/>
        <v>0.20821917808219179</v>
      </c>
      <c r="O24" s="78">
        <f t="shared" si="0"/>
        <v>0.68767123287671228</v>
      </c>
      <c r="P24" s="78">
        <f t="shared" si="0"/>
        <v>0.55890410958904113</v>
      </c>
      <c r="Q24" s="78">
        <f t="shared" si="0"/>
        <v>0.99726027397260275</v>
      </c>
      <c r="R24" s="78">
        <f t="shared" si="0"/>
        <v>0.16438356164383561</v>
      </c>
      <c r="S24" s="78">
        <f t="shared" si="0"/>
        <v>1.0465753424657533</v>
      </c>
      <c r="T24" s="78">
        <f t="shared" si="0"/>
        <v>0.78630136986301369</v>
      </c>
    </row>
    <row r="25" spans="1:23" ht="15.75" thickBot="1">
      <c r="A25" s="4" t="s">
        <v>42</v>
      </c>
      <c r="B25" s="10">
        <v>1</v>
      </c>
      <c r="C25" s="11">
        <v>1</v>
      </c>
      <c r="D25" s="11">
        <v>1</v>
      </c>
      <c r="E25" s="11">
        <v>1</v>
      </c>
      <c r="F25" s="10">
        <v>1</v>
      </c>
      <c r="G25" s="11">
        <v>1</v>
      </c>
      <c r="H25" s="11">
        <v>1</v>
      </c>
      <c r="I25" s="11">
        <v>1</v>
      </c>
      <c r="J25" s="12">
        <v>1</v>
      </c>
      <c r="K25" s="12">
        <v>1</v>
      </c>
      <c r="L25" s="12">
        <v>1</v>
      </c>
      <c r="M25" s="12">
        <v>1</v>
      </c>
      <c r="N25" s="12">
        <v>1</v>
      </c>
      <c r="O25" s="12">
        <v>1</v>
      </c>
      <c r="P25" s="12">
        <v>1</v>
      </c>
      <c r="Q25" s="12">
        <v>1</v>
      </c>
      <c r="R25" s="12">
        <v>1</v>
      </c>
      <c r="S25" s="12">
        <v>1</v>
      </c>
      <c r="T25" s="12">
        <v>1</v>
      </c>
    </row>
    <row r="26" spans="1:23" ht="15.75" thickBot="1">
      <c r="A26" s="8" t="s">
        <v>41</v>
      </c>
      <c r="B26" s="668">
        <f>MIN(SUMIFS(B24:J24,B25:J25,1),5)</f>
        <v>5</v>
      </c>
      <c r="C26" s="665"/>
      <c r="D26" s="665"/>
      <c r="E26" s="665"/>
      <c r="F26" s="665"/>
      <c r="G26" s="665"/>
      <c r="H26" s="665"/>
      <c r="I26" s="665"/>
      <c r="J26" s="665"/>
      <c r="K26" s="665"/>
      <c r="L26" s="665"/>
      <c r="M26" s="665"/>
      <c r="N26" s="665"/>
      <c r="O26" s="665"/>
      <c r="P26" s="665"/>
      <c r="Q26" s="665"/>
      <c r="R26" s="665"/>
      <c r="S26" s="665"/>
      <c r="T26" s="666"/>
    </row>
    <row r="27" spans="1:23" ht="17.25" customHeight="1" thickBot="1">
      <c r="A27" s="45"/>
      <c r="B27" s="17"/>
      <c r="C27" s="17"/>
      <c r="D27" s="17"/>
      <c r="E27" s="17"/>
      <c r="F27" s="17"/>
      <c r="G27" s="17"/>
      <c r="H27" s="17"/>
      <c r="I27" s="17"/>
      <c r="J27" s="17"/>
    </row>
    <row r="28" spans="1:23">
      <c r="A28" s="9" t="s">
        <v>223</v>
      </c>
      <c r="B28" s="70" t="s">
        <v>28</v>
      </c>
      <c r="C28" s="70" t="s">
        <v>29</v>
      </c>
      <c r="D28" s="70" t="s">
        <v>30</v>
      </c>
      <c r="E28" s="70" t="s">
        <v>31</v>
      </c>
      <c r="F28" s="70" t="s">
        <v>32</v>
      </c>
      <c r="G28" s="70" t="s">
        <v>33</v>
      </c>
      <c r="H28" s="70" t="s">
        <v>261</v>
      </c>
      <c r="I28" s="70" t="s">
        <v>260</v>
      </c>
      <c r="J28" s="70" t="s">
        <v>259</v>
      </c>
      <c r="K28" s="70" t="s">
        <v>293</v>
      </c>
      <c r="L28" s="70" t="s">
        <v>292</v>
      </c>
      <c r="M28" s="70" t="s">
        <v>291</v>
      </c>
      <c r="N28" s="70" t="s">
        <v>290</v>
      </c>
      <c r="O28" s="70" t="s">
        <v>289</v>
      </c>
      <c r="P28" s="70" t="s">
        <v>288</v>
      </c>
      <c r="Q28" s="70" t="s">
        <v>287</v>
      </c>
      <c r="R28" s="70" t="s">
        <v>286</v>
      </c>
      <c r="S28" s="70" t="s">
        <v>285</v>
      </c>
      <c r="T28" s="70" t="s">
        <v>284</v>
      </c>
      <c r="U28" s="70" t="s">
        <v>283</v>
      </c>
      <c r="V28" s="70" t="s">
        <v>282</v>
      </c>
      <c r="W28" s="71" t="s">
        <v>340</v>
      </c>
    </row>
    <row r="29" spans="1:23">
      <c r="A29" s="1" t="s">
        <v>23</v>
      </c>
      <c r="B29" s="43" t="s">
        <v>417</v>
      </c>
      <c r="C29" s="43" t="s">
        <v>417</v>
      </c>
      <c r="D29" s="43" t="s">
        <v>417</v>
      </c>
      <c r="E29" s="43" t="s">
        <v>417</v>
      </c>
      <c r="F29" s="43" t="s">
        <v>424</v>
      </c>
      <c r="G29" s="43" t="s">
        <v>424</v>
      </c>
      <c r="H29" s="43" t="s">
        <v>424</v>
      </c>
      <c r="I29" s="43" t="s">
        <v>424</v>
      </c>
      <c r="J29" s="43" t="s">
        <v>424</v>
      </c>
      <c r="K29" s="43" t="s">
        <v>424</v>
      </c>
      <c r="L29" s="43" t="s">
        <v>424</v>
      </c>
      <c r="M29" s="43" t="s">
        <v>424</v>
      </c>
      <c r="N29" s="43" t="s">
        <v>424</v>
      </c>
      <c r="O29" s="43" t="s">
        <v>424</v>
      </c>
      <c r="P29" s="43" t="s">
        <v>424</v>
      </c>
      <c r="Q29" s="43" t="s">
        <v>424</v>
      </c>
      <c r="R29" s="43" t="s">
        <v>425</v>
      </c>
      <c r="S29" s="43" t="s">
        <v>426</v>
      </c>
      <c r="T29" s="43" t="s">
        <v>424</v>
      </c>
      <c r="U29" s="43" t="s">
        <v>426</v>
      </c>
      <c r="V29" s="43" t="s">
        <v>427</v>
      </c>
      <c r="W29" s="2" t="s">
        <v>428</v>
      </c>
    </row>
    <row r="30" spans="1:23">
      <c r="A30" s="1" t="s">
        <v>24</v>
      </c>
      <c r="B30" s="43" t="s">
        <v>339</v>
      </c>
      <c r="C30" s="43" t="s">
        <v>339</v>
      </c>
      <c r="D30" s="43" t="s">
        <v>339</v>
      </c>
      <c r="E30" s="43" t="s">
        <v>339</v>
      </c>
      <c r="F30" s="43" t="s">
        <v>337</v>
      </c>
      <c r="G30" s="43" t="s">
        <v>337</v>
      </c>
      <c r="H30" s="43" t="s">
        <v>337</v>
      </c>
      <c r="I30" s="43" t="s">
        <v>337</v>
      </c>
      <c r="J30" s="43" t="s">
        <v>337</v>
      </c>
      <c r="K30" s="43" t="s">
        <v>337</v>
      </c>
      <c r="L30" s="43" t="s">
        <v>337</v>
      </c>
      <c r="M30" s="43" t="s">
        <v>337</v>
      </c>
      <c r="N30" s="43" t="s">
        <v>337</v>
      </c>
      <c r="O30" s="43" t="s">
        <v>337</v>
      </c>
      <c r="P30" s="43" t="s">
        <v>337</v>
      </c>
      <c r="Q30" s="43" t="s">
        <v>337</v>
      </c>
      <c r="R30" s="43" t="s">
        <v>338</v>
      </c>
      <c r="S30" s="43" t="s">
        <v>336</v>
      </c>
      <c r="T30" s="43" t="s">
        <v>337</v>
      </c>
      <c r="U30" s="43" t="s">
        <v>336</v>
      </c>
      <c r="V30" s="43" t="s">
        <v>335</v>
      </c>
      <c r="W30" s="2" t="s">
        <v>334</v>
      </c>
    </row>
    <row r="31" spans="1:23">
      <c r="A31" s="1" t="s">
        <v>25</v>
      </c>
      <c r="B31" s="43" t="s">
        <v>333</v>
      </c>
      <c r="C31" s="43" t="s">
        <v>332</v>
      </c>
      <c r="D31" s="43" t="s">
        <v>331</v>
      </c>
      <c r="E31" s="43" t="s">
        <v>330</v>
      </c>
      <c r="F31" s="43" t="s">
        <v>329</v>
      </c>
      <c r="G31" s="43" t="s">
        <v>329</v>
      </c>
      <c r="H31" s="43" t="s">
        <v>329</v>
      </c>
      <c r="I31" s="43" t="s">
        <v>329</v>
      </c>
      <c r="J31" s="43" t="s">
        <v>329</v>
      </c>
      <c r="K31" s="43" t="s">
        <v>329</v>
      </c>
      <c r="L31" s="43" t="s">
        <v>329</v>
      </c>
      <c r="M31" s="43" t="s">
        <v>329</v>
      </c>
      <c r="N31" s="43" t="s">
        <v>329</v>
      </c>
      <c r="O31" s="43" t="s">
        <v>329</v>
      </c>
      <c r="P31" s="43" t="s">
        <v>329</v>
      </c>
      <c r="Q31" s="43" t="s">
        <v>329</v>
      </c>
      <c r="R31" s="43" t="s">
        <v>329</v>
      </c>
      <c r="S31" s="43" t="s">
        <v>329</v>
      </c>
      <c r="T31" s="43" t="s">
        <v>329</v>
      </c>
      <c r="U31" s="43" t="s">
        <v>329</v>
      </c>
      <c r="V31" s="43" t="s">
        <v>327</v>
      </c>
      <c r="W31" s="2" t="s">
        <v>326</v>
      </c>
    </row>
    <row r="32" spans="1:23">
      <c r="A32" s="1" t="s">
        <v>26</v>
      </c>
      <c r="B32" s="43" t="s">
        <v>328</v>
      </c>
      <c r="C32" s="43" t="s">
        <v>328</v>
      </c>
      <c r="D32" s="43" t="s">
        <v>328</v>
      </c>
      <c r="E32" s="43" t="s">
        <v>328</v>
      </c>
      <c r="F32" s="43" t="s">
        <v>328</v>
      </c>
      <c r="G32" s="43" t="s">
        <v>328</v>
      </c>
      <c r="H32" s="43" t="s">
        <v>328</v>
      </c>
      <c r="I32" s="43" t="s">
        <v>328</v>
      </c>
      <c r="J32" s="43" t="s">
        <v>328</v>
      </c>
      <c r="K32" s="43" t="s">
        <v>328</v>
      </c>
      <c r="L32" s="43" t="s">
        <v>328</v>
      </c>
      <c r="M32" s="43" t="s">
        <v>328</v>
      </c>
      <c r="N32" s="43" t="s">
        <v>328</v>
      </c>
      <c r="O32" s="43" t="s">
        <v>328</v>
      </c>
      <c r="P32" s="43" t="s">
        <v>328</v>
      </c>
      <c r="Q32" s="43" t="s">
        <v>328</v>
      </c>
      <c r="R32" s="43" t="s">
        <v>328</v>
      </c>
      <c r="S32" s="43" t="s">
        <v>328</v>
      </c>
      <c r="T32" s="43" t="s">
        <v>328</v>
      </c>
      <c r="U32" s="43" t="s">
        <v>328</v>
      </c>
      <c r="V32" s="43" t="s">
        <v>328</v>
      </c>
      <c r="W32" s="2" t="s">
        <v>328</v>
      </c>
    </row>
    <row r="33" spans="1:23">
      <c r="A33" s="1" t="s">
        <v>27</v>
      </c>
      <c r="B33" s="645" t="s">
        <v>429</v>
      </c>
      <c r="C33" s="634"/>
      <c r="D33" s="634"/>
      <c r="E33" s="646"/>
      <c r="F33" s="647" t="s">
        <v>430</v>
      </c>
      <c r="G33" s="622"/>
      <c r="H33" s="622"/>
      <c r="I33" s="622"/>
      <c r="J33" s="622"/>
      <c r="K33" s="622"/>
      <c r="L33" s="622"/>
      <c r="M33" s="622"/>
      <c r="N33" s="622"/>
      <c r="O33" s="622"/>
      <c r="P33" s="622"/>
      <c r="Q33" s="622"/>
      <c r="R33" s="622"/>
      <c r="S33" s="622"/>
      <c r="T33" s="622"/>
      <c r="U33" s="648"/>
      <c r="V33" s="43" t="s">
        <v>212</v>
      </c>
      <c r="W33" s="2" t="s">
        <v>431</v>
      </c>
    </row>
    <row r="34" spans="1:23">
      <c r="A34" s="1" t="s">
        <v>35</v>
      </c>
      <c r="B34" s="44">
        <v>37104</v>
      </c>
      <c r="C34" s="44">
        <v>37438</v>
      </c>
      <c r="D34" s="44">
        <v>37895</v>
      </c>
      <c r="E34" s="44">
        <v>37926</v>
      </c>
      <c r="F34" s="44">
        <v>38412</v>
      </c>
      <c r="G34" s="44">
        <v>38442</v>
      </c>
      <c r="H34" s="44">
        <v>38534</v>
      </c>
      <c r="I34" s="44">
        <v>38718</v>
      </c>
      <c r="J34" s="44">
        <v>38749</v>
      </c>
      <c r="K34" s="44">
        <v>38837</v>
      </c>
      <c r="L34" s="44">
        <v>38960</v>
      </c>
      <c r="M34" s="44">
        <v>39021</v>
      </c>
      <c r="N34" s="44">
        <v>39052</v>
      </c>
      <c r="O34" s="44">
        <v>39233</v>
      </c>
      <c r="P34" s="44">
        <v>39263</v>
      </c>
      <c r="Q34" s="44">
        <v>39263</v>
      </c>
      <c r="R34" s="44">
        <v>39264</v>
      </c>
      <c r="S34" s="44">
        <v>39716</v>
      </c>
      <c r="T34" s="44">
        <v>39264</v>
      </c>
      <c r="U34" s="44">
        <v>39927</v>
      </c>
      <c r="V34" s="44">
        <v>40238</v>
      </c>
      <c r="W34" s="16">
        <v>40756</v>
      </c>
    </row>
    <row r="35" spans="1:23">
      <c r="A35" s="1" t="s">
        <v>34</v>
      </c>
      <c r="B35" s="44">
        <v>37438</v>
      </c>
      <c r="C35" s="44">
        <v>37926</v>
      </c>
      <c r="D35" s="44">
        <v>37926</v>
      </c>
      <c r="E35" s="44">
        <v>38012</v>
      </c>
      <c r="F35" s="44">
        <v>38687</v>
      </c>
      <c r="G35" s="44">
        <v>38898</v>
      </c>
      <c r="H35" s="44">
        <v>38899</v>
      </c>
      <c r="I35" s="44">
        <v>39629</v>
      </c>
      <c r="J35" s="44">
        <v>38930</v>
      </c>
      <c r="K35" s="44">
        <v>39021</v>
      </c>
      <c r="L35" s="44">
        <v>39114</v>
      </c>
      <c r="M35" s="44">
        <v>39325</v>
      </c>
      <c r="N35" s="44">
        <v>39141</v>
      </c>
      <c r="O35" s="44">
        <v>39325</v>
      </c>
      <c r="P35" s="44">
        <v>39447</v>
      </c>
      <c r="Q35" s="44">
        <v>39447</v>
      </c>
      <c r="R35" s="44">
        <v>39294</v>
      </c>
      <c r="S35" s="44">
        <v>39868</v>
      </c>
      <c r="T35" s="44">
        <v>39447</v>
      </c>
      <c r="U35" s="44">
        <v>40232</v>
      </c>
      <c r="V35" s="44">
        <v>40421</v>
      </c>
      <c r="W35" s="16">
        <v>41660</v>
      </c>
    </row>
    <row r="36" spans="1:23">
      <c r="A36" s="1" t="s">
        <v>206</v>
      </c>
      <c r="B36" s="44">
        <v>37104</v>
      </c>
      <c r="C36" s="44">
        <v>37438</v>
      </c>
      <c r="D36" s="44">
        <v>37895</v>
      </c>
      <c r="E36" s="44">
        <v>37926</v>
      </c>
      <c r="F36" s="44">
        <v>38412</v>
      </c>
      <c r="G36" s="44">
        <v>38442</v>
      </c>
      <c r="H36" s="44">
        <v>38534</v>
      </c>
      <c r="I36" s="44">
        <v>38718</v>
      </c>
      <c r="J36" s="44">
        <v>38749</v>
      </c>
      <c r="K36" s="44">
        <v>38837</v>
      </c>
      <c r="L36" s="44">
        <v>38960</v>
      </c>
      <c r="M36" s="44">
        <v>39021</v>
      </c>
      <c r="N36" s="44">
        <v>39052</v>
      </c>
      <c r="O36" s="44">
        <v>39233</v>
      </c>
      <c r="P36" s="44">
        <v>39232</v>
      </c>
      <c r="Q36" s="44">
        <v>39263</v>
      </c>
      <c r="R36" s="44">
        <v>39264</v>
      </c>
      <c r="S36" s="44">
        <v>39716</v>
      </c>
      <c r="T36" s="44">
        <v>39264</v>
      </c>
      <c r="U36" s="44">
        <v>39927</v>
      </c>
      <c r="V36" s="44">
        <v>40238</v>
      </c>
      <c r="W36" s="16">
        <v>40756</v>
      </c>
    </row>
    <row r="37" spans="1:23">
      <c r="A37" s="1" t="s">
        <v>209</v>
      </c>
      <c r="B37" s="44">
        <v>37438</v>
      </c>
      <c r="C37" s="44">
        <v>37926</v>
      </c>
      <c r="D37" s="44">
        <v>37926</v>
      </c>
      <c r="E37" s="44">
        <v>38012</v>
      </c>
      <c r="F37" s="44">
        <v>38687</v>
      </c>
      <c r="G37" s="44">
        <v>38898</v>
      </c>
      <c r="H37" s="44">
        <v>38899</v>
      </c>
      <c r="I37" s="44">
        <v>39629</v>
      </c>
      <c r="J37" s="44">
        <v>38930</v>
      </c>
      <c r="K37" s="44">
        <v>39021</v>
      </c>
      <c r="L37" s="44">
        <v>39114</v>
      </c>
      <c r="M37" s="44">
        <v>39325</v>
      </c>
      <c r="N37" s="44">
        <v>39141</v>
      </c>
      <c r="O37" s="44">
        <v>39325</v>
      </c>
      <c r="P37" s="44">
        <v>39447</v>
      </c>
      <c r="Q37" s="44">
        <v>39447</v>
      </c>
      <c r="R37" s="44">
        <v>39294</v>
      </c>
      <c r="S37" s="44">
        <v>39868</v>
      </c>
      <c r="T37" s="44">
        <v>39447</v>
      </c>
      <c r="U37" s="44">
        <v>40232</v>
      </c>
      <c r="V37" s="44">
        <v>40421</v>
      </c>
      <c r="W37" s="16">
        <v>41660</v>
      </c>
    </row>
    <row r="38" spans="1:23">
      <c r="A38" s="1" t="s">
        <v>38</v>
      </c>
      <c r="B38" s="15">
        <f t="shared" ref="B38:W38" si="1">(B37-B36)/365</f>
        <v>0.91506849315068495</v>
      </c>
      <c r="C38" s="15">
        <f t="shared" si="1"/>
        <v>1.3369863013698631</v>
      </c>
      <c r="D38" s="15">
        <f t="shared" si="1"/>
        <v>8.4931506849315067E-2</v>
      </c>
      <c r="E38" s="15">
        <f t="shared" si="1"/>
        <v>0.23561643835616439</v>
      </c>
      <c r="F38" s="15">
        <f t="shared" si="1"/>
        <v>0.75342465753424659</v>
      </c>
      <c r="G38" s="15">
        <f t="shared" si="1"/>
        <v>1.2493150684931507</v>
      </c>
      <c r="H38" s="15">
        <f t="shared" si="1"/>
        <v>1</v>
      </c>
      <c r="I38" s="15">
        <f t="shared" si="1"/>
        <v>2.495890410958904</v>
      </c>
      <c r="J38" s="15">
        <f t="shared" si="1"/>
        <v>0.49589041095890413</v>
      </c>
      <c r="K38" s="15">
        <f t="shared" si="1"/>
        <v>0.50410958904109593</v>
      </c>
      <c r="L38" s="15">
        <f t="shared" si="1"/>
        <v>0.42191780821917807</v>
      </c>
      <c r="M38" s="15">
        <f t="shared" si="1"/>
        <v>0.83287671232876714</v>
      </c>
      <c r="N38" s="15">
        <f t="shared" si="1"/>
        <v>0.24383561643835616</v>
      </c>
      <c r="O38" s="15">
        <f t="shared" si="1"/>
        <v>0.25205479452054796</v>
      </c>
      <c r="P38" s="15">
        <f t="shared" si="1"/>
        <v>0.58904109589041098</v>
      </c>
      <c r="Q38" s="15">
        <f t="shared" si="1"/>
        <v>0.50410958904109593</v>
      </c>
      <c r="R38" s="15">
        <f t="shared" si="1"/>
        <v>8.2191780821917804E-2</v>
      </c>
      <c r="S38" s="15">
        <f t="shared" si="1"/>
        <v>0.41643835616438357</v>
      </c>
      <c r="T38" s="15">
        <f t="shared" si="1"/>
        <v>0.50136986301369868</v>
      </c>
      <c r="U38" s="15">
        <f t="shared" si="1"/>
        <v>0.83561643835616439</v>
      </c>
      <c r="V38" s="15">
        <f t="shared" si="1"/>
        <v>0.50136986301369868</v>
      </c>
      <c r="W38" s="78">
        <f t="shared" si="1"/>
        <v>2.4767123287671233</v>
      </c>
    </row>
    <row r="39" spans="1:23" ht="15.75" thickBot="1">
      <c r="A39" s="4" t="s">
        <v>42</v>
      </c>
      <c r="B39" s="86">
        <v>1</v>
      </c>
      <c r="C39" s="87">
        <v>1</v>
      </c>
      <c r="D39" s="87">
        <v>1</v>
      </c>
      <c r="E39" s="87">
        <v>1</v>
      </c>
      <c r="F39" s="86">
        <v>0</v>
      </c>
      <c r="G39" s="87">
        <v>0</v>
      </c>
      <c r="H39" s="87">
        <v>0</v>
      </c>
      <c r="I39" s="87">
        <v>0</v>
      </c>
      <c r="J39" s="87">
        <v>0</v>
      </c>
      <c r="K39" s="5">
        <v>0</v>
      </c>
      <c r="L39" s="5">
        <v>0</v>
      </c>
      <c r="M39" s="5">
        <v>0</v>
      </c>
      <c r="N39" s="5">
        <v>0</v>
      </c>
      <c r="O39" s="5">
        <v>0</v>
      </c>
      <c r="P39" s="5">
        <v>0</v>
      </c>
      <c r="Q39" s="5">
        <v>0</v>
      </c>
      <c r="R39" s="5">
        <v>0</v>
      </c>
      <c r="S39" s="5">
        <v>0</v>
      </c>
      <c r="T39" s="5">
        <v>0</v>
      </c>
      <c r="U39" s="5">
        <v>0</v>
      </c>
      <c r="V39" s="5">
        <v>1</v>
      </c>
      <c r="W39" s="6">
        <v>1</v>
      </c>
    </row>
    <row r="40" spans="1:23" ht="15.75" thickBot="1">
      <c r="A40" s="85" t="s">
        <v>41</v>
      </c>
      <c r="B40" s="664">
        <v>5</v>
      </c>
      <c r="C40" s="665"/>
      <c r="D40" s="665"/>
      <c r="E40" s="665"/>
      <c r="F40" s="665"/>
      <c r="G40" s="665"/>
      <c r="H40" s="665"/>
      <c r="I40" s="665"/>
      <c r="J40" s="665"/>
      <c r="K40" s="665"/>
      <c r="L40" s="665"/>
      <c r="M40" s="665"/>
      <c r="N40" s="665"/>
      <c r="O40" s="665"/>
      <c r="P40" s="665"/>
      <c r="Q40" s="665"/>
      <c r="R40" s="665"/>
      <c r="S40" s="665"/>
      <c r="T40" s="665"/>
      <c r="U40" s="665"/>
      <c r="V40" s="665"/>
      <c r="W40" s="666"/>
    </row>
    <row r="41" spans="1:23" ht="15.75" thickBot="1"/>
    <row r="42" spans="1:23">
      <c r="A42" s="9" t="s">
        <v>224</v>
      </c>
      <c r="B42" s="23" t="s">
        <v>28</v>
      </c>
      <c r="C42" s="23" t="s">
        <v>29</v>
      </c>
      <c r="D42" s="23" t="s">
        <v>30</v>
      </c>
      <c r="E42" s="23" t="s">
        <v>31</v>
      </c>
      <c r="F42" s="23" t="s">
        <v>32</v>
      </c>
      <c r="G42" s="23" t="s">
        <v>33</v>
      </c>
      <c r="H42" s="23" t="s">
        <v>261</v>
      </c>
      <c r="I42" s="23" t="s">
        <v>260</v>
      </c>
      <c r="J42" s="77" t="s">
        <v>259</v>
      </c>
      <c r="K42" s="77" t="s">
        <v>293</v>
      </c>
    </row>
    <row r="43" spans="1:23">
      <c r="A43" s="21" t="s">
        <v>23</v>
      </c>
      <c r="B43" s="647" t="s">
        <v>414</v>
      </c>
      <c r="C43" s="622"/>
      <c r="D43" s="622"/>
      <c r="E43" s="622"/>
      <c r="F43" s="648"/>
      <c r="G43" s="43" t="s">
        <v>433</v>
      </c>
      <c r="H43" s="43" t="s">
        <v>55</v>
      </c>
      <c r="I43" s="43" t="s">
        <v>434</v>
      </c>
      <c r="J43" s="43" t="s">
        <v>435</v>
      </c>
      <c r="K43" s="2" t="s">
        <v>436</v>
      </c>
    </row>
    <row r="44" spans="1:23">
      <c r="A44" s="21" t="s">
        <v>24</v>
      </c>
      <c r="B44" s="43" t="s">
        <v>325</v>
      </c>
      <c r="C44" s="43" t="s">
        <v>325</v>
      </c>
      <c r="D44" s="43" t="s">
        <v>325</v>
      </c>
      <c r="E44" s="43" t="s">
        <v>325</v>
      </c>
      <c r="F44" s="43" t="s">
        <v>325</v>
      </c>
      <c r="G44" s="43" t="s">
        <v>324</v>
      </c>
      <c r="H44" s="43" t="s">
        <v>55</v>
      </c>
      <c r="I44" s="43" t="s">
        <v>323</v>
      </c>
      <c r="J44" s="43" t="s">
        <v>322</v>
      </c>
      <c r="K44" s="2" t="s">
        <v>321</v>
      </c>
    </row>
    <row r="45" spans="1:23">
      <c r="A45" s="21" t="s">
        <v>25</v>
      </c>
      <c r="B45" s="43" t="s">
        <v>153</v>
      </c>
      <c r="C45" s="43" t="s">
        <v>315</v>
      </c>
      <c r="D45" s="43" t="s">
        <v>153</v>
      </c>
      <c r="E45" s="43" t="s">
        <v>315</v>
      </c>
      <c r="F45" s="43" t="s">
        <v>153</v>
      </c>
      <c r="G45" s="43" t="s">
        <v>320</v>
      </c>
      <c r="H45" s="43" t="s">
        <v>319</v>
      </c>
      <c r="I45" s="43" t="s">
        <v>318</v>
      </c>
      <c r="J45" s="43" t="s">
        <v>317</v>
      </c>
      <c r="K45" s="2" t="s">
        <v>316</v>
      </c>
    </row>
    <row r="46" spans="1:23">
      <c r="A46" s="21" t="s">
        <v>26</v>
      </c>
      <c r="B46" s="43" t="s">
        <v>152</v>
      </c>
      <c r="C46" s="43" t="s">
        <v>152</v>
      </c>
      <c r="D46" s="43" t="s">
        <v>152</v>
      </c>
      <c r="E46" s="43" t="s">
        <v>152</v>
      </c>
      <c r="F46" s="43" t="s">
        <v>152</v>
      </c>
      <c r="G46" s="43" t="s">
        <v>152</v>
      </c>
      <c r="H46" s="43" t="s">
        <v>152</v>
      </c>
      <c r="I46" s="43" t="s">
        <v>152</v>
      </c>
      <c r="J46" s="43" t="s">
        <v>152</v>
      </c>
      <c r="K46" s="2" t="s">
        <v>152</v>
      </c>
    </row>
    <row r="47" spans="1:23">
      <c r="A47" s="21" t="s">
        <v>27</v>
      </c>
      <c r="B47" s="647" t="s">
        <v>432</v>
      </c>
      <c r="C47" s="622"/>
      <c r="D47" s="622"/>
      <c r="E47" s="622"/>
      <c r="F47" s="622"/>
      <c r="G47" s="622"/>
      <c r="H47" s="622"/>
      <c r="I47" s="622"/>
      <c r="J47" s="622"/>
      <c r="K47" s="623"/>
    </row>
    <row r="48" spans="1:23">
      <c r="A48" s="21" t="s">
        <v>35</v>
      </c>
      <c r="B48" s="44">
        <v>35989</v>
      </c>
      <c r="C48" s="44">
        <v>36487</v>
      </c>
      <c r="D48" s="44">
        <v>36492</v>
      </c>
      <c r="E48" s="44">
        <v>36542</v>
      </c>
      <c r="F48" s="44">
        <v>36706</v>
      </c>
      <c r="G48" s="44">
        <v>36794</v>
      </c>
      <c r="H48" s="44">
        <v>37330</v>
      </c>
      <c r="I48" s="44">
        <v>37895</v>
      </c>
      <c r="J48" s="44">
        <v>41187</v>
      </c>
      <c r="K48" s="16">
        <v>40974</v>
      </c>
    </row>
    <row r="49" spans="1:21">
      <c r="A49" s="21" t="s">
        <v>34</v>
      </c>
      <c r="B49" s="44">
        <v>36486</v>
      </c>
      <c r="C49" s="44">
        <v>36491</v>
      </c>
      <c r="D49" s="44">
        <v>36541</v>
      </c>
      <c r="E49" s="44">
        <v>36705</v>
      </c>
      <c r="F49" s="44">
        <v>36768</v>
      </c>
      <c r="G49" s="44">
        <v>36977</v>
      </c>
      <c r="H49" s="44">
        <v>37694</v>
      </c>
      <c r="I49" s="44">
        <v>40948</v>
      </c>
      <c r="J49" s="44">
        <v>41395</v>
      </c>
      <c r="K49" s="16">
        <v>41271</v>
      </c>
    </row>
    <row r="50" spans="1:21">
      <c r="A50" s="21" t="s">
        <v>206</v>
      </c>
      <c r="B50" s="44">
        <v>35989</v>
      </c>
      <c r="C50" s="44">
        <v>36487</v>
      </c>
      <c r="D50" s="44">
        <v>36492</v>
      </c>
      <c r="E50" s="44">
        <v>36542</v>
      </c>
      <c r="F50" s="44">
        <v>36706</v>
      </c>
      <c r="G50" s="44">
        <v>36794</v>
      </c>
      <c r="H50" s="44">
        <v>37330</v>
      </c>
      <c r="I50" s="44">
        <v>37895</v>
      </c>
      <c r="J50" s="44">
        <v>41187</v>
      </c>
      <c r="K50" s="16">
        <v>40974</v>
      </c>
    </row>
    <row r="51" spans="1:21">
      <c r="A51" s="21" t="s">
        <v>207</v>
      </c>
      <c r="B51" s="44">
        <v>36486</v>
      </c>
      <c r="C51" s="44">
        <v>36491</v>
      </c>
      <c r="D51" s="44">
        <v>36541</v>
      </c>
      <c r="E51" s="44">
        <v>36705</v>
      </c>
      <c r="F51" s="44">
        <v>36768</v>
      </c>
      <c r="G51" s="44">
        <v>36977</v>
      </c>
      <c r="H51" s="44">
        <v>37694</v>
      </c>
      <c r="I51" s="44">
        <v>40948</v>
      </c>
      <c r="J51" s="44">
        <v>41395</v>
      </c>
      <c r="K51" s="16">
        <v>41271</v>
      </c>
    </row>
    <row r="52" spans="1:21">
      <c r="A52" s="21" t="s">
        <v>38</v>
      </c>
      <c r="B52" s="15">
        <f t="shared" ref="B52:K52" si="2">(B51-B50)/365</f>
        <v>1.3616438356164384</v>
      </c>
      <c r="C52" s="15">
        <f t="shared" si="2"/>
        <v>1.0958904109589041E-2</v>
      </c>
      <c r="D52" s="15">
        <f t="shared" si="2"/>
        <v>0.13424657534246576</v>
      </c>
      <c r="E52" s="15">
        <f t="shared" si="2"/>
        <v>0.44657534246575342</v>
      </c>
      <c r="F52" s="15">
        <f t="shared" si="2"/>
        <v>0.16986301369863013</v>
      </c>
      <c r="G52" s="15">
        <f t="shared" si="2"/>
        <v>0.50136986301369868</v>
      </c>
      <c r="H52" s="15">
        <f t="shared" si="2"/>
        <v>0.99726027397260275</v>
      </c>
      <c r="I52" s="15">
        <f t="shared" si="2"/>
        <v>8.3643835616438356</v>
      </c>
      <c r="J52" s="15">
        <f t="shared" si="2"/>
        <v>0.56986301369863013</v>
      </c>
      <c r="K52" s="78">
        <f t="shared" si="2"/>
        <v>0.81369863013698629</v>
      </c>
    </row>
    <row r="53" spans="1:21" ht="15.75" thickBot="1">
      <c r="A53" s="32" t="s">
        <v>42</v>
      </c>
      <c r="B53" s="86">
        <v>1</v>
      </c>
      <c r="C53" s="87">
        <v>1</v>
      </c>
      <c r="D53" s="87">
        <v>1</v>
      </c>
      <c r="E53" s="87">
        <v>1</v>
      </c>
      <c r="F53" s="86">
        <v>1</v>
      </c>
      <c r="G53" s="87">
        <v>0</v>
      </c>
      <c r="H53" s="87">
        <v>0</v>
      </c>
      <c r="I53" s="87">
        <v>0</v>
      </c>
      <c r="J53" s="87">
        <v>0</v>
      </c>
      <c r="K53" s="92">
        <v>0</v>
      </c>
    </row>
    <row r="54" spans="1:21" ht="15.75" thickBot="1">
      <c r="A54" s="85" t="s">
        <v>41</v>
      </c>
      <c r="B54" s="664">
        <f>MIN(SUMIFS(B52:J52,B53:J53,1),5)</f>
        <v>2.1232876712328768</v>
      </c>
      <c r="C54" s="665"/>
      <c r="D54" s="665"/>
      <c r="E54" s="665"/>
      <c r="F54" s="665"/>
      <c r="G54" s="665"/>
      <c r="H54" s="665"/>
      <c r="I54" s="665"/>
      <c r="J54" s="665"/>
      <c r="K54" s="666"/>
    </row>
    <row r="55" spans="1:21" ht="15.75" thickBot="1"/>
    <row r="56" spans="1:21">
      <c r="A56" s="9" t="s">
        <v>226</v>
      </c>
      <c r="B56" s="59" t="s">
        <v>28</v>
      </c>
      <c r="C56" s="59" t="s">
        <v>29</v>
      </c>
      <c r="D56" s="59" t="s">
        <v>30</v>
      </c>
      <c r="E56" s="59" t="s">
        <v>31</v>
      </c>
      <c r="F56" s="59" t="s">
        <v>32</v>
      </c>
      <c r="G56" s="59" t="s">
        <v>33</v>
      </c>
      <c r="H56" s="59" t="s">
        <v>261</v>
      </c>
      <c r="I56" s="59" t="s">
        <v>260</v>
      </c>
      <c r="J56" s="60" t="s">
        <v>259</v>
      </c>
      <c r="K56" s="59" t="s">
        <v>293</v>
      </c>
      <c r="L56" s="59" t="s">
        <v>292</v>
      </c>
      <c r="M56" s="60" t="s">
        <v>291</v>
      </c>
      <c r="N56" s="59" t="s">
        <v>290</v>
      </c>
      <c r="O56" s="59" t="s">
        <v>289</v>
      </c>
      <c r="P56" s="60" t="s">
        <v>288</v>
      </c>
      <c r="Q56" s="59" t="s">
        <v>287</v>
      </c>
      <c r="R56" s="59" t="s">
        <v>286</v>
      </c>
      <c r="S56" s="60" t="s">
        <v>285</v>
      </c>
      <c r="T56" s="59" t="s">
        <v>284</v>
      </c>
      <c r="U56" s="59" t="s">
        <v>283</v>
      </c>
    </row>
    <row r="57" spans="1:21">
      <c r="A57" s="1" t="s">
        <v>23</v>
      </c>
      <c r="B57" s="43" t="s">
        <v>417</v>
      </c>
      <c r="C57" s="43" t="s">
        <v>437</v>
      </c>
      <c r="D57" s="43" t="s">
        <v>417</v>
      </c>
      <c r="E57" s="43" t="s">
        <v>417</v>
      </c>
      <c r="F57" s="43" t="s">
        <v>417</v>
      </c>
      <c r="G57" s="43" t="s">
        <v>417</v>
      </c>
      <c r="H57" s="43" t="s">
        <v>419</v>
      </c>
      <c r="I57" s="43" t="s">
        <v>419</v>
      </c>
      <c r="J57" s="43" t="s">
        <v>419</v>
      </c>
      <c r="K57" s="43" t="s">
        <v>419</v>
      </c>
      <c r="L57" s="43" t="s">
        <v>214</v>
      </c>
      <c r="M57" s="43" t="s">
        <v>214</v>
      </c>
      <c r="N57" s="43" t="s">
        <v>214</v>
      </c>
      <c r="O57" s="43" t="s">
        <v>214</v>
      </c>
      <c r="P57" s="43" t="s">
        <v>214</v>
      </c>
      <c r="Q57" s="43" t="s">
        <v>438</v>
      </c>
      <c r="R57" s="43" t="s">
        <v>214</v>
      </c>
      <c r="S57" s="43" t="s">
        <v>214</v>
      </c>
      <c r="T57" s="43" t="s">
        <v>419</v>
      </c>
      <c r="U57" s="43" t="s">
        <v>439</v>
      </c>
    </row>
    <row r="58" spans="1:21">
      <c r="A58" s="1" t="s">
        <v>24</v>
      </c>
      <c r="B58" s="43" t="s">
        <v>313</v>
      </c>
      <c r="C58" s="43" t="s">
        <v>314</v>
      </c>
      <c r="D58" s="43" t="s">
        <v>313</v>
      </c>
      <c r="E58" s="43" t="s">
        <v>313</v>
      </c>
      <c r="F58" s="43" t="s">
        <v>313</v>
      </c>
      <c r="G58" s="43" t="s">
        <v>313</v>
      </c>
      <c r="H58" s="43" t="s">
        <v>150</v>
      </c>
      <c r="I58" s="43" t="s">
        <v>150</v>
      </c>
      <c r="J58" s="43" t="s">
        <v>150</v>
      </c>
      <c r="K58" s="43" t="s">
        <v>150</v>
      </c>
      <c r="L58" s="43" t="s">
        <v>151</v>
      </c>
      <c r="M58" s="43" t="s">
        <v>151</v>
      </c>
      <c r="N58" s="43" t="s">
        <v>151</v>
      </c>
      <c r="O58" s="43" t="s">
        <v>151</v>
      </c>
      <c r="P58" s="43" t="s">
        <v>151</v>
      </c>
      <c r="Q58" s="43" t="s">
        <v>312</v>
      </c>
      <c r="R58" s="43" t="s">
        <v>151</v>
      </c>
      <c r="S58" s="43" t="s">
        <v>151</v>
      </c>
      <c r="T58" s="43" t="s">
        <v>150</v>
      </c>
      <c r="U58" s="43" t="s">
        <v>311</v>
      </c>
    </row>
    <row r="59" spans="1:21">
      <c r="A59" s="1" t="s">
        <v>25</v>
      </c>
      <c r="B59" s="43" t="s">
        <v>297</v>
      </c>
      <c r="C59" s="43" t="s">
        <v>298</v>
      </c>
      <c r="D59" s="43" t="s">
        <v>310</v>
      </c>
      <c r="E59" s="43" t="s">
        <v>310</v>
      </c>
      <c r="F59" s="43" t="s">
        <v>296</v>
      </c>
      <c r="G59" s="43" t="s">
        <v>295</v>
      </c>
      <c r="H59" s="43" t="s">
        <v>294</v>
      </c>
      <c r="I59" s="43" t="s">
        <v>309</v>
      </c>
      <c r="J59" s="43" t="s">
        <v>309</v>
      </c>
      <c r="K59" s="43" t="s">
        <v>308</v>
      </c>
      <c r="L59" s="43" t="s">
        <v>303</v>
      </c>
      <c r="M59" s="43" t="s">
        <v>307</v>
      </c>
      <c r="N59" s="43" t="s">
        <v>306</v>
      </c>
      <c r="O59" s="43" t="s">
        <v>305</v>
      </c>
      <c r="P59" s="43" t="s">
        <v>304</v>
      </c>
      <c r="Q59" s="43" t="s">
        <v>303</v>
      </c>
      <c r="R59" s="43" t="s">
        <v>302</v>
      </c>
      <c r="S59" s="43" t="s">
        <v>301</v>
      </c>
      <c r="T59" s="43" t="s">
        <v>300</v>
      </c>
      <c r="U59" s="43" t="s">
        <v>299</v>
      </c>
    </row>
    <row r="60" spans="1:21">
      <c r="A60" s="1" t="s">
        <v>26</v>
      </c>
      <c r="B60" s="43" t="s">
        <v>154</v>
      </c>
      <c r="C60" s="43" t="s">
        <v>154</v>
      </c>
      <c r="D60" s="43" t="s">
        <v>154</v>
      </c>
      <c r="E60" s="43" t="s">
        <v>154</v>
      </c>
      <c r="F60" s="43" t="s">
        <v>154</v>
      </c>
      <c r="G60" s="43" t="s">
        <v>154</v>
      </c>
      <c r="H60" s="43" t="s">
        <v>154</v>
      </c>
      <c r="I60" s="43" t="s">
        <v>154</v>
      </c>
      <c r="J60" s="43" t="s">
        <v>154</v>
      </c>
      <c r="K60" s="43" t="s">
        <v>154</v>
      </c>
      <c r="L60" s="43" t="s">
        <v>154</v>
      </c>
      <c r="M60" s="43" t="s">
        <v>154</v>
      </c>
      <c r="N60" s="43" t="s">
        <v>154</v>
      </c>
      <c r="O60" s="43" t="s">
        <v>154</v>
      </c>
      <c r="P60" s="43" t="s">
        <v>154</v>
      </c>
      <c r="Q60" s="43" t="s">
        <v>154</v>
      </c>
      <c r="R60" s="43" t="s">
        <v>154</v>
      </c>
      <c r="S60" s="43" t="s">
        <v>154</v>
      </c>
      <c r="T60" s="43" t="s">
        <v>154</v>
      </c>
      <c r="U60" s="43" t="s">
        <v>154</v>
      </c>
    </row>
    <row r="61" spans="1:21">
      <c r="A61" s="1" t="s">
        <v>27</v>
      </c>
      <c r="B61" s="43" t="s">
        <v>440</v>
      </c>
      <c r="C61" s="43" t="s">
        <v>441</v>
      </c>
      <c r="D61" s="43" t="s">
        <v>442</v>
      </c>
      <c r="E61" s="43" t="s">
        <v>443</v>
      </c>
      <c r="F61" s="43" t="s">
        <v>212</v>
      </c>
      <c r="G61" s="43" t="s">
        <v>444</v>
      </c>
      <c r="H61" s="43" t="s">
        <v>445</v>
      </c>
      <c r="I61" s="43" t="s">
        <v>213</v>
      </c>
      <c r="J61" s="43" t="s">
        <v>213</v>
      </c>
      <c r="K61" s="43" t="s">
        <v>445</v>
      </c>
      <c r="L61" s="43" t="s">
        <v>445</v>
      </c>
      <c r="M61" s="43" t="s">
        <v>445</v>
      </c>
      <c r="N61" s="43" t="s">
        <v>445</v>
      </c>
      <c r="O61" s="43" t="s">
        <v>212</v>
      </c>
      <c r="P61" s="43" t="s">
        <v>445</v>
      </c>
      <c r="Q61" s="43" t="s">
        <v>213</v>
      </c>
      <c r="R61" s="43" t="s">
        <v>445</v>
      </c>
      <c r="S61" s="43" t="s">
        <v>445</v>
      </c>
      <c r="T61" s="43" t="s">
        <v>445</v>
      </c>
      <c r="U61" s="43" t="s">
        <v>213</v>
      </c>
    </row>
    <row r="62" spans="1:21">
      <c r="A62" s="1" t="s">
        <v>35</v>
      </c>
      <c r="B62" s="44">
        <v>32559</v>
      </c>
      <c r="C62" s="44">
        <v>33975</v>
      </c>
      <c r="D62" s="44">
        <v>36689</v>
      </c>
      <c r="E62" s="44">
        <v>36959</v>
      </c>
      <c r="F62" s="44">
        <v>37083</v>
      </c>
      <c r="G62" s="44">
        <v>37501</v>
      </c>
      <c r="H62" s="44">
        <v>37993</v>
      </c>
      <c r="I62" s="44">
        <v>38363</v>
      </c>
      <c r="J62" s="76">
        <v>38603</v>
      </c>
      <c r="K62" s="44">
        <v>38603</v>
      </c>
      <c r="L62" s="44">
        <v>38671</v>
      </c>
      <c r="M62" s="44">
        <v>38743</v>
      </c>
      <c r="N62" s="44">
        <v>39034</v>
      </c>
      <c r="O62" s="44">
        <v>38883</v>
      </c>
      <c r="P62" s="44">
        <v>39067</v>
      </c>
      <c r="Q62" s="44">
        <v>39150</v>
      </c>
      <c r="R62" s="44">
        <v>39514</v>
      </c>
      <c r="S62" s="44">
        <v>39552</v>
      </c>
      <c r="T62" s="44">
        <v>39845</v>
      </c>
      <c r="U62" s="44">
        <v>40380</v>
      </c>
    </row>
    <row r="63" spans="1:21">
      <c r="A63" s="1" t="s">
        <v>34</v>
      </c>
      <c r="B63" s="44">
        <v>33512</v>
      </c>
      <c r="C63" s="44">
        <v>36558</v>
      </c>
      <c r="D63" s="44">
        <v>36902</v>
      </c>
      <c r="E63" s="44">
        <v>37050</v>
      </c>
      <c r="F63" s="44">
        <v>37500</v>
      </c>
      <c r="G63" s="44">
        <v>37992</v>
      </c>
      <c r="H63" s="44">
        <v>38266</v>
      </c>
      <c r="I63" s="44">
        <v>38595</v>
      </c>
      <c r="J63" s="76">
        <v>38638</v>
      </c>
      <c r="K63" s="44">
        <v>38704</v>
      </c>
      <c r="L63" s="44">
        <v>39015</v>
      </c>
      <c r="M63" s="44">
        <v>38984</v>
      </c>
      <c r="N63" s="44">
        <v>39066</v>
      </c>
      <c r="O63" s="44">
        <v>38947</v>
      </c>
      <c r="P63" s="44">
        <v>39129</v>
      </c>
      <c r="Q63" s="44">
        <v>39468</v>
      </c>
      <c r="R63" s="44">
        <v>39549</v>
      </c>
      <c r="S63" s="44">
        <v>39580</v>
      </c>
      <c r="T63" s="44">
        <v>40378</v>
      </c>
      <c r="U63" s="44">
        <v>41289</v>
      </c>
    </row>
    <row r="64" spans="1:21">
      <c r="A64" s="1" t="s">
        <v>208</v>
      </c>
      <c r="B64" s="44">
        <v>32559</v>
      </c>
      <c r="C64" s="44">
        <v>33975</v>
      </c>
      <c r="D64" s="44">
        <v>36689</v>
      </c>
      <c r="E64" s="44">
        <v>36959</v>
      </c>
      <c r="F64" s="44">
        <v>37083</v>
      </c>
      <c r="G64" s="44">
        <v>37501</v>
      </c>
      <c r="H64" s="44">
        <v>37993</v>
      </c>
      <c r="I64" s="44">
        <v>38363</v>
      </c>
      <c r="J64" s="76">
        <v>38603</v>
      </c>
      <c r="K64" s="44">
        <v>38603</v>
      </c>
      <c r="L64" s="44">
        <v>38671</v>
      </c>
      <c r="M64" s="44">
        <v>38743</v>
      </c>
      <c r="N64" s="44">
        <v>39024</v>
      </c>
      <c r="O64" s="44">
        <v>38883</v>
      </c>
      <c r="P64" s="44">
        <v>39067</v>
      </c>
      <c r="Q64" s="44">
        <v>39150</v>
      </c>
      <c r="R64" s="44">
        <v>39514</v>
      </c>
      <c r="S64" s="44">
        <v>39552</v>
      </c>
      <c r="T64" s="44">
        <v>39845</v>
      </c>
      <c r="U64" s="44">
        <v>40380</v>
      </c>
    </row>
    <row r="65" spans="1:22">
      <c r="A65" s="1" t="s">
        <v>209</v>
      </c>
      <c r="B65" s="44">
        <v>33512</v>
      </c>
      <c r="C65" s="44">
        <v>36558</v>
      </c>
      <c r="D65" s="44">
        <v>36902</v>
      </c>
      <c r="E65" s="44">
        <v>37050</v>
      </c>
      <c r="F65" s="44">
        <v>37500</v>
      </c>
      <c r="G65" s="44">
        <v>37992</v>
      </c>
      <c r="H65" s="44">
        <v>38266</v>
      </c>
      <c r="I65" s="44">
        <v>38595</v>
      </c>
      <c r="J65" s="76">
        <v>38638</v>
      </c>
      <c r="K65" s="44">
        <v>38704</v>
      </c>
      <c r="L65" s="44">
        <v>39015</v>
      </c>
      <c r="M65" s="44">
        <v>38984</v>
      </c>
      <c r="N65" s="44">
        <v>39066</v>
      </c>
      <c r="O65" s="44">
        <v>38947</v>
      </c>
      <c r="P65" s="44">
        <v>39129</v>
      </c>
      <c r="Q65" s="44">
        <v>39468</v>
      </c>
      <c r="R65" s="44">
        <v>39549</v>
      </c>
      <c r="S65" s="44">
        <v>39580</v>
      </c>
      <c r="T65" s="44">
        <v>40378</v>
      </c>
      <c r="U65" s="44">
        <v>41289</v>
      </c>
    </row>
    <row r="66" spans="1:22">
      <c r="A66" s="1" t="s">
        <v>38</v>
      </c>
      <c r="B66" s="43">
        <f t="shared" ref="B66:U66" si="3">(B65-B64)/365</f>
        <v>2.6109589041095891</v>
      </c>
      <c r="C66" s="43">
        <f t="shared" si="3"/>
        <v>7.0767123287671234</v>
      </c>
      <c r="D66" s="43">
        <f t="shared" si="3"/>
        <v>0.58356164383561648</v>
      </c>
      <c r="E66" s="43">
        <f t="shared" si="3"/>
        <v>0.24931506849315069</v>
      </c>
      <c r="F66" s="43">
        <f t="shared" si="3"/>
        <v>1.1424657534246576</v>
      </c>
      <c r="G66" s="43">
        <f t="shared" si="3"/>
        <v>1.3452054794520547</v>
      </c>
      <c r="H66" s="43">
        <f t="shared" si="3"/>
        <v>0.74794520547945209</v>
      </c>
      <c r="I66" s="43">
        <f t="shared" si="3"/>
        <v>0.63561643835616444</v>
      </c>
      <c r="J66" s="38">
        <f t="shared" si="3"/>
        <v>9.5890410958904104E-2</v>
      </c>
      <c r="K66" s="43">
        <f t="shared" si="3"/>
        <v>0.27671232876712326</v>
      </c>
      <c r="L66" s="43">
        <f t="shared" si="3"/>
        <v>0.94246575342465755</v>
      </c>
      <c r="M66" s="43">
        <f t="shared" si="3"/>
        <v>0.66027397260273968</v>
      </c>
      <c r="N66" s="43">
        <f t="shared" si="3"/>
        <v>0.11506849315068493</v>
      </c>
      <c r="O66" s="43">
        <f t="shared" si="3"/>
        <v>0.17534246575342466</v>
      </c>
      <c r="P66" s="43">
        <f t="shared" si="3"/>
        <v>0.16986301369863013</v>
      </c>
      <c r="Q66" s="43">
        <f t="shared" si="3"/>
        <v>0.87123287671232874</v>
      </c>
      <c r="R66" s="43">
        <f t="shared" si="3"/>
        <v>9.5890410958904104E-2</v>
      </c>
      <c r="S66" s="43">
        <f t="shared" si="3"/>
        <v>7.6712328767123292E-2</v>
      </c>
      <c r="T66" s="43">
        <f t="shared" si="3"/>
        <v>1.4602739726027398</v>
      </c>
      <c r="U66" s="43">
        <f t="shared" si="3"/>
        <v>2.4904109589041097</v>
      </c>
    </row>
    <row r="67" spans="1:22" ht="15.75" thickBot="1">
      <c r="A67" s="4" t="s">
        <v>42</v>
      </c>
      <c r="B67" s="10">
        <v>1</v>
      </c>
      <c r="C67" s="11">
        <v>0</v>
      </c>
      <c r="D67" s="11">
        <v>1</v>
      </c>
      <c r="E67" s="11">
        <v>1</v>
      </c>
      <c r="F67" s="10">
        <v>1</v>
      </c>
      <c r="G67" s="11">
        <v>1</v>
      </c>
      <c r="H67" s="11">
        <v>1</v>
      </c>
      <c r="I67" s="11">
        <v>1</v>
      </c>
      <c r="J67" s="12">
        <v>1</v>
      </c>
      <c r="K67" s="12">
        <v>1</v>
      </c>
      <c r="L67" s="12">
        <v>1</v>
      </c>
      <c r="M67" s="12">
        <v>1</v>
      </c>
      <c r="N67" s="12">
        <v>1</v>
      </c>
      <c r="O67" s="12">
        <v>1</v>
      </c>
      <c r="P67" s="12">
        <v>1</v>
      </c>
      <c r="Q67" s="12">
        <v>1</v>
      </c>
      <c r="R67" s="12">
        <v>1</v>
      </c>
      <c r="S67" s="12">
        <v>1</v>
      </c>
      <c r="T67" s="12">
        <v>1</v>
      </c>
      <c r="U67" s="12">
        <v>1</v>
      </c>
    </row>
    <row r="68" spans="1:22" ht="15.75" thickBot="1">
      <c r="A68" s="8" t="s">
        <v>41</v>
      </c>
      <c r="B68" s="667">
        <f>MIN(SUMIFS(B66:U66,B67:U67,1),5)</f>
        <v>5</v>
      </c>
      <c r="C68" s="662"/>
      <c r="D68" s="662"/>
      <c r="E68" s="662"/>
      <c r="F68" s="662"/>
      <c r="G68" s="662"/>
      <c r="H68" s="662"/>
      <c r="I68" s="662"/>
      <c r="J68" s="662"/>
      <c r="K68" s="662"/>
      <c r="L68" s="662"/>
      <c r="M68" s="662"/>
      <c r="N68" s="662"/>
      <c r="O68" s="662"/>
      <c r="P68" s="662"/>
      <c r="Q68" s="662"/>
      <c r="R68" s="662"/>
      <c r="S68" s="662"/>
      <c r="T68" s="662"/>
      <c r="U68" s="663"/>
    </row>
    <row r="69" spans="1:22" ht="15.75" thickBot="1">
      <c r="A69" s="45"/>
      <c r="B69" s="17"/>
      <c r="C69" s="17"/>
      <c r="D69" s="17"/>
      <c r="E69" s="17"/>
      <c r="F69" s="17"/>
      <c r="G69" s="17"/>
      <c r="H69" s="17"/>
      <c r="I69" s="17"/>
      <c r="J69" s="17"/>
      <c r="K69" s="62"/>
    </row>
    <row r="70" spans="1:22">
      <c r="A70" s="9" t="s">
        <v>225</v>
      </c>
      <c r="B70" s="70" t="s">
        <v>28</v>
      </c>
      <c r="C70" s="70" t="s">
        <v>29</v>
      </c>
      <c r="D70" s="70" t="s">
        <v>30</v>
      </c>
      <c r="E70" s="70" t="s">
        <v>31</v>
      </c>
      <c r="F70" s="70" t="s">
        <v>32</v>
      </c>
      <c r="G70" s="70" t="s">
        <v>33</v>
      </c>
      <c r="H70" s="70" t="s">
        <v>261</v>
      </c>
      <c r="I70" s="70" t="s">
        <v>260</v>
      </c>
      <c r="J70" s="71" t="s">
        <v>259</v>
      </c>
      <c r="K70" s="70" t="s">
        <v>293</v>
      </c>
      <c r="L70" s="71" t="s">
        <v>292</v>
      </c>
      <c r="M70" s="70" t="s">
        <v>291</v>
      </c>
      <c r="N70" s="71" t="s">
        <v>290</v>
      </c>
      <c r="O70" s="70" t="s">
        <v>289</v>
      </c>
      <c r="P70" s="70" t="s">
        <v>288</v>
      </c>
      <c r="Q70" s="70" t="s">
        <v>287</v>
      </c>
      <c r="R70" s="70" t="s">
        <v>286</v>
      </c>
      <c r="S70" s="70" t="s">
        <v>285</v>
      </c>
      <c r="T70" s="70" t="s">
        <v>284</v>
      </c>
      <c r="U70" s="70" t="s">
        <v>283</v>
      </c>
      <c r="V70" s="71" t="s">
        <v>282</v>
      </c>
    </row>
    <row r="71" spans="1:22">
      <c r="A71" s="1" t="s">
        <v>23</v>
      </c>
      <c r="B71" s="39" t="s">
        <v>417</v>
      </c>
      <c r="C71" s="647" t="s">
        <v>446</v>
      </c>
      <c r="D71" s="648"/>
      <c r="E71" s="43" t="s">
        <v>214</v>
      </c>
      <c r="F71" s="43" t="s">
        <v>214</v>
      </c>
      <c r="G71" s="43" t="s">
        <v>214</v>
      </c>
      <c r="H71" s="43" t="s">
        <v>214</v>
      </c>
      <c r="I71" s="43" t="s">
        <v>214</v>
      </c>
      <c r="J71" s="43" t="s">
        <v>214</v>
      </c>
      <c r="K71" s="43" t="s">
        <v>214</v>
      </c>
      <c r="L71" s="43" t="s">
        <v>214</v>
      </c>
      <c r="M71" s="43" t="s">
        <v>214</v>
      </c>
      <c r="N71" s="43" t="s">
        <v>214</v>
      </c>
      <c r="O71" s="43" t="s">
        <v>214</v>
      </c>
      <c r="P71" s="43" t="s">
        <v>214</v>
      </c>
      <c r="Q71" s="43" t="s">
        <v>214</v>
      </c>
      <c r="R71" s="43" t="s">
        <v>214</v>
      </c>
      <c r="S71" s="43" t="s">
        <v>214</v>
      </c>
      <c r="T71" s="43" t="s">
        <v>214</v>
      </c>
      <c r="U71" s="43" t="s">
        <v>214</v>
      </c>
      <c r="V71" s="2" t="s">
        <v>214</v>
      </c>
    </row>
    <row r="72" spans="1:22">
      <c r="A72" s="1" t="s">
        <v>24</v>
      </c>
      <c r="B72" s="39"/>
      <c r="C72" s="43" t="s">
        <v>118</v>
      </c>
      <c r="D72" s="43" t="s">
        <v>118</v>
      </c>
      <c r="E72" s="43" t="s">
        <v>151</v>
      </c>
      <c r="F72" s="43" t="s">
        <v>151</v>
      </c>
      <c r="G72" s="43" t="s">
        <v>151</v>
      </c>
      <c r="H72" s="43" t="s">
        <v>151</v>
      </c>
      <c r="I72" s="43" t="s">
        <v>151</v>
      </c>
      <c r="J72" s="43" t="s">
        <v>151</v>
      </c>
      <c r="K72" s="43" t="s">
        <v>151</v>
      </c>
      <c r="L72" s="43" t="s">
        <v>151</v>
      </c>
      <c r="M72" s="43" t="s">
        <v>151</v>
      </c>
      <c r="N72" s="43" t="s">
        <v>151</v>
      </c>
      <c r="O72" s="43" t="s">
        <v>151</v>
      </c>
      <c r="P72" s="43" t="s">
        <v>151</v>
      </c>
      <c r="Q72" s="43" t="s">
        <v>151</v>
      </c>
      <c r="R72" s="43" t="s">
        <v>151</v>
      </c>
      <c r="S72" s="43" t="s">
        <v>151</v>
      </c>
      <c r="T72" s="43" t="s">
        <v>151</v>
      </c>
      <c r="U72" s="43"/>
      <c r="V72" s="2"/>
    </row>
    <row r="73" spans="1:22">
      <c r="A73" s="1" t="s">
        <v>25</v>
      </c>
      <c r="B73" s="39"/>
      <c r="C73" s="43" t="s">
        <v>281</v>
      </c>
      <c r="D73" s="43" t="s">
        <v>281</v>
      </c>
      <c r="E73" s="43" t="s">
        <v>280</v>
      </c>
      <c r="F73" s="43" t="s">
        <v>279</v>
      </c>
      <c r="G73" s="43" t="s">
        <v>278</v>
      </c>
      <c r="H73" s="43" t="s">
        <v>277</v>
      </c>
      <c r="I73" s="43" t="s">
        <v>276</v>
      </c>
      <c r="J73" s="43" t="s">
        <v>275</v>
      </c>
      <c r="K73" s="43" t="s">
        <v>274</v>
      </c>
      <c r="L73" s="43" t="s">
        <v>273</v>
      </c>
      <c r="M73" s="43" t="s">
        <v>272</v>
      </c>
      <c r="N73" s="43" t="s">
        <v>271</v>
      </c>
      <c r="O73" s="43" t="s">
        <v>270</v>
      </c>
      <c r="P73" s="43" t="s">
        <v>269</v>
      </c>
      <c r="Q73" s="43" t="s">
        <v>268</v>
      </c>
      <c r="R73" s="43" t="s">
        <v>267</v>
      </c>
      <c r="S73" s="43" t="s">
        <v>266</v>
      </c>
      <c r="T73" s="43" t="s">
        <v>265</v>
      </c>
      <c r="U73" s="43"/>
      <c r="V73" s="2"/>
    </row>
    <row r="74" spans="1:22">
      <c r="A74" s="1" t="s">
        <v>26</v>
      </c>
      <c r="B74" s="39"/>
      <c r="C74" s="43" t="s">
        <v>155</v>
      </c>
      <c r="D74" s="43" t="s">
        <v>155</v>
      </c>
      <c r="E74" s="43" t="s">
        <v>155</v>
      </c>
      <c r="F74" s="43" t="s">
        <v>155</v>
      </c>
      <c r="G74" s="43" t="s">
        <v>155</v>
      </c>
      <c r="H74" s="43" t="s">
        <v>155</v>
      </c>
      <c r="I74" s="43" t="s">
        <v>155</v>
      </c>
      <c r="J74" s="43" t="s">
        <v>155</v>
      </c>
      <c r="K74" s="43" t="s">
        <v>155</v>
      </c>
      <c r="L74" s="43" t="s">
        <v>155</v>
      </c>
      <c r="M74" s="43" t="s">
        <v>155</v>
      </c>
      <c r="N74" s="43" t="s">
        <v>155</v>
      </c>
      <c r="O74" s="43" t="s">
        <v>155</v>
      </c>
      <c r="P74" s="43" t="s">
        <v>155</v>
      </c>
      <c r="Q74" s="43" t="s">
        <v>155</v>
      </c>
      <c r="R74" s="43" t="s">
        <v>155</v>
      </c>
      <c r="S74" s="43" t="s">
        <v>155</v>
      </c>
      <c r="T74" s="43" t="s">
        <v>155</v>
      </c>
      <c r="U74" s="43"/>
      <c r="V74" s="2"/>
    </row>
    <row r="75" spans="1:22">
      <c r="A75" s="1" t="s">
        <v>27</v>
      </c>
      <c r="B75" s="39" t="s">
        <v>212</v>
      </c>
      <c r="C75" s="43" t="s">
        <v>447</v>
      </c>
      <c r="D75" s="43" t="s">
        <v>445</v>
      </c>
      <c r="E75" s="647" t="s">
        <v>192</v>
      </c>
      <c r="F75" s="622"/>
      <c r="G75" s="622"/>
      <c r="H75" s="648"/>
      <c r="I75" s="43" t="s">
        <v>445</v>
      </c>
      <c r="J75" s="647" t="s">
        <v>192</v>
      </c>
      <c r="K75" s="622"/>
      <c r="L75" s="622"/>
      <c r="M75" s="648"/>
      <c r="N75" s="647" t="s">
        <v>448</v>
      </c>
      <c r="O75" s="648"/>
      <c r="P75" s="659" t="s">
        <v>192</v>
      </c>
      <c r="Q75" s="659"/>
      <c r="R75" s="659"/>
      <c r="S75" s="659"/>
      <c r="T75" s="659"/>
      <c r="U75" s="659"/>
      <c r="V75" s="660"/>
    </row>
    <row r="76" spans="1:22">
      <c r="A76" s="1" t="s">
        <v>35</v>
      </c>
      <c r="B76" s="39"/>
      <c r="C76" s="44">
        <v>38281</v>
      </c>
      <c r="D76" s="44">
        <v>38363</v>
      </c>
      <c r="E76" s="44">
        <v>38617</v>
      </c>
      <c r="F76" s="44">
        <v>38671</v>
      </c>
      <c r="G76" s="44">
        <v>38763</v>
      </c>
      <c r="H76" s="44">
        <v>38810</v>
      </c>
      <c r="I76" s="44">
        <v>38913</v>
      </c>
      <c r="J76" s="76">
        <v>39070</v>
      </c>
      <c r="K76" s="76">
        <v>39472</v>
      </c>
      <c r="L76" s="76">
        <v>39864</v>
      </c>
      <c r="M76" s="76">
        <v>40106</v>
      </c>
      <c r="N76" s="76">
        <v>40167</v>
      </c>
      <c r="O76" s="76">
        <v>40219</v>
      </c>
      <c r="P76" s="44">
        <v>40491</v>
      </c>
      <c r="Q76" s="44">
        <v>40724</v>
      </c>
      <c r="R76" s="44">
        <v>40989</v>
      </c>
      <c r="S76" s="44">
        <v>41116</v>
      </c>
      <c r="T76" s="44">
        <v>41614</v>
      </c>
      <c r="U76" s="43"/>
      <c r="V76" s="2"/>
    </row>
    <row r="77" spans="1:22">
      <c r="A77" s="1" t="s">
        <v>34</v>
      </c>
      <c r="B77" s="39"/>
      <c r="C77" s="44">
        <v>38338</v>
      </c>
      <c r="D77" s="44">
        <v>38562</v>
      </c>
      <c r="E77" s="44">
        <v>38646</v>
      </c>
      <c r="F77" s="44">
        <v>38701</v>
      </c>
      <c r="G77" s="44">
        <v>38819</v>
      </c>
      <c r="H77" s="44">
        <v>38986</v>
      </c>
      <c r="I77" s="44">
        <v>39654</v>
      </c>
      <c r="J77" s="76">
        <v>39100</v>
      </c>
      <c r="K77" s="76">
        <v>39556</v>
      </c>
      <c r="L77" s="76">
        <v>39973</v>
      </c>
      <c r="M77" s="76">
        <v>40208</v>
      </c>
      <c r="N77" s="76">
        <v>40341</v>
      </c>
      <c r="O77" s="76">
        <v>40589</v>
      </c>
      <c r="P77" s="44">
        <v>40525</v>
      </c>
      <c r="Q77" s="44">
        <v>40783</v>
      </c>
      <c r="R77" s="44">
        <v>41013</v>
      </c>
      <c r="S77" s="44">
        <v>41155</v>
      </c>
      <c r="T77" s="44">
        <v>41697</v>
      </c>
      <c r="U77" s="43"/>
      <c r="V77" s="2"/>
    </row>
    <row r="78" spans="1:22">
      <c r="A78" s="1" t="s">
        <v>206</v>
      </c>
      <c r="B78" s="75">
        <v>37538</v>
      </c>
      <c r="C78" s="73">
        <v>38281</v>
      </c>
      <c r="D78" s="73">
        <v>38363</v>
      </c>
      <c r="E78" s="73">
        <v>38617</v>
      </c>
      <c r="F78" s="73">
        <v>38671</v>
      </c>
      <c r="G78" s="73">
        <v>38763</v>
      </c>
      <c r="H78" s="73">
        <v>38810</v>
      </c>
      <c r="I78" s="73">
        <v>38913</v>
      </c>
      <c r="J78" s="74">
        <v>39070</v>
      </c>
      <c r="K78" s="74">
        <v>39472</v>
      </c>
      <c r="L78" s="74">
        <v>39864</v>
      </c>
      <c r="M78" s="74">
        <v>40106</v>
      </c>
      <c r="N78" s="74">
        <v>40167</v>
      </c>
      <c r="O78" s="74">
        <v>40219</v>
      </c>
      <c r="P78" s="73">
        <v>40491</v>
      </c>
      <c r="Q78" s="73">
        <v>40724</v>
      </c>
      <c r="R78" s="73">
        <v>40989</v>
      </c>
      <c r="S78" s="73">
        <v>41116</v>
      </c>
      <c r="T78" s="73">
        <v>41614</v>
      </c>
      <c r="U78" s="73">
        <v>41355</v>
      </c>
      <c r="V78" s="82">
        <v>41015</v>
      </c>
    </row>
    <row r="79" spans="1:22">
      <c r="A79" s="1" t="s">
        <v>209</v>
      </c>
      <c r="B79" s="75">
        <v>38001</v>
      </c>
      <c r="C79" s="73">
        <v>38338</v>
      </c>
      <c r="D79" s="73">
        <v>38562</v>
      </c>
      <c r="E79" s="73">
        <v>38646</v>
      </c>
      <c r="F79" s="73">
        <v>38701</v>
      </c>
      <c r="G79" s="73">
        <v>38819</v>
      </c>
      <c r="H79" s="73">
        <v>38986</v>
      </c>
      <c r="I79" s="73">
        <v>39654</v>
      </c>
      <c r="J79" s="74">
        <v>39100</v>
      </c>
      <c r="K79" s="74">
        <v>39556</v>
      </c>
      <c r="L79" s="74">
        <v>39973</v>
      </c>
      <c r="M79" s="74">
        <v>40208</v>
      </c>
      <c r="N79" s="74">
        <v>40341</v>
      </c>
      <c r="O79" s="74">
        <v>40589</v>
      </c>
      <c r="P79" s="73">
        <v>40525</v>
      </c>
      <c r="Q79" s="73">
        <v>40783</v>
      </c>
      <c r="R79" s="73">
        <v>41013</v>
      </c>
      <c r="S79" s="73">
        <v>41155</v>
      </c>
      <c r="T79" s="73">
        <v>41697</v>
      </c>
      <c r="U79" s="73">
        <v>41576</v>
      </c>
      <c r="V79" s="82">
        <v>41274</v>
      </c>
    </row>
    <row r="80" spans="1:22">
      <c r="A80" s="1" t="s">
        <v>38</v>
      </c>
      <c r="B80" s="15">
        <f t="shared" ref="B80:V80" si="4">(B79-B78)/365</f>
        <v>1.2684931506849315</v>
      </c>
      <c r="C80" s="15">
        <f t="shared" si="4"/>
        <v>0.15616438356164383</v>
      </c>
      <c r="D80" s="15">
        <f t="shared" si="4"/>
        <v>0.54520547945205478</v>
      </c>
      <c r="E80" s="15">
        <f t="shared" si="4"/>
        <v>7.9452054794520555E-2</v>
      </c>
      <c r="F80" s="15">
        <f t="shared" si="4"/>
        <v>8.2191780821917804E-2</v>
      </c>
      <c r="G80" s="15">
        <f t="shared" si="4"/>
        <v>0.15342465753424658</v>
      </c>
      <c r="H80" s="15">
        <f t="shared" si="4"/>
        <v>0.48219178082191783</v>
      </c>
      <c r="I80" s="15">
        <f t="shared" si="4"/>
        <v>2.0301369863013701</v>
      </c>
      <c r="J80" s="15">
        <f t="shared" si="4"/>
        <v>8.2191780821917804E-2</v>
      </c>
      <c r="K80" s="15">
        <f t="shared" si="4"/>
        <v>0.23013698630136986</v>
      </c>
      <c r="L80" s="15">
        <f t="shared" si="4"/>
        <v>0.29863013698630136</v>
      </c>
      <c r="M80" s="15">
        <f t="shared" si="4"/>
        <v>0.27945205479452057</v>
      </c>
      <c r="N80" s="15">
        <f t="shared" si="4"/>
        <v>0.47671232876712327</v>
      </c>
      <c r="O80" s="15">
        <f t="shared" si="4"/>
        <v>1.0136986301369864</v>
      </c>
      <c r="P80" s="15">
        <f t="shared" si="4"/>
        <v>9.3150684931506855E-2</v>
      </c>
      <c r="Q80" s="15">
        <f t="shared" si="4"/>
        <v>0.16164383561643836</v>
      </c>
      <c r="R80" s="15">
        <f t="shared" si="4"/>
        <v>6.575342465753424E-2</v>
      </c>
      <c r="S80" s="15">
        <f t="shared" si="4"/>
        <v>0.10684931506849316</v>
      </c>
      <c r="T80" s="15">
        <f t="shared" si="4"/>
        <v>0.22739726027397261</v>
      </c>
      <c r="U80" s="15">
        <f t="shared" si="4"/>
        <v>0.60547945205479448</v>
      </c>
      <c r="V80" s="78">
        <f t="shared" si="4"/>
        <v>0.70958904109589038</v>
      </c>
    </row>
    <row r="81" spans="1:22" ht="15.75" thickBot="1">
      <c r="A81" s="4" t="s">
        <v>42</v>
      </c>
      <c r="B81" s="91">
        <v>1</v>
      </c>
      <c r="C81" s="86">
        <v>1</v>
      </c>
      <c r="D81" s="86">
        <v>1</v>
      </c>
      <c r="E81" s="86">
        <v>0</v>
      </c>
      <c r="F81" s="86">
        <v>0</v>
      </c>
      <c r="G81" s="86">
        <v>0</v>
      </c>
      <c r="H81" s="86">
        <v>0</v>
      </c>
      <c r="I81" s="86">
        <v>1</v>
      </c>
      <c r="J81" s="86">
        <v>0</v>
      </c>
      <c r="K81" s="86">
        <v>0</v>
      </c>
      <c r="L81" s="86">
        <v>0</v>
      </c>
      <c r="M81" s="86">
        <v>0</v>
      </c>
      <c r="N81" s="86">
        <v>1</v>
      </c>
      <c r="O81" s="86">
        <v>1</v>
      </c>
      <c r="P81" s="86">
        <v>0</v>
      </c>
      <c r="Q81" s="86">
        <v>0</v>
      </c>
      <c r="R81" s="86">
        <v>0</v>
      </c>
      <c r="S81" s="86">
        <v>0</v>
      </c>
      <c r="T81" s="86">
        <v>0</v>
      </c>
      <c r="U81" s="86">
        <v>0</v>
      </c>
      <c r="V81" s="6">
        <v>0</v>
      </c>
    </row>
    <row r="82" spans="1:22" ht="15.75" thickBot="1">
      <c r="A82" s="85" t="s">
        <v>41</v>
      </c>
      <c r="B82" s="661">
        <f>MIN(SUMIFS(C80:T80,C81:T81,1),5)</f>
        <v>4.2219178082191782</v>
      </c>
      <c r="C82" s="662"/>
      <c r="D82" s="662"/>
      <c r="E82" s="662"/>
      <c r="F82" s="662"/>
      <c r="G82" s="662"/>
      <c r="H82" s="662"/>
      <c r="I82" s="662"/>
      <c r="J82" s="662"/>
      <c r="K82" s="662"/>
      <c r="L82" s="662"/>
      <c r="M82" s="662"/>
      <c r="N82" s="662"/>
      <c r="O82" s="662"/>
      <c r="P82" s="662"/>
      <c r="Q82" s="662"/>
      <c r="R82" s="662"/>
      <c r="S82" s="662"/>
      <c r="T82" s="662"/>
      <c r="U82" s="662"/>
      <c r="V82" s="663"/>
    </row>
    <row r="83" spans="1:22" ht="15.75" thickBot="1"/>
    <row r="84" spans="1:22">
      <c r="A84" s="9" t="s">
        <v>227</v>
      </c>
      <c r="B84" s="107" t="s">
        <v>28</v>
      </c>
      <c r="C84" s="107" t="s">
        <v>29</v>
      </c>
      <c r="D84" s="106"/>
      <c r="E84" s="107"/>
      <c r="F84" s="101"/>
      <c r="G84" s="101"/>
      <c r="H84" s="101"/>
      <c r="I84" s="101"/>
      <c r="J84" s="102"/>
    </row>
    <row r="85" spans="1:22">
      <c r="A85" s="1" t="s">
        <v>23</v>
      </c>
      <c r="B85" s="99" t="s">
        <v>449</v>
      </c>
      <c r="C85" s="41" t="s">
        <v>264</v>
      </c>
      <c r="D85" s="43"/>
      <c r="E85" s="41"/>
      <c r="F85" s="42"/>
      <c r="G85" s="42"/>
      <c r="H85" s="42"/>
      <c r="I85" s="42"/>
      <c r="J85" s="48"/>
    </row>
    <row r="86" spans="1:22">
      <c r="A86" s="1" t="s">
        <v>24</v>
      </c>
      <c r="B86" s="99" t="s">
        <v>156</v>
      </c>
      <c r="C86" s="99" t="s">
        <v>263</v>
      </c>
      <c r="D86" s="43"/>
      <c r="E86" s="99"/>
      <c r="F86" s="43"/>
      <c r="G86" s="43"/>
      <c r="H86" s="43"/>
      <c r="I86" s="43"/>
      <c r="J86" s="2"/>
    </row>
    <row r="87" spans="1:22">
      <c r="A87" s="1" t="s">
        <v>25</v>
      </c>
      <c r="B87" s="99" t="s">
        <v>158</v>
      </c>
      <c r="C87" s="99" t="s">
        <v>158</v>
      </c>
      <c r="D87" s="43"/>
      <c r="E87" s="99"/>
      <c r="F87" s="43"/>
      <c r="G87" s="43"/>
      <c r="H87" s="43"/>
      <c r="I87" s="43"/>
      <c r="J87" s="2"/>
    </row>
    <row r="88" spans="1:22">
      <c r="A88" s="1" t="s">
        <v>26</v>
      </c>
      <c r="B88" s="99" t="s">
        <v>157</v>
      </c>
      <c r="C88" s="99" t="s">
        <v>157</v>
      </c>
      <c r="D88" s="43"/>
      <c r="E88" s="99"/>
      <c r="F88" s="43"/>
      <c r="G88" s="43"/>
      <c r="H88" s="43"/>
      <c r="I88" s="43"/>
      <c r="J88" s="2"/>
    </row>
    <row r="89" spans="1:22">
      <c r="A89" s="1" t="s">
        <v>27</v>
      </c>
      <c r="B89" s="41" t="s">
        <v>450</v>
      </c>
      <c r="C89" s="41" t="s">
        <v>450</v>
      </c>
      <c r="D89" s="47"/>
      <c r="E89" s="41"/>
      <c r="F89" s="42"/>
      <c r="G89" s="42"/>
      <c r="H89" s="42"/>
      <c r="I89" s="42"/>
      <c r="J89" s="48"/>
    </row>
    <row r="90" spans="1:22">
      <c r="A90" s="1" t="s">
        <v>35</v>
      </c>
      <c r="B90" s="100">
        <v>38333</v>
      </c>
      <c r="C90" s="100">
        <v>40391</v>
      </c>
      <c r="D90" s="43"/>
      <c r="E90" s="100"/>
      <c r="F90" s="43"/>
      <c r="G90" s="43"/>
      <c r="H90" s="43"/>
      <c r="I90" s="43"/>
      <c r="J90" s="2"/>
    </row>
    <row r="91" spans="1:22">
      <c r="A91" s="1" t="s">
        <v>34</v>
      </c>
      <c r="B91" s="100">
        <v>41657</v>
      </c>
      <c r="C91" s="100">
        <v>41656</v>
      </c>
      <c r="D91" s="43"/>
      <c r="E91" s="100"/>
      <c r="F91" s="43"/>
      <c r="G91" s="43"/>
      <c r="H91" s="43"/>
      <c r="I91" s="43"/>
      <c r="J91" s="2"/>
    </row>
    <row r="92" spans="1:22">
      <c r="A92" s="1" t="s">
        <v>208</v>
      </c>
      <c r="B92" s="93">
        <v>38333</v>
      </c>
      <c r="C92" s="93">
        <v>40391</v>
      </c>
      <c r="D92" s="105"/>
      <c r="E92" s="93"/>
      <c r="F92" s="94"/>
      <c r="G92" s="94"/>
      <c r="H92" s="94"/>
      <c r="I92" s="94"/>
      <c r="J92" s="95"/>
    </row>
    <row r="93" spans="1:22">
      <c r="A93" s="1" t="s">
        <v>207</v>
      </c>
      <c r="B93" s="93">
        <v>41655</v>
      </c>
      <c r="C93" s="93">
        <v>41656</v>
      </c>
      <c r="D93" s="105"/>
      <c r="E93" s="93"/>
      <c r="F93" s="94"/>
      <c r="G93" s="94"/>
      <c r="H93" s="94"/>
      <c r="I93" s="94"/>
      <c r="J93" s="95"/>
    </row>
    <row r="94" spans="1:22">
      <c r="A94" s="1" t="s">
        <v>38</v>
      </c>
      <c r="B94" s="108">
        <f t="shared" ref="B94:E94" si="5">(B93-B92)/365</f>
        <v>9.1013698630136979</v>
      </c>
      <c r="C94" s="109"/>
      <c r="D94" s="110"/>
      <c r="E94" s="108">
        <f t="shared" si="5"/>
        <v>0</v>
      </c>
      <c r="F94" s="109"/>
      <c r="G94" s="109"/>
      <c r="H94" s="109"/>
      <c r="I94" s="109"/>
      <c r="J94" s="111"/>
    </row>
    <row r="95" spans="1:22" ht="15.75" thickBot="1">
      <c r="A95" s="4" t="s">
        <v>42</v>
      </c>
      <c r="B95" s="627">
        <v>1</v>
      </c>
      <c r="C95" s="628"/>
      <c r="D95" s="652"/>
      <c r="E95" s="627">
        <v>1</v>
      </c>
      <c r="F95" s="628"/>
      <c r="G95" s="628"/>
      <c r="H95" s="628"/>
      <c r="I95" s="628"/>
      <c r="J95" s="629"/>
    </row>
    <row r="96" spans="1:22" ht="15.75" thickBot="1">
      <c r="A96" s="8" t="s">
        <v>41</v>
      </c>
      <c r="B96" s="650">
        <f>MIN(SUMIFS(B94:J94,B95:J95,1),5)</f>
        <v>5</v>
      </c>
      <c r="C96" s="650"/>
      <c r="D96" s="650"/>
      <c r="E96" s="650"/>
      <c r="F96" s="650"/>
      <c r="G96" s="650"/>
      <c r="H96" s="650"/>
      <c r="I96" s="650"/>
      <c r="J96" s="651"/>
    </row>
    <row r="97" spans="1:10" ht="15.75" thickBot="1"/>
    <row r="98" spans="1:10">
      <c r="A98" s="9" t="s">
        <v>262</v>
      </c>
      <c r="B98" s="107" t="s">
        <v>28</v>
      </c>
      <c r="C98" s="101"/>
      <c r="D98" s="101"/>
      <c r="E98" s="101"/>
      <c r="F98" s="101"/>
      <c r="G98" s="101"/>
      <c r="H98" s="101"/>
      <c r="I98" s="101"/>
      <c r="J98" s="102"/>
    </row>
    <row r="99" spans="1:10">
      <c r="A99" s="3" t="s">
        <v>23</v>
      </c>
      <c r="B99" s="41" t="s">
        <v>451</v>
      </c>
      <c r="C99" s="42"/>
      <c r="D99" s="42"/>
      <c r="E99" s="42"/>
      <c r="F99" s="42"/>
      <c r="G99" s="42"/>
      <c r="H99" s="42"/>
      <c r="I99" s="42"/>
      <c r="J99" s="48"/>
    </row>
    <row r="100" spans="1:10">
      <c r="A100" s="1" t="s">
        <v>24</v>
      </c>
      <c r="B100" s="99" t="s">
        <v>258</v>
      </c>
      <c r="C100" s="43"/>
      <c r="D100" s="43"/>
      <c r="E100" s="43"/>
      <c r="F100" s="43"/>
      <c r="G100" s="43"/>
      <c r="H100" s="43"/>
      <c r="I100" s="43"/>
      <c r="J100" s="2"/>
    </row>
    <row r="101" spans="1:10">
      <c r="A101" s="1" t="s">
        <v>25</v>
      </c>
      <c r="B101" s="99" t="s">
        <v>257</v>
      </c>
      <c r="C101" s="43"/>
      <c r="D101" s="43"/>
      <c r="E101" s="43"/>
      <c r="F101" s="43"/>
      <c r="G101" s="43"/>
      <c r="H101" s="43"/>
      <c r="I101" s="43"/>
      <c r="J101" s="2"/>
    </row>
    <row r="102" spans="1:10">
      <c r="A102" s="1" t="s">
        <v>26</v>
      </c>
      <c r="B102" s="99" t="s">
        <v>159</v>
      </c>
      <c r="C102" s="43"/>
      <c r="D102" s="43"/>
      <c r="E102" s="43"/>
      <c r="F102" s="43"/>
      <c r="G102" s="43"/>
      <c r="H102" s="43"/>
      <c r="I102" s="43"/>
      <c r="J102" s="2"/>
    </row>
    <row r="103" spans="1:10">
      <c r="A103" s="1" t="s">
        <v>27</v>
      </c>
      <c r="B103" s="41" t="s">
        <v>216</v>
      </c>
      <c r="C103" s="42"/>
      <c r="D103" s="42"/>
      <c r="E103" s="42"/>
      <c r="F103" s="42"/>
      <c r="G103" s="42"/>
      <c r="H103" s="42"/>
      <c r="I103" s="42"/>
      <c r="J103" s="48"/>
    </row>
    <row r="104" spans="1:10" ht="18" customHeight="1">
      <c r="A104" s="1" t="s">
        <v>35</v>
      </c>
      <c r="B104" s="100">
        <v>37773</v>
      </c>
      <c r="C104" s="43"/>
      <c r="D104" s="43"/>
      <c r="E104" s="43"/>
      <c r="F104" s="43"/>
      <c r="G104" s="43"/>
      <c r="H104" s="43"/>
      <c r="I104" s="43"/>
      <c r="J104" s="2"/>
    </row>
    <row r="105" spans="1:10">
      <c r="A105" s="1" t="s">
        <v>34</v>
      </c>
      <c r="B105" s="100">
        <v>40907</v>
      </c>
      <c r="C105" s="43"/>
      <c r="D105" s="43"/>
      <c r="E105" s="43"/>
      <c r="F105" s="43"/>
      <c r="G105" s="43"/>
      <c r="H105" s="43"/>
      <c r="I105" s="43"/>
      <c r="J105" s="2"/>
    </row>
    <row r="106" spans="1:10">
      <c r="A106" s="1" t="s">
        <v>206</v>
      </c>
      <c r="B106" s="93">
        <v>37773</v>
      </c>
      <c r="C106" s="94"/>
      <c r="D106" s="94"/>
      <c r="E106" s="94"/>
      <c r="F106" s="94"/>
      <c r="G106" s="94"/>
      <c r="H106" s="94"/>
      <c r="I106" s="94"/>
      <c r="J106" s="95"/>
    </row>
    <row r="107" spans="1:10">
      <c r="A107" s="1" t="s">
        <v>209</v>
      </c>
      <c r="B107" s="93">
        <v>40907</v>
      </c>
      <c r="C107" s="94"/>
      <c r="D107" s="94"/>
      <c r="E107" s="94"/>
      <c r="F107" s="94"/>
      <c r="G107" s="94"/>
      <c r="H107" s="94"/>
      <c r="I107" s="94"/>
      <c r="J107" s="95"/>
    </row>
    <row r="108" spans="1:10">
      <c r="A108" s="1" t="s">
        <v>38</v>
      </c>
      <c r="B108" s="108">
        <f t="shared" ref="B108" si="6">(B107-B106)/365</f>
        <v>8.5863013698630137</v>
      </c>
      <c r="C108" s="109"/>
      <c r="D108" s="109"/>
      <c r="E108" s="109"/>
      <c r="F108" s="109"/>
      <c r="G108" s="109"/>
      <c r="H108" s="109"/>
      <c r="I108" s="109"/>
      <c r="J108" s="111"/>
    </row>
    <row r="109" spans="1:10" ht="15.75" thickBot="1">
      <c r="A109" s="4" t="s">
        <v>42</v>
      </c>
      <c r="B109" s="627">
        <v>1</v>
      </c>
      <c r="C109" s="628"/>
      <c r="D109" s="628"/>
      <c r="E109" s="628"/>
      <c r="F109" s="628"/>
      <c r="G109" s="628"/>
      <c r="H109" s="628"/>
      <c r="I109" s="628"/>
      <c r="J109" s="629"/>
    </row>
    <row r="110" spans="1:10" ht="15.75" thickBot="1">
      <c r="A110" s="8" t="s">
        <v>41</v>
      </c>
      <c r="B110" s="650">
        <f>MIN(SUMIFS(B108:J108,B109:J109,1),5)</f>
        <v>5</v>
      </c>
      <c r="C110" s="650"/>
      <c r="D110" s="650"/>
      <c r="E110" s="650"/>
      <c r="F110" s="650"/>
      <c r="G110" s="650"/>
      <c r="H110" s="650"/>
      <c r="I110" s="650"/>
      <c r="J110" s="651"/>
    </row>
  </sheetData>
  <mergeCells count="26">
    <mergeCell ref="A6:W6"/>
    <mergeCell ref="A7:W7"/>
    <mergeCell ref="A8:W8"/>
    <mergeCell ref="A9:W9"/>
    <mergeCell ref="B11:W11"/>
    <mergeCell ref="B110:J110"/>
    <mergeCell ref="B96:J96"/>
    <mergeCell ref="J19:P19"/>
    <mergeCell ref="B47:K47"/>
    <mergeCell ref="B54:K54"/>
    <mergeCell ref="B68:U68"/>
    <mergeCell ref="C71:D71"/>
    <mergeCell ref="R19:T19"/>
    <mergeCell ref="B33:E33"/>
    <mergeCell ref="F33:U33"/>
    <mergeCell ref="B40:W40"/>
    <mergeCell ref="B43:F43"/>
    <mergeCell ref="B26:T26"/>
    <mergeCell ref="E75:H75"/>
    <mergeCell ref="J75:M75"/>
    <mergeCell ref="N75:O75"/>
    <mergeCell ref="P75:V75"/>
    <mergeCell ref="B82:V82"/>
    <mergeCell ref="B95:D95"/>
    <mergeCell ref="E95:J95"/>
    <mergeCell ref="B109:J109"/>
  </mergeCells>
  <pageMargins left="0.7" right="0.7" top="0.75" bottom="0.75" header="0.3" footer="0.3"/>
  <pageSetup paperSize="9" scale="26" orientation="portrait" r:id="rId1"/>
  <drawing r:id="rId2"/>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sheetPr codeName="Hoja8">
    <tabColor theme="6" tint="-0.249977111117893"/>
    <pageSetUpPr fitToPage="1"/>
  </sheetPr>
  <dimension ref="A6:W110"/>
  <sheetViews>
    <sheetView view="pageBreakPreview" zoomScale="60" zoomScaleNormal="85" zoomScalePageLayoutView="85" workbookViewId="0">
      <pane ySplit="12" topLeftCell="A85" activePane="bottomLeft" state="frozen"/>
      <selection activeCell="B1" sqref="B1:J1"/>
      <selection pane="bottomLeft" activeCell="B99" sqref="B99:I108"/>
    </sheetView>
  </sheetViews>
  <sheetFormatPr baseColWidth="10" defaultRowHeight="15"/>
  <cols>
    <col min="1" max="1" width="40.42578125" customWidth="1"/>
    <col min="2" max="2" width="11.85546875" customWidth="1"/>
    <col min="3" max="3" width="13.28515625" customWidth="1"/>
    <col min="4" max="4" width="10.7109375" customWidth="1"/>
    <col min="5" max="5" width="14.28515625" customWidth="1"/>
    <col min="7" max="7" width="12.28515625" customWidth="1"/>
    <col min="8" max="8" width="17.28515625" customWidth="1"/>
    <col min="9" max="9" width="13.140625" customWidth="1"/>
    <col min="12" max="12" width="10.85546875" customWidth="1"/>
    <col min="13" max="13" width="15.28515625" customWidth="1"/>
    <col min="14" max="14" width="17.140625" customWidth="1"/>
    <col min="15" max="15" width="18.42578125" customWidth="1"/>
  </cols>
  <sheetData>
    <row r="6" spans="1:23">
      <c r="A6" s="434" t="s">
        <v>201</v>
      </c>
      <c r="B6" s="434"/>
      <c r="C6" s="434"/>
      <c r="D6" s="434"/>
      <c r="E6" s="434"/>
      <c r="F6" s="434"/>
      <c r="G6" s="434"/>
      <c r="H6" s="434"/>
      <c r="I6" s="434"/>
      <c r="J6" s="434"/>
      <c r="K6" s="434"/>
      <c r="L6" s="434"/>
      <c r="M6" s="434"/>
      <c r="N6" s="434"/>
      <c r="O6" s="434"/>
      <c r="P6" s="40"/>
      <c r="Q6" s="40"/>
      <c r="R6" s="40"/>
      <c r="S6" s="40"/>
      <c r="T6" s="40"/>
      <c r="U6" s="40"/>
      <c r="V6" s="40"/>
      <c r="W6" s="40"/>
    </row>
    <row r="7" spans="1:23">
      <c r="A7" s="434" t="s">
        <v>202</v>
      </c>
      <c r="B7" s="434"/>
      <c r="C7" s="434"/>
      <c r="D7" s="434"/>
      <c r="E7" s="434"/>
      <c r="F7" s="434"/>
      <c r="G7" s="434"/>
      <c r="H7" s="434"/>
      <c r="I7" s="434"/>
      <c r="J7" s="434"/>
      <c r="K7" s="434"/>
      <c r="L7" s="434"/>
      <c r="M7" s="434"/>
      <c r="N7" s="434"/>
      <c r="O7" s="434"/>
      <c r="P7" s="40"/>
      <c r="Q7" s="40"/>
      <c r="R7" s="40"/>
      <c r="S7" s="40"/>
      <c r="T7" s="40"/>
      <c r="U7" s="40"/>
      <c r="V7" s="40"/>
      <c r="W7" s="40"/>
    </row>
    <row r="8" spans="1:23">
      <c r="A8" s="434" t="s">
        <v>203</v>
      </c>
      <c r="B8" s="434"/>
      <c r="C8" s="434"/>
      <c r="D8" s="434"/>
      <c r="E8" s="434"/>
      <c r="F8" s="434"/>
      <c r="G8" s="434"/>
      <c r="H8" s="434"/>
      <c r="I8" s="434"/>
      <c r="J8" s="434"/>
      <c r="K8" s="434"/>
      <c r="L8" s="434"/>
      <c r="M8" s="434"/>
      <c r="N8" s="434"/>
      <c r="O8" s="434"/>
      <c r="P8" s="40"/>
      <c r="Q8" s="40"/>
      <c r="R8" s="40"/>
      <c r="S8" s="40"/>
      <c r="T8" s="40"/>
      <c r="U8" s="40"/>
      <c r="V8" s="40"/>
      <c r="W8" s="40"/>
    </row>
    <row r="9" spans="1:23">
      <c r="A9" s="434" t="s">
        <v>473</v>
      </c>
      <c r="B9" s="434"/>
      <c r="C9" s="434"/>
      <c r="D9" s="434"/>
      <c r="E9" s="434"/>
      <c r="F9" s="434"/>
      <c r="G9" s="434"/>
      <c r="H9" s="434"/>
      <c r="I9" s="434"/>
      <c r="J9" s="434"/>
      <c r="K9" s="434"/>
      <c r="L9" s="434"/>
      <c r="M9" s="434"/>
      <c r="N9" s="434"/>
      <c r="O9" s="434"/>
      <c r="P9" s="40"/>
      <c r="Q9" s="40"/>
      <c r="R9" s="40"/>
      <c r="S9" s="40"/>
      <c r="T9" s="40"/>
      <c r="U9" s="40"/>
      <c r="V9" s="40"/>
      <c r="W9" s="40"/>
    </row>
    <row r="11" spans="1:23">
      <c r="A11" s="13" t="s">
        <v>13</v>
      </c>
      <c r="B11" s="653" t="s">
        <v>198</v>
      </c>
      <c r="C11" s="653"/>
      <c r="D11" s="653"/>
      <c r="E11" s="653"/>
      <c r="F11" s="653"/>
      <c r="G11" s="653"/>
      <c r="H11" s="653"/>
      <c r="I11" s="653"/>
      <c r="J11" s="653"/>
      <c r="K11" s="653"/>
      <c r="L11" s="653"/>
      <c r="M11" s="653"/>
      <c r="N11" s="653"/>
      <c r="O11" s="653"/>
    </row>
    <row r="12" spans="1:23">
      <c r="A12" s="13" t="s">
        <v>43</v>
      </c>
      <c r="B12" s="96">
        <f>SUM(B26,B40,B54,B68,B96,B82,B110)</f>
        <v>30.265753424657536</v>
      </c>
      <c r="C12" s="46"/>
      <c r="D12" s="46"/>
      <c r="E12" s="46"/>
      <c r="F12" s="46"/>
      <c r="G12" s="46"/>
      <c r="H12" s="46"/>
      <c r="I12" s="46"/>
      <c r="J12" s="46"/>
    </row>
    <row r="13" spans="1:23" ht="15.75" thickBot="1"/>
    <row r="14" spans="1:23">
      <c r="A14" s="9" t="s">
        <v>411</v>
      </c>
      <c r="B14" s="630" t="s">
        <v>28</v>
      </c>
      <c r="C14" s="631"/>
      <c r="D14" s="631"/>
      <c r="E14" s="631"/>
      <c r="F14" s="632"/>
    </row>
    <row r="15" spans="1:23">
      <c r="A15" s="21" t="s">
        <v>23</v>
      </c>
      <c r="B15" s="41" t="s">
        <v>372</v>
      </c>
      <c r="C15" s="42"/>
      <c r="D15" s="42"/>
      <c r="E15" s="42"/>
      <c r="F15" s="48"/>
    </row>
    <row r="16" spans="1:23">
      <c r="A16" s="21" t="s">
        <v>24</v>
      </c>
      <c r="B16" s="43" t="s">
        <v>410</v>
      </c>
      <c r="C16" s="43"/>
      <c r="D16" s="43"/>
      <c r="E16" s="43"/>
      <c r="F16" s="2"/>
    </row>
    <row r="17" spans="1:15">
      <c r="A17" s="21" t="s">
        <v>25</v>
      </c>
      <c r="B17" s="43"/>
      <c r="C17" s="43"/>
      <c r="D17" s="43"/>
      <c r="E17" s="43"/>
      <c r="F17" s="2"/>
    </row>
    <row r="18" spans="1:15">
      <c r="A18" s="21" t="s">
        <v>26</v>
      </c>
      <c r="B18" s="43"/>
      <c r="C18" s="43"/>
      <c r="D18" s="43"/>
      <c r="E18" s="43"/>
      <c r="F18" s="2"/>
    </row>
    <row r="19" spans="1:15">
      <c r="A19" s="21" t="s">
        <v>27</v>
      </c>
      <c r="B19" s="41" t="s">
        <v>467</v>
      </c>
      <c r="C19" s="42"/>
      <c r="D19" s="42"/>
      <c r="E19" s="42"/>
      <c r="F19" s="48"/>
    </row>
    <row r="20" spans="1:15">
      <c r="A20" s="21" t="s">
        <v>35</v>
      </c>
      <c r="B20" s="43"/>
      <c r="C20" s="43"/>
      <c r="D20" s="43"/>
      <c r="E20" s="43"/>
      <c r="F20" s="2"/>
    </row>
    <row r="21" spans="1:15">
      <c r="A21" s="21" t="s">
        <v>34</v>
      </c>
      <c r="B21" s="43"/>
      <c r="C21" s="43"/>
      <c r="D21" s="43"/>
      <c r="E21" s="43"/>
      <c r="F21" s="2"/>
    </row>
    <row r="22" spans="1:15">
      <c r="A22" s="21" t="s">
        <v>36</v>
      </c>
      <c r="B22" s="93">
        <v>37654</v>
      </c>
      <c r="C22" s="94">
        <v>39353</v>
      </c>
      <c r="D22" s="94">
        <v>37888</v>
      </c>
      <c r="E22" s="94">
        <v>39815</v>
      </c>
      <c r="F22" s="95">
        <v>41134</v>
      </c>
    </row>
    <row r="23" spans="1:15">
      <c r="A23" s="21" t="s">
        <v>37</v>
      </c>
      <c r="B23" s="93">
        <v>38352</v>
      </c>
      <c r="C23" s="94">
        <v>39937</v>
      </c>
      <c r="D23" s="94">
        <v>38383</v>
      </c>
      <c r="E23" s="94">
        <v>40556</v>
      </c>
      <c r="F23" s="95">
        <v>41305</v>
      </c>
    </row>
    <row r="24" spans="1:15">
      <c r="A24" s="21" t="s">
        <v>38</v>
      </c>
      <c r="B24" s="41">
        <f>(B23-B22)/365</f>
        <v>1.9123287671232876</v>
      </c>
      <c r="C24" s="42">
        <f>(C23-C22)/365</f>
        <v>1.6</v>
      </c>
      <c r="D24" s="42">
        <f>(D23-D22)/365</f>
        <v>1.3561643835616439</v>
      </c>
      <c r="E24" s="42">
        <f>(E23-E22)/365</f>
        <v>2.0301369863013701</v>
      </c>
      <c r="F24" s="48">
        <f>(F23-F22)/365</f>
        <v>0.46849315068493153</v>
      </c>
    </row>
    <row r="25" spans="1:15" ht="15.75" thickBot="1">
      <c r="A25" s="32" t="s">
        <v>42</v>
      </c>
      <c r="B25" s="88">
        <v>1</v>
      </c>
      <c r="C25" s="89">
        <v>1</v>
      </c>
      <c r="D25" s="89">
        <v>1</v>
      </c>
      <c r="E25" s="89">
        <v>0</v>
      </c>
      <c r="F25" s="90">
        <v>0</v>
      </c>
    </row>
    <row r="26" spans="1:15" ht="15.75" thickBot="1">
      <c r="A26" s="85" t="s">
        <v>41</v>
      </c>
      <c r="B26" s="661">
        <f>B24+C24+D24</f>
        <v>4.868493150684932</v>
      </c>
      <c r="C26" s="662"/>
      <c r="D26" s="662"/>
      <c r="E26" s="662"/>
      <c r="F26" s="663"/>
    </row>
    <row r="27" spans="1:15" ht="15.75" thickBot="1"/>
    <row r="28" spans="1:15">
      <c r="A28" s="9" t="s">
        <v>409</v>
      </c>
      <c r="B28" s="59" t="s">
        <v>28</v>
      </c>
      <c r="C28" s="70" t="s">
        <v>29</v>
      </c>
      <c r="D28" s="70" t="s">
        <v>30</v>
      </c>
      <c r="E28" s="70" t="s">
        <v>31</v>
      </c>
      <c r="F28" s="70" t="s">
        <v>32</v>
      </c>
      <c r="G28" s="70" t="s">
        <v>33</v>
      </c>
      <c r="H28" s="70" t="s">
        <v>261</v>
      </c>
      <c r="I28" s="70" t="s">
        <v>260</v>
      </c>
      <c r="J28" s="70" t="s">
        <v>259</v>
      </c>
      <c r="K28" s="70" t="s">
        <v>293</v>
      </c>
      <c r="L28" s="71" t="s">
        <v>408</v>
      </c>
      <c r="M28" s="59" t="s">
        <v>291</v>
      </c>
      <c r="N28" s="59" t="s">
        <v>290</v>
      </c>
      <c r="O28" s="60" t="s">
        <v>455</v>
      </c>
    </row>
    <row r="29" spans="1:15">
      <c r="A29" s="1" t="s">
        <v>23</v>
      </c>
      <c r="B29" s="83" t="s">
        <v>452</v>
      </c>
      <c r="C29" s="43" t="s">
        <v>214</v>
      </c>
      <c r="D29" s="43" t="s">
        <v>214</v>
      </c>
      <c r="E29" s="43" t="s">
        <v>214</v>
      </c>
      <c r="F29" s="43" t="s">
        <v>214</v>
      </c>
      <c r="G29" s="43" t="s">
        <v>214</v>
      </c>
      <c r="H29" s="43" t="s">
        <v>214</v>
      </c>
      <c r="I29" s="43" t="s">
        <v>214</v>
      </c>
      <c r="J29" s="43" t="s">
        <v>214</v>
      </c>
      <c r="K29" s="43" t="s">
        <v>214</v>
      </c>
      <c r="L29" s="43" t="s">
        <v>214</v>
      </c>
      <c r="M29" s="43" t="s">
        <v>407</v>
      </c>
      <c r="N29" s="43" t="s">
        <v>406</v>
      </c>
      <c r="O29" s="2" t="s">
        <v>465</v>
      </c>
    </row>
    <row r="30" spans="1:15">
      <c r="A30" s="1" t="s">
        <v>24</v>
      </c>
      <c r="B30" s="38" t="s">
        <v>405</v>
      </c>
      <c r="C30" s="38"/>
      <c r="D30" s="38"/>
      <c r="E30" s="38"/>
      <c r="F30" s="43"/>
      <c r="G30" s="43"/>
      <c r="H30" s="43"/>
      <c r="I30" s="43"/>
      <c r="J30" s="43"/>
      <c r="K30" s="43"/>
      <c r="L30" s="43"/>
      <c r="M30" s="43"/>
      <c r="N30" s="43"/>
      <c r="O30" s="2"/>
    </row>
    <row r="31" spans="1:15">
      <c r="A31" s="1" t="s">
        <v>25</v>
      </c>
      <c r="B31" s="38"/>
      <c r="C31" s="38"/>
      <c r="D31" s="38"/>
      <c r="E31" s="38"/>
      <c r="F31" s="43" t="s">
        <v>404</v>
      </c>
      <c r="G31" s="43" t="s">
        <v>403</v>
      </c>
      <c r="H31" s="43" t="s">
        <v>402</v>
      </c>
      <c r="I31" s="43" t="s">
        <v>401</v>
      </c>
      <c r="J31" s="43" t="s">
        <v>400</v>
      </c>
      <c r="K31" s="43" t="s">
        <v>399</v>
      </c>
      <c r="L31" s="43" t="s">
        <v>398</v>
      </c>
      <c r="M31" s="43" t="s">
        <v>397</v>
      </c>
      <c r="N31" s="43"/>
      <c r="O31" s="2" t="s">
        <v>396</v>
      </c>
    </row>
    <row r="32" spans="1:15">
      <c r="A32" s="21" t="s">
        <v>26</v>
      </c>
      <c r="B32" s="43" t="s">
        <v>395</v>
      </c>
      <c r="C32" s="43"/>
      <c r="D32" s="43"/>
      <c r="E32" s="43"/>
      <c r="F32" s="43"/>
      <c r="G32" s="43"/>
      <c r="H32" s="43"/>
      <c r="I32" s="43"/>
      <c r="J32" s="43"/>
      <c r="K32" s="43"/>
      <c r="L32" s="43"/>
      <c r="M32" s="43"/>
      <c r="N32" s="43"/>
      <c r="O32" s="2"/>
    </row>
    <row r="33" spans="1:15" ht="105">
      <c r="A33" s="97" t="s">
        <v>27</v>
      </c>
      <c r="B33" s="98" t="s">
        <v>453</v>
      </c>
      <c r="C33" s="669" t="s">
        <v>454</v>
      </c>
      <c r="D33" s="670"/>
      <c r="E33" s="98" t="s">
        <v>456</v>
      </c>
      <c r="F33" s="37" t="s">
        <v>457</v>
      </c>
      <c r="G33" s="37" t="s">
        <v>458</v>
      </c>
      <c r="H33" s="37" t="s">
        <v>459</v>
      </c>
      <c r="I33" s="37" t="s">
        <v>460</v>
      </c>
      <c r="J33" s="669" t="s">
        <v>461</v>
      </c>
      <c r="K33" s="671"/>
      <c r="L33" s="670"/>
      <c r="M33" s="37" t="s">
        <v>462</v>
      </c>
      <c r="N33" s="37" t="s">
        <v>463</v>
      </c>
      <c r="O33" s="49" t="s">
        <v>464</v>
      </c>
    </row>
    <row r="34" spans="1:15">
      <c r="A34" s="1" t="s">
        <v>35</v>
      </c>
      <c r="B34" s="38"/>
      <c r="C34" s="38"/>
      <c r="D34" s="38"/>
      <c r="E34" s="38"/>
      <c r="F34" s="43"/>
      <c r="G34" s="43"/>
      <c r="H34" s="43"/>
      <c r="I34" s="43"/>
      <c r="J34" s="43"/>
      <c r="K34" s="43"/>
      <c r="L34" s="43"/>
      <c r="M34" s="43"/>
      <c r="N34" s="43"/>
      <c r="O34" s="2"/>
    </row>
    <row r="35" spans="1:15">
      <c r="A35" s="1" t="s">
        <v>34</v>
      </c>
      <c r="B35" s="38"/>
      <c r="C35" s="38"/>
      <c r="D35" s="38"/>
      <c r="E35" s="38"/>
      <c r="F35" s="43"/>
      <c r="G35" s="43"/>
      <c r="H35" s="43"/>
      <c r="I35" s="43"/>
      <c r="J35" s="43"/>
      <c r="K35" s="43"/>
      <c r="L35" s="43"/>
      <c r="M35" s="43"/>
      <c r="N35" s="43"/>
      <c r="O35" s="2"/>
    </row>
    <row r="36" spans="1:15">
      <c r="A36" s="1" t="s">
        <v>36</v>
      </c>
      <c r="B36" s="74">
        <v>40437</v>
      </c>
      <c r="C36" s="74">
        <v>39067</v>
      </c>
      <c r="D36" s="74">
        <v>39024</v>
      </c>
      <c r="E36" s="74">
        <v>38743</v>
      </c>
      <c r="F36" s="61">
        <v>37386</v>
      </c>
      <c r="G36" s="61">
        <v>38195</v>
      </c>
      <c r="H36" s="61">
        <v>38275</v>
      </c>
      <c r="I36" s="61">
        <v>38313</v>
      </c>
      <c r="J36" s="61">
        <v>38429</v>
      </c>
      <c r="K36" s="61">
        <v>38551</v>
      </c>
      <c r="L36" s="61">
        <v>38588</v>
      </c>
      <c r="M36" s="61">
        <v>37883</v>
      </c>
      <c r="N36" s="61">
        <v>37653</v>
      </c>
      <c r="O36" s="82">
        <v>36957</v>
      </c>
    </row>
    <row r="37" spans="1:15">
      <c r="A37" s="1" t="s">
        <v>37</v>
      </c>
      <c r="B37" s="74">
        <v>40709</v>
      </c>
      <c r="C37" s="74">
        <v>39129</v>
      </c>
      <c r="D37" s="74">
        <v>39066</v>
      </c>
      <c r="E37" s="74">
        <v>38924</v>
      </c>
      <c r="F37" s="61">
        <v>37406</v>
      </c>
      <c r="G37" s="61">
        <v>38260</v>
      </c>
      <c r="H37" s="61">
        <v>38296</v>
      </c>
      <c r="I37" s="61">
        <v>38331</v>
      </c>
      <c r="J37" s="61">
        <v>38536</v>
      </c>
      <c r="K37" s="61">
        <v>38569</v>
      </c>
      <c r="L37" s="61">
        <v>38619</v>
      </c>
      <c r="M37" s="61">
        <v>38065</v>
      </c>
      <c r="N37" s="61">
        <v>37741</v>
      </c>
      <c r="O37" s="82">
        <v>37343</v>
      </c>
    </row>
    <row r="38" spans="1:15">
      <c r="A38" s="1" t="s">
        <v>38</v>
      </c>
      <c r="B38" s="81">
        <f t="shared" ref="B38:O38" si="0">(B37-B36)/365</f>
        <v>0.74520547945205484</v>
      </c>
      <c r="C38" s="81">
        <f t="shared" si="0"/>
        <v>0.16986301369863013</v>
      </c>
      <c r="D38" s="81">
        <f t="shared" si="0"/>
        <v>0.11506849315068493</v>
      </c>
      <c r="E38" s="81">
        <f t="shared" si="0"/>
        <v>0.49589041095890413</v>
      </c>
      <c r="F38" s="15">
        <f t="shared" si="0"/>
        <v>5.4794520547945202E-2</v>
      </c>
      <c r="G38" s="15">
        <f t="shared" si="0"/>
        <v>0.17808219178082191</v>
      </c>
      <c r="H38" s="15">
        <f t="shared" si="0"/>
        <v>5.7534246575342465E-2</v>
      </c>
      <c r="I38" s="15">
        <f t="shared" si="0"/>
        <v>4.9315068493150684E-2</v>
      </c>
      <c r="J38" s="15">
        <f t="shared" si="0"/>
        <v>0.29315068493150687</v>
      </c>
      <c r="K38" s="15">
        <f t="shared" si="0"/>
        <v>4.9315068493150684E-2</v>
      </c>
      <c r="L38" s="15">
        <f t="shared" si="0"/>
        <v>8.4931506849315067E-2</v>
      </c>
      <c r="M38" s="15">
        <f t="shared" si="0"/>
        <v>0.49863013698630138</v>
      </c>
      <c r="N38" s="15">
        <f t="shared" si="0"/>
        <v>0.24109589041095891</v>
      </c>
      <c r="O38" s="78">
        <f t="shared" si="0"/>
        <v>1.0575342465753426</v>
      </c>
    </row>
    <row r="39" spans="1:15" ht="15.75" thickBot="1">
      <c r="A39" s="4" t="s">
        <v>42</v>
      </c>
      <c r="B39" s="10">
        <v>1</v>
      </c>
      <c r="C39" s="10">
        <v>1</v>
      </c>
      <c r="D39" s="10">
        <v>1</v>
      </c>
      <c r="E39" s="10">
        <v>1</v>
      </c>
      <c r="F39" s="10">
        <v>1</v>
      </c>
      <c r="G39" s="10">
        <v>1</v>
      </c>
      <c r="H39" s="10">
        <v>1</v>
      </c>
      <c r="I39" s="10">
        <v>1</v>
      </c>
      <c r="J39" s="10">
        <v>1</v>
      </c>
      <c r="K39" s="10">
        <v>1</v>
      </c>
      <c r="L39" s="10">
        <v>1</v>
      </c>
      <c r="M39" s="10">
        <v>1</v>
      </c>
      <c r="N39" s="10">
        <v>1</v>
      </c>
      <c r="O39" s="80">
        <v>1</v>
      </c>
    </row>
    <row r="40" spans="1:15" ht="15.75" thickBot="1">
      <c r="A40" s="8" t="s">
        <v>41</v>
      </c>
      <c r="B40" s="636">
        <f>B38+C38+D38+E38+F38+G38+H38+I38+J38+K38+L38+M38+N38+O38</f>
        <v>4.0904109589041102</v>
      </c>
      <c r="C40" s="650"/>
      <c r="D40" s="650"/>
      <c r="E40" s="650"/>
      <c r="F40" s="650"/>
      <c r="G40" s="650"/>
      <c r="H40" s="650"/>
      <c r="I40" s="650"/>
      <c r="J40" s="651"/>
    </row>
    <row r="41" spans="1:15" ht="15.75" thickBot="1"/>
    <row r="42" spans="1:15">
      <c r="A42" s="9" t="s">
        <v>394</v>
      </c>
      <c r="B42" s="630" t="s">
        <v>28</v>
      </c>
      <c r="C42" s="631"/>
      <c r="D42" s="631"/>
      <c r="E42" s="631"/>
      <c r="F42" s="631"/>
      <c r="G42" s="631"/>
      <c r="H42" s="631"/>
      <c r="I42" s="631"/>
      <c r="J42" s="632"/>
    </row>
    <row r="43" spans="1:15">
      <c r="A43" s="21" t="s">
        <v>23</v>
      </c>
      <c r="B43" s="41" t="s">
        <v>393</v>
      </c>
      <c r="C43" s="42"/>
      <c r="D43" s="42"/>
      <c r="E43" s="42"/>
      <c r="F43" s="42"/>
      <c r="G43" s="42"/>
      <c r="H43" s="42"/>
      <c r="I43" s="42"/>
      <c r="J43" s="48"/>
    </row>
    <row r="44" spans="1:15">
      <c r="A44" s="21" t="s">
        <v>24</v>
      </c>
      <c r="B44" s="43" t="s">
        <v>392</v>
      </c>
      <c r="C44" s="43"/>
      <c r="D44" s="43"/>
      <c r="E44" s="43"/>
      <c r="F44" s="43"/>
      <c r="G44" s="43"/>
      <c r="H44" s="43"/>
      <c r="I44" s="43"/>
      <c r="J44" s="2"/>
    </row>
    <row r="45" spans="1:15">
      <c r="A45" s="21" t="s">
        <v>25</v>
      </c>
      <c r="B45" s="43"/>
      <c r="C45" s="43"/>
      <c r="D45" s="43"/>
      <c r="E45" s="43"/>
      <c r="F45" s="43"/>
      <c r="G45" s="43"/>
      <c r="H45" s="43"/>
      <c r="I45" s="43"/>
      <c r="J45" s="2"/>
    </row>
    <row r="46" spans="1:15">
      <c r="A46" s="21" t="s">
        <v>26</v>
      </c>
      <c r="B46" s="43" t="s">
        <v>391</v>
      </c>
      <c r="C46" s="43"/>
      <c r="D46" s="43"/>
      <c r="E46" s="43"/>
      <c r="F46" s="43"/>
      <c r="G46" s="43"/>
      <c r="H46" s="43"/>
      <c r="I46" s="43"/>
      <c r="J46" s="2"/>
    </row>
    <row r="47" spans="1:15">
      <c r="A47" s="21" t="s">
        <v>27</v>
      </c>
      <c r="B47" s="41" t="s">
        <v>466</v>
      </c>
      <c r="C47" s="42"/>
      <c r="D47" s="42"/>
      <c r="E47" s="42"/>
      <c r="F47" s="42"/>
      <c r="G47" s="42"/>
      <c r="H47" s="42"/>
      <c r="I47" s="42"/>
      <c r="J47" s="48"/>
    </row>
    <row r="48" spans="1:15">
      <c r="A48" s="21" t="s">
        <v>35</v>
      </c>
      <c r="B48" s="43"/>
      <c r="C48" s="43"/>
      <c r="D48" s="43"/>
      <c r="E48" s="43"/>
      <c r="F48" s="43"/>
      <c r="G48" s="43"/>
      <c r="H48" s="43" t="s">
        <v>390</v>
      </c>
      <c r="I48" s="43"/>
      <c r="J48" s="2"/>
    </row>
    <row r="49" spans="1:10">
      <c r="A49" s="21" t="s">
        <v>34</v>
      </c>
      <c r="B49" s="43"/>
      <c r="C49" s="43"/>
      <c r="D49" s="43"/>
      <c r="E49" s="43"/>
      <c r="F49" s="43"/>
      <c r="G49" s="43"/>
      <c r="H49" s="43"/>
      <c r="I49" s="43"/>
      <c r="J49" s="2"/>
    </row>
    <row r="50" spans="1:10">
      <c r="A50" s="21" t="s">
        <v>36</v>
      </c>
      <c r="B50" s="113">
        <v>36404</v>
      </c>
      <c r="C50" s="114"/>
      <c r="D50" s="114"/>
      <c r="E50" s="114"/>
      <c r="F50" s="114"/>
      <c r="G50" s="114"/>
      <c r="H50" s="114"/>
      <c r="I50" s="114"/>
      <c r="J50" s="115"/>
    </row>
    <row r="51" spans="1:10">
      <c r="A51" s="21" t="s">
        <v>37</v>
      </c>
      <c r="B51" s="93">
        <v>38383</v>
      </c>
      <c r="C51" s="94"/>
      <c r="D51" s="94"/>
      <c r="E51" s="94"/>
      <c r="F51" s="94"/>
      <c r="G51" s="94"/>
      <c r="H51" s="94"/>
      <c r="I51" s="94"/>
      <c r="J51" s="95"/>
    </row>
    <row r="52" spans="1:10">
      <c r="A52" s="21" t="s">
        <v>38</v>
      </c>
      <c r="B52" s="108">
        <f t="shared" ref="B52" si="1">(B51-B50)/365</f>
        <v>5.4219178082191783</v>
      </c>
      <c r="C52" s="109"/>
      <c r="D52" s="109"/>
      <c r="E52" s="109"/>
      <c r="F52" s="109"/>
      <c r="G52" s="109"/>
      <c r="H52" s="109"/>
      <c r="I52" s="109"/>
      <c r="J52" s="111"/>
    </row>
    <row r="53" spans="1:10" ht="15.75" thickBot="1">
      <c r="A53" s="32" t="s">
        <v>42</v>
      </c>
      <c r="B53" s="88">
        <v>1</v>
      </c>
      <c r="C53" s="89"/>
      <c r="D53" s="89"/>
      <c r="E53" s="89"/>
      <c r="F53" s="89"/>
      <c r="G53" s="89"/>
      <c r="H53" s="89"/>
      <c r="I53" s="89"/>
      <c r="J53" s="90"/>
    </row>
    <row r="54" spans="1:10" ht="15.75" thickBot="1">
      <c r="A54" s="8" t="s">
        <v>41</v>
      </c>
      <c r="B54" s="116">
        <v>5</v>
      </c>
      <c r="C54" s="117"/>
      <c r="D54" s="117"/>
      <c r="E54" s="117"/>
      <c r="F54" s="117"/>
      <c r="G54" s="117"/>
      <c r="H54" s="117"/>
      <c r="I54" s="117"/>
      <c r="J54" s="118"/>
    </row>
    <row r="55" spans="1:10" ht="15.75" thickBot="1"/>
    <row r="56" spans="1:10">
      <c r="A56" s="9" t="s">
        <v>385</v>
      </c>
      <c r="B56" s="630" t="s">
        <v>28</v>
      </c>
      <c r="C56" s="631"/>
      <c r="D56" s="631"/>
      <c r="E56" s="631"/>
      <c r="F56" s="631"/>
      <c r="G56" s="631"/>
      <c r="H56" s="631"/>
      <c r="I56" s="631"/>
      <c r="J56" s="632"/>
    </row>
    <row r="57" spans="1:10">
      <c r="A57" s="1" t="s">
        <v>23</v>
      </c>
      <c r="B57" s="41" t="s">
        <v>389</v>
      </c>
      <c r="C57" s="42"/>
      <c r="D57" s="42"/>
      <c r="E57" s="42"/>
      <c r="F57" s="42"/>
      <c r="G57" s="42"/>
      <c r="H57" s="42"/>
      <c r="I57" s="42"/>
      <c r="J57" s="48"/>
    </row>
    <row r="58" spans="1:10">
      <c r="A58" s="1" t="s">
        <v>24</v>
      </c>
      <c r="B58" s="43" t="s">
        <v>388</v>
      </c>
      <c r="C58" s="43"/>
      <c r="D58" s="43"/>
      <c r="E58" s="43"/>
      <c r="F58" s="43"/>
      <c r="G58" s="43"/>
      <c r="H58" s="43"/>
      <c r="I58" s="43"/>
      <c r="J58" s="2"/>
    </row>
    <row r="59" spans="1:10">
      <c r="A59" s="1" t="s">
        <v>25</v>
      </c>
      <c r="B59" s="43"/>
      <c r="C59" s="43"/>
      <c r="D59" s="43"/>
      <c r="E59" s="43"/>
      <c r="F59" s="43"/>
      <c r="G59" s="43"/>
      <c r="H59" s="43"/>
      <c r="I59" s="43"/>
      <c r="J59" s="2"/>
    </row>
    <row r="60" spans="1:10">
      <c r="A60" s="1" t="s">
        <v>26</v>
      </c>
      <c r="B60" s="43" t="s">
        <v>387</v>
      </c>
      <c r="C60" s="43"/>
      <c r="D60" s="43"/>
      <c r="E60" s="43"/>
      <c r="F60" s="43"/>
      <c r="G60" s="43"/>
      <c r="H60" s="43"/>
      <c r="I60" s="43"/>
      <c r="J60" s="2"/>
    </row>
    <row r="61" spans="1:10">
      <c r="A61" s="1" t="s">
        <v>27</v>
      </c>
      <c r="B61" s="41" t="s">
        <v>386</v>
      </c>
      <c r="C61" s="42"/>
      <c r="D61" s="42"/>
      <c r="E61" s="42"/>
      <c r="F61" s="42"/>
      <c r="G61" s="42"/>
      <c r="H61" s="42"/>
      <c r="I61" s="42"/>
      <c r="J61" s="48"/>
    </row>
    <row r="62" spans="1:10">
      <c r="A62" s="1" t="s">
        <v>35</v>
      </c>
      <c r="B62" s="103"/>
      <c r="C62" s="43"/>
      <c r="D62" s="43"/>
      <c r="E62" s="43"/>
      <c r="F62" s="43"/>
      <c r="G62" s="43"/>
      <c r="H62" s="43"/>
      <c r="I62" s="43"/>
      <c r="J62" s="2"/>
    </row>
    <row r="63" spans="1:10">
      <c r="A63" s="1" t="s">
        <v>34</v>
      </c>
      <c r="B63" s="103"/>
      <c r="C63" s="43"/>
      <c r="D63" s="43"/>
      <c r="E63" s="43"/>
      <c r="F63" s="43"/>
      <c r="G63" s="43"/>
      <c r="H63" s="43"/>
      <c r="I63" s="43"/>
      <c r="J63" s="2"/>
    </row>
    <row r="64" spans="1:10">
      <c r="A64" s="1" t="s">
        <v>36</v>
      </c>
      <c r="B64" s="113">
        <v>40058</v>
      </c>
      <c r="C64" s="114"/>
      <c r="D64" s="114"/>
      <c r="E64" s="114"/>
      <c r="F64" s="114"/>
      <c r="G64" s="114"/>
      <c r="H64" s="114"/>
      <c r="I64" s="114"/>
      <c r="J64" s="115"/>
    </row>
    <row r="65" spans="1:10">
      <c r="A65" s="1" t="s">
        <v>37</v>
      </c>
      <c r="B65" s="93">
        <v>41660</v>
      </c>
      <c r="C65" s="94"/>
      <c r="D65" s="94"/>
      <c r="E65" s="94"/>
      <c r="F65" s="94"/>
      <c r="G65" s="94"/>
      <c r="H65" s="94"/>
      <c r="I65" s="94"/>
      <c r="J65" s="95"/>
    </row>
    <row r="66" spans="1:10">
      <c r="A66" s="1" t="s">
        <v>38</v>
      </c>
      <c r="B66" s="108">
        <f t="shared" ref="B66" si="2">(B65-B64)/365</f>
        <v>4.3890410958904109</v>
      </c>
      <c r="C66" s="109"/>
      <c r="D66" s="109"/>
      <c r="E66" s="109"/>
      <c r="F66" s="109"/>
      <c r="G66" s="109"/>
      <c r="H66" s="109"/>
      <c r="I66" s="109"/>
      <c r="J66" s="111"/>
    </row>
    <row r="67" spans="1:10" ht="15.75" thickBot="1">
      <c r="A67" s="4" t="s">
        <v>42</v>
      </c>
      <c r="B67" s="88">
        <v>1</v>
      </c>
      <c r="C67" s="89"/>
      <c r="D67" s="89"/>
      <c r="E67" s="89"/>
      <c r="F67" s="89"/>
      <c r="G67" s="89"/>
      <c r="H67" s="89"/>
      <c r="I67" s="89"/>
      <c r="J67" s="90"/>
    </row>
    <row r="68" spans="1:10" ht="15.75" thickBot="1">
      <c r="A68" s="8" t="s">
        <v>41</v>
      </c>
      <c r="B68" s="636">
        <f>B66</f>
        <v>4.3890410958904109</v>
      </c>
      <c r="C68" s="650"/>
      <c r="D68" s="650"/>
      <c r="E68" s="650"/>
      <c r="F68" s="650"/>
      <c r="G68" s="650"/>
      <c r="H68" s="650"/>
      <c r="I68" s="650"/>
      <c r="J68" s="651"/>
    </row>
    <row r="69" spans="1:10" ht="15.75" thickBot="1">
      <c r="A69" s="45"/>
      <c r="B69" s="17"/>
      <c r="C69" s="17"/>
      <c r="D69" s="17"/>
      <c r="E69" s="17"/>
      <c r="F69" s="17"/>
      <c r="G69" s="17"/>
      <c r="H69" s="17"/>
      <c r="I69" s="17"/>
      <c r="J69" s="17"/>
    </row>
    <row r="70" spans="1:10">
      <c r="A70" s="9" t="s">
        <v>385</v>
      </c>
      <c r="B70" s="630" t="s">
        <v>28</v>
      </c>
      <c r="C70" s="631"/>
      <c r="D70" s="631"/>
      <c r="E70" s="649"/>
      <c r="F70" s="630" t="s">
        <v>29</v>
      </c>
      <c r="G70" s="631"/>
      <c r="H70" s="631"/>
      <c r="I70" s="631"/>
      <c r="J70" s="632"/>
    </row>
    <row r="71" spans="1:10">
      <c r="A71" s="1" t="s">
        <v>23</v>
      </c>
      <c r="B71" s="41" t="s">
        <v>384</v>
      </c>
      <c r="C71" s="41" t="s">
        <v>383</v>
      </c>
      <c r="D71" s="42"/>
      <c r="E71" s="47"/>
      <c r="F71" s="41" t="s">
        <v>383</v>
      </c>
      <c r="G71" s="42"/>
      <c r="H71" s="42"/>
      <c r="I71" s="42"/>
      <c r="J71" s="48"/>
    </row>
    <row r="72" spans="1:10">
      <c r="A72" s="1" t="s">
        <v>24</v>
      </c>
      <c r="B72" s="43"/>
      <c r="C72" s="103"/>
      <c r="D72" s="43"/>
      <c r="E72" s="43"/>
      <c r="F72" s="103"/>
      <c r="G72" s="43"/>
      <c r="H72" s="43"/>
      <c r="I72" s="43"/>
      <c r="J72" s="2"/>
    </row>
    <row r="73" spans="1:10">
      <c r="A73" s="1" t="s">
        <v>25</v>
      </c>
      <c r="B73" s="43"/>
      <c r="C73" s="43"/>
      <c r="D73" s="43"/>
      <c r="E73" s="43"/>
      <c r="F73" s="43"/>
      <c r="G73" s="43"/>
      <c r="H73" s="43"/>
      <c r="I73" s="43"/>
      <c r="J73" s="2"/>
    </row>
    <row r="74" spans="1:10">
      <c r="A74" s="21" t="s">
        <v>26</v>
      </c>
      <c r="B74" s="43" t="s">
        <v>382</v>
      </c>
      <c r="C74" s="43"/>
      <c r="D74" s="43"/>
      <c r="E74" s="43"/>
      <c r="F74" s="43"/>
      <c r="G74" s="43"/>
      <c r="H74" s="43"/>
      <c r="I74" s="43"/>
      <c r="J74" s="2"/>
    </row>
    <row r="75" spans="1:10">
      <c r="A75" s="1" t="s">
        <v>27</v>
      </c>
      <c r="B75" s="41" t="s">
        <v>381</v>
      </c>
      <c r="C75" s="41" t="s">
        <v>217</v>
      </c>
      <c r="D75" s="47"/>
      <c r="E75" s="43"/>
      <c r="F75" s="41" t="s">
        <v>217</v>
      </c>
      <c r="G75" s="42"/>
      <c r="H75" s="42"/>
      <c r="I75" s="42"/>
      <c r="J75" s="48"/>
    </row>
    <row r="76" spans="1:10">
      <c r="A76" s="1" t="s">
        <v>35</v>
      </c>
      <c r="B76" s="103"/>
      <c r="C76" s="43"/>
      <c r="D76" s="43"/>
      <c r="E76" s="43"/>
      <c r="F76" s="43"/>
      <c r="G76" s="43"/>
      <c r="H76" s="43"/>
      <c r="I76" s="43"/>
      <c r="J76" s="2"/>
    </row>
    <row r="77" spans="1:10">
      <c r="A77" s="1" t="s">
        <v>34</v>
      </c>
      <c r="B77" s="103"/>
      <c r="C77" s="43"/>
      <c r="D77" s="43"/>
      <c r="E77" s="43"/>
      <c r="F77" s="43"/>
      <c r="G77" s="43"/>
      <c r="H77" s="43"/>
      <c r="I77" s="43"/>
      <c r="J77" s="2"/>
    </row>
    <row r="78" spans="1:10">
      <c r="A78" s="1" t="s">
        <v>36</v>
      </c>
      <c r="B78" s="113">
        <v>38169</v>
      </c>
      <c r="C78" s="104">
        <v>40452</v>
      </c>
      <c r="D78" s="114"/>
      <c r="E78" s="119"/>
      <c r="F78" s="104">
        <v>40452</v>
      </c>
      <c r="G78" s="94"/>
      <c r="H78" s="94"/>
      <c r="I78" s="94"/>
      <c r="J78" s="95"/>
    </row>
    <row r="79" spans="1:10">
      <c r="A79" s="1" t="s">
        <v>37</v>
      </c>
      <c r="B79" s="93">
        <v>39446</v>
      </c>
      <c r="C79" s="104">
        <v>40717</v>
      </c>
      <c r="D79" s="94"/>
      <c r="E79" s="105"/>
      <c r="F79" s="104">
        <v>40717</v>
      </c>
      <c r="G79" s="94"/>
      <c r="H79" s="94"/>
      <c r="I79" s="94"/>
      <c r="J79" s="95"/>
    </row>
    <row r="80" spans="1:10">
      <c r="A80" s="1" t="s">
        <v>38</v>
      </c>
      <c r="B80" s="108">
        <f t="shared" ref="B80:F80" si="3">(B79-B78)/365</f>
        <v>3.4986301369863013</v>
      </c>
      <c r="C80" s="108">
        <f t="shared" ref="C80" si="4">(C79-C78)/365</f>
        <v>0.72602739726027399</v>
      </c>
      <c r="D80" s="109"/>
      <c r="E80" s="110"/>
      <c r="F80" s="108">
        <f t="shared" si="3"/>
        <v>0.72602739726027399</v>
      </c>
      <c r="G80" s="109"/>
      <c r="H80" s="109"/>
      <c r="I80" s="109"/>
      <c r="J80" s="111"/>
    </row>
    <row r="81" spans="1:10" ht="15.75" thickBot="1">
      <c r="A81" s="4" t="s">
        <v>42</v>
      </c>
      <c r="B81" s="627">
        <v>1</v>
      </c>
      <c r="C81" s="628"/>
      <c r="D81" s="628"/>
      <c r="E81" s="652"/>
      <c r="F81" s="627">
        <v>0</v>
      </c>
      <c r="G81" s="628"/>
      <c r="H81" s="628"/>
      <c r="I81" s="628"/>
      <c r="J81" s="629"/>
    </row>
    <row r="82" spans="1:10" ht="15.75" thickBot="1">
      <c r="A82" s="8" t="s">
        <v>41</v>
      </c>
      <c r="B82" s="636">
        <f>B80</f>
        <v>3.4986301369863013</v>
      </c>
      <c r="C82" s="650"/>
      <c r="D82" s="650"/>
      <c r="E82" s="650"/>
      <c r="F82" s="650"/>
      <c r="G82" s="650"/>
      <c r="H82" s="650"/>
      <c r="I82" s="650"/>
      <c r="J82" s="651"/>
    </row>
    <row r="83" spans="1:10" ht="15.75" thickBot="1">
      <c r="A83" s="45"/>
      <c r="B83" s="17"/>
      <c r="C83" s="17"/>
      <c r="D83" s="17"/>
      <c r="E83" s="17"/>
      <c r="F83" s="17"/>
      <c r="G83" s="17"/>
      <c r="H83" s="17"/>
      <c r="I83" s="17"/>
      <c r="J83" s="17"/>
    </row>
    <row r="84" spans="1:10">
      <c r="A84" s="9" t="s">
        <v>380</v>
      </c>
      <c r="B84" s="59" t="s">
        <v>28</v>
      </c>
      <c r="C84" s="59" t="s">
        <v>29</v>
      </c>
      <c r="D84" s="630" t="s">
        <v>30</v>
      </c>
      <c r="E84" s="631"/>
      <c r="F84" s="649"/>
      <c r="G84" s="70" t="s">
        <v>31</v>
      </c>
      <c r="H84" s="70" t="s">
        <v>32</v>
      </c>
      <c r="I84" s="70" t="s">
        <v>33</v>
      </c>
      <c r="J84" s="70" t="s">
        <v>261</v>
      </c>
    </row>
    <row r="85" spans="1:10">
      <c r="A85" s="21" t="s">
        <v>23</v>
      </c>
      <c r="B85" s="41" t="s">
        <v>372</v>
      </c>
      <c r="C85" s="42"/>
      <c r="D85" s="42"/>
      <c r="E85" s="42"/>
      <c r="F85" s="47"/>
      <c r="G85" s="43"/>
      <c r="H85" s="43"/>
      <c r="I85" s="43"/>
      <c r="J85" s="2"/>
    </row>
    <row r="86" spans="1:10">
      <c r="A86" s="21" t="s">
        <v>24</v>
      </c>
      <c r="B86" s="43"/>
      <c r="C86" s="43"/>
      <c r="D86" s="43"/>
      <c r="E86" s="43"/>
      <c r="F86" s="39"/>
      <c r="G86" s="43"/>
      <c r="H86" s="43"/>
      <c r="I86" s="43"/>
      <c r="J86" s="2"/>
    </row>
    <row r="87" spans="1:10">
      <c r="A87" s="21" t="s">
        <v>25</v>
      </c>
      <c r="B87" s="43" t="s">
        <v>379</v>
      </c>
      <c r="C87" s="43" t="s">
        <v>378</v>
      </c>
      <c r="D87" s="43" t="s">
        <v>377</v>
      </c>
      <c r="E87" s="43"/>
      <c r="F87" s="39"/>
      <c r="G87" s="43"/>
      <c r="H87" s="43"/>
      <c r="I87" s="43"/>
      <c r="J87" s="2"/>
    </row>
    <row r="88" spans="1:10">
      <c r="A88" s="21" t="s">
        <v>26</v>
      </c>
      <c r="B88" s="43" t="s">
        <v>376</v>
      </c>
      <c r="C88" s="43"/>
      <c r="D88" s="43"/>
      <c r="E88" s="43"/>
      <c r="F88" s="39"/>
      <c r="G88" s="43"/>
      <c r="H88" s="43"/>
      <c r="I88" s="43"/>
      <c r="J88" s="2"/>
    </row>
    <row r="89" spans="1:10">
      <c r="A89" s="21" t="s">
        <v>27</v>
      </c>
      <c r="B89" s="41" t="s">
        <v>375</v>
      </c>
      <c r="C89" s="42"/>
      <c r="D89" s="42"/>
      <c r="E89" s="42"/>
      <c r="F89" s="47"/>
      <c r="G89" s="43"/>
      <c r="H89" s="43"/>
      <c r="I89" s="43"/>
      <c r="J89" s="2"/>
    </row>
    <row r="90" spans="1:10">
      <c r="A90" s="21" t="s">
        <v>35</v>
      </c>
      <c r="B90" s="43"/>
      <c r="C90" s="43"/>
      <c r="D90" s="43"/>
      <c r="E90" s="43"/>
      <c r="F90" s="39"/>
      <c r="G90" s="43"/>
      <c r="H90" s="43"/>
      <c r="I90" s="43"/>
      <c r="J90" s="2"/>
    </row>
    <row r="91" spans="1:10">
      <c r="A91" s="21" t="s">
        <v>34</v>
      </c>
      <c r="B91" s="43"/>
      <c r="C91" s="43"/>
      <c r="D91" s="43"/>
      <c r="E91" s="43"/>
      <c r="F91" s="39"/>
      <c r="G91" s="43"/>
      <c r="H91" s="43"/>
      <c r="I91" s="43"/>
      <c r="J91" s="2"/>
    </row>
    <row r="92" spans="1:10">
      <c r="A92" s="21" t="s">
        <v>36</v>
      </c>
      <c r="B92" s="61">
        <v>39815</v>
      </c>
      <c r="C92" s="61">
        <v>41133</v>
      </c>
      <c r="D92" s="113">
        <v>40753</v>
      </c>
      <c r="E92" s="114"/>
      <c r="F92" s="119"/>
      <c r="G92" s="43"/>
      <c r="H92" s="43"/>
      <c r="I92" s="43"/>
      <c r="J92" s="2"/>
    </row>
    <row r="93" spans="1:10">
      <c r="A93" s="21" t="s">
        <v>37</v>
      </c>
      <c r="B93" s="61">
        <v>40556</v>
      </c>
      <c r="C93" s="61">
        <v>41305</v>
      </c>
      <c r="D93" s="113">
        <v>41088</v>
      </c>
      <c r="E93" s="114"/>
      <c r="F93" s="119"/>
      <c r="G93" s="43"/>
      <c r="H93" s="43"/>
      <c r="I93" s="43"/>
      <c r="J93" s="2"/>
    </row>
    <row r="94" spans="1:10">
      <c r="A94" s="21" t="s">
        <v>38</v>
      </c>
      <c r="B94" s="15">
        <f>(B93-B92)/365</f>
        <v>2.0301369863013701</v>
      </c>
      <c r="C94" s="15">
        <f>(C93-C92)/365</f>
        <v>0.47123287671232877</v>
      </c>
      <c r="D94" s="108">
        <f>(D93-D92)/365</f>
        <v>0.9178082191780822</v>
      </c>
      <c r="E94" s="109"/>
      <c r="F94" s="110"/>
      <c r="G94" s="43"/>
      <c r="H94" s="43"/>
      <c r="I94" s="43"/>
      <c r="J94" s="2"/>
    </row>
    <row r="95" spans="1:10" ht="15.75" thickBot="1">
      <c r="A95" s="4" t="s">
        <v>42</v>
      </c>
      <c r="B95" s="10">
        <v>1</v>
      </c>
      <c r="C95" s="11">
        <v>1</v>
      </c>
      <c r="D95" s="627">
        <v>1</v>
      </c>
      <c r="E95" s="628"/>
      <c r="F95" s="652"/>
      <c r="G95" s="11"/>
      <c r="H95" s="11"/>
      <c r="I95" s="11"/>
      <c r="J95" s="12"/>
    </row>
    <row r="96" spans="1:10" ht="15.75" thickBot="1">
      <c r="A96" s="8" t="s">
        <v>41</v>
      </c>
      <c r="B96" s="636">
        <f>B94+C94+D94</f>
        <v>3.419178082191781</v>
      </c>
      <c r="C96" s="650"/>
      <c r="D96" s="650"/>
      <c r="E96" s="650"/>
      <c r="F96" s="650"/>
      <c r="G96" s="650"/>
      <c r="H96" s="650"/>
      <c r="I96" s="650"/>
      <c r="J96" s="651"/>
    </row>
    <row r="97" spans="1:10" ht="15.75" thickBot="1"/>
    <row r="98" spans="1:10">
      <c r="A98" s="9" t="s">
        <v>374</v>
      </c>
      <c r="B98" s="72" t="s">
        <v>28</v>
      </c>
      <c r="C98" s="70" t="s">
        <v>29</v>
      </c>
      <c r="D98" s="70" t="s">
        <v>30</v>
      </c>
      <c r="E98" s="70" t="s">
        <v>31</v>
      </c>
      <c r="F98" s="70" t="s">
        <v>32</v>
      </c>
      <c r="G98" s="630" t="s">
        <v>33</v>
      </c>
      <c r="H98" s="649"/>
      <c r="I98" s="630" t="s">
        <v>261</v>
      </c>
      <c r="J98" s="632"/>
    </row>
    <row r="99" spans="1:10">
      <c r="A99" s="3" t="s">
        <v>23</v>
      </c>
      <c r="B99" s="41" t="s">
        <v>373</v>
      </c>
      <c r="C99" s="42"/>
      <c r="D99" s="42"/>
      <c r="E99" s="42"/>
      <c r="F99" s="47"/>
      <c r="G99" s="103" t="s">
        <v>372</v>
      </c>
      <c r="H99" s="43"/>
      <c r="I99" s="41" t="s">
        <v>371</v>
      </c>
      <c r="J99" s="48"/>
    </row>
    <row r="100" spans="1:10">
      <c r="A100" s="1" t="s">
        <v>24</v>
      </c>
      <c r="B100" s="43"/>
      <c r="C100" s="43"/>
      <c r="D100" s="43"/>
      <c r="E100" s="43"/>
      <c r="F100" s="43"/>
      <c r="G100" s="43"/>
      <c r="H100" s="43"/>
      <c r="I100" s="43"/>
      <c r="J100" s="2"/>
    </row>
    <row r="101" spans="1:10">
      <c r="A101" s="1" t="s">
        <v>25</v>
      </c>
      <c r="B101" s="43" t="s">
        <v>370</v>
      </c>
      <c r="C101" s="43"/>
      <c r="D101" s="43"/>
      <c r="E101" s="43"/>
      <c r="F101" s="43"/>
      <c r="G101" s="43" t="s">
        <v>369</v>
      </c>
      <c r="H101" s="43"/>
      <c r="I101" s="43"/>
      <c r="J101" s="2"/>
    </row>
    <row r="102" spans="1:10">
      <c r="A102" s="1" t="s">
        <v>26</v>
      </c>
      <c r="B102" s="43" t="s">
        <v>368</v>
      </c>
      <c r="C102" s="43"/>
      <c r="D102" s="43"/>
      <c r="E102" s="43"/>
      <c r="F102" s="43"/>
      <c r="G102" s="43"/>
      <c r="H102" s="43"/>
      <c r="I102" s="43"/>
      <c r="J102" s="2"/>
    </row>
    <row r="103" spans="1:10" ht="14.25" customHeight="1">
      <c r="A103" s="1" t="s">
        <v>27</v>
      </c>
      <c r="B103" s="41" t="s">
        <v>367</v>
      </c>
      <c r="C103" s="42"/>
      <c r="D103" s="42"/>
      <c r="E103" s="42"/>
      <c r="F103" s="47"/>
      <c r="G103" s="103" t="s">
        <v>366</v>
      </c>
      <c r="H103" s="43"/>
      <c r="I103" s="41" t="s">
        <v>365</v>
      </c>
      <c r="J103" s="48"/>
    </row>
    <row r="104" spans="1:10">
      <c r="A104" s="1" t="s">
        <v>35</v>
      </c>
      <c r="B104" s="43"/>
      <c r="C104" s="43"/>
      <c r="D104" s="43"/>
      <c r="E104" s="43"/>
      <c r="F104" s="43"/>
      <c r="G104" s="43"/>
      <c r="H104" s="43"/>
      <c r="I104" s="43"/>
      <c r="J104" s="2"/>
    </row>
    <row r="105" spans="1:10">
      <c r="A105" s="1" t="s">
        <v>34</v>
      </c>
      <c r="B105" s="103"/>
      <c r="C105" s="43"/>
      <c r="D105" s="43"/>
      <c r="E105" s="43"/>
      <c r="F105" s="43"/>
      <c r="G105" s="43"/>
      <c r="H105" s="43"/>
      <c r="I105" s="43"/>
      <c r="J105" s="2"/>
    </row>
    <row r="106" spans="1:10">
      <c r="A106" s="1" t="s">
        <v>36</v>
      </c>
      <c r="B106" s="44">
        <v>40074</v>
      </c>
      <c r="C106" s="44">
        <v>39748</v>
      </c>
      <c r="D106" s="44">
        <v>39249</v>
      </c>
      <c r="E106" s="44">
        <v>38919</v>
      </c>
      <c r="F106" s="44">
        <v>38295</v>
      </c>
      <c r="G106" s="93">
        <v>37654</v>
      </c>
      <c r="H106" s="105"/>
      <c r="I106" s="93">
        <v>31700</v>
      </c>
      <c r="J106" s="95"/>
    </row>
    <row r="107" spans="1:10">
      <c r="A107" s="1" t="s">
        <v>37</v>
      </c>
      <c r="B107" s="44">
        <v>40673</v>
      </c>
      <c r="C107" s="44">
        <v>40043</v>
      </c>
      <c r="D107" s="44">
        <v>39583</v>
      </c>
      <c r="E107" s="44">
        <v>39248</v>
      </c>
      <c r="F107" s="44">
        <v>38689</v>
      </c>
      <c r="G107" s="93">
        <v>38352</v>
      </c>
      <c r="H107" s="105"/>
      <c r="I107" s="93">
        <v>36028</v>
      </c>
      <c r="J107" s="95"/>
    </row>
    <row r="108" spans="1:10">
      <c r="A108" s="1" t="s">
        <v>38</v>
      </c>
      <c r="B108" s="15">
        <f t="shared" ref="B108:I108" si="5">(B107-B106)/365</f>
        <v>1.6410958904109589</v>
      </c>
      <c r="C108" s="15">
        <f t="shared" si="5"/>
        <v>0.80821917808219179</v>
      </c>
      <c r="D108" s="15">
        <f t="shared" si="5"/>
        <v>0.91506849315068495</v>
      </c>
      <c r="E108" s="15">
        <f t="shared" si="5"/>
        <v>0.90136986301369859</v>
      </c>
      <c r="F108" s="15">
        <f t="shared" si="5"/>
        <v>1.0794520547945206</v>
      </c>
      <c r="G108" s="108">
        <f t="shared" si="5"/>
        <v>1.9123287671232876</v>
      </c>
      <c r="H108" s="110"/>
      <c r="I108" s="108">
        <f t="shared" si="5"/>
        <v>11.857534246575343</v>
      </c>
      <c r="J108" s="111"/>
    </row>
    <row r="109" spans="1:10" ht="15.75" thickBot="1">
      <c r="A109" s="4" t="s">
        <v>42</v>
      </c>
      <c r="B109" s="10">
        <v>1</v>
      </c>
      <c r="C109" s="10">
        <v>1</v>
      </c>
      <c r="D109" s="10">
        <v>1</v>
      </c>
      <c r="E109" s="10">
        <v>1</v>
      </c>
      <c r="F109" s="10">
        <v>1</v>
      </c>
      <c r="G109" s="627">
        <v>1</v>
      </c>
      <c r="H109" s="652"/>
      <c r="I109" s="627">
        <v>1</v>
      </c>
      <c r="J109" s="629"/>
    </row>
    <row r="110" spans="1:10" ht="15.75" thickBot="1">
      <c r="A110" s="8" t="s">
        <v>41</v>
      </c>
      <c r="B110" s="650">
        <f>MIN(SUMIFS(B108:J108,B109:J109,1),5)</f>
        <v>5</v>
      </c>
      <c r="C110" s="650"/>
      <c r="D110" s="650"/>
      <c r="E110" s="650"/>
      <c r="F110" s="650"/>
      <c r="G110" s="650"/>
      <c r="H110" s="650"/>
      <c r="I110" s="650"/>
      <c r="J110" s="651"/>
    </row>
  </sheetData>
  <mergeCells count="26">
    <mergeCell ref="B42:J42"/>
    <mergeCell ref="B70:E70"/>
    <mergeCell ref="B14:F14"/>
    <mergeCell ref="B26:F26"/>
    <mergeCell ref="A6:O6"/>
    <mergeCell ref="A7:O7"/>
    <mergeCell ref="A8:O8"/>
    <mergeCell ref="A9:O9"/>
    <mergeCell ref="B40:J40"/>
    <mergeCell ref="C33:D33"/>
    <mergeCell ref="J33:L33"/>
    <mergeCell ref="B11:O11"/>
    <mergeCell ref="B96:J96"/>
    <mergeCell ref="F81:J81"/>
    <mergeCell ref="B81:E81"/>
    <mergeCell ref="B110:J110"/>
    <mergeCell ref="B56:J56"/>
    <mergeCell ref="F70:J70"/>
    <mergeCell ref="D84:F84"/>
    <mergeCell ref="G109:H109"/>
    <mergeCell ref="I109:J109"/>
    <mergeCell ref="G98:H98"/>
    <mergeCell ref="I98:J98"/>
    <mergeCell ref="D95:F95"/>
    <mergeCell ref="B68:J68"/>
    <mergeCell ref="B82:J82"/>
  </mergeCells>
  <pageMargins left="0.7" right="0.7" top="0.75" bottom="0.75" header="0.3" footer="0.3"/>
  <pageSetup paperSize="9" scale="22" orientation="portrait" r:id="rId1"/>
  <drawing r:id="rId2"/>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sheetPr codeName="Hoja14">
    <tabColor theme="4" tint="-0.249977111117893"/>
  </sheetPr>
  <dimension ref="A1:CD86"/>
  <sheetViews>
    <sheetView zoomScale="60" zoomScaleNormal="60" zoomScaleSheetLayoutView="50" zoomScalePageLayoutView="70" workbookViewId="0">
      <pane xSplit="1" topLeftCell="D1" activePane="topRight" state="frozen"/>
      <selection activeCell="C48" sqref="C48"/>
      <selection pane="topRight" activeCell="G35" sqref="G35"/>
    </sheetView>
  </sheetViews>
  <sheetFormatPr baseColWidth="10" defaultColWidth="10.85546875" defaultRowHeight="15"/>
  <cols>
    <col min="1" max="1" width="61.140625" style="128" bestFit="1" customWidth="1"/>
    <col min="2" max="2" width="53.42578125" style="129" customWidth="1"/>
    <col min="3" max="3" width="38.85546875" style="129" customWidth="1"/>
    <col min="4" max="4" width="34.7109375" style="129" customWidth="1"/>
    <col min="5" max="6" width="30.7109375" style="129" customWidth="1"/>
    <col min="7" max="7" width="55.85546875" style="129" customWidth="1"/>
    <col min="8" max="8" width="48.85546875" style="129" customWidth="1"/>
    <col min="9" max="11" width="30.7109375" style="129" customWidth="1"/>
    <col min="12" max="12" width="67.7109375" style="129" customWidth="1"/>
    <col min="13" max="14" width="30.7109375" style="129" customWidth="1"/>
    <col min="15" max="34" width="30.7109375" style="128" customWidth="1"/>
    <col min="35" max="38" width="28.7109375" style="128" customWidth="1"/>
    <col min="39" max="46" width="30.7109375" style="128" customWidth="1"/>
    <col min="47" max="16384" width="10.85546875" style="128"/>
  </cols>
  <sheetData>
    <row r="1" spans="1:82" s="173" customFormat="1" ht="19.5">
      <c r="B1" s="674" t="s">
        <v>543</v>
      </c>
      <c r="C1" s="674"/>
      <c r="D1" s="674"/>
      <c r="E1" s="674"/>
      <c r="F1" s="674"/>
      <c r="G1" s="674"/>
      <c r="H1" s="674"/>
      <c r="I1" s="674"/>
      <c r="J1" s="674"/>
      <c r="K1" s="674"/>
      <c r="L1" s="674"/>
      <c r="M1" s="674"/>
      <c r="N1" s="674"/>
      <c r="O1" s="674"/>
      <c r="P1" s="674"/>
      <c r="Q1" s="674"/>
      <c r="R1" s="174"/>
      <c r="S1" s="174"/>
      <c r="T1" s="174"/>
    </row>
    <row r="2" spans="1:82" s="173" customFormat="1" ht="19.5">
      <c r="B2" s="674" t="s">
        <v>518</v>
      </c>
      <c r="C2" s="674"/>
      <c r="D2" s="674"/>
      <c r="E2" s="674"/>
      <c r="F2" s="674"/>
      <c r="G2" s="674"/>
      <c r="H2" s="674"/>
      <c r="I2" s="674"/>
      <c r="J2" s="674"/>
      <c r="K2" s="674"/>
      <c r="L2" s="674"/>
      <c r="M2" s="674"/>
      <c r="N2" s="674"/>
      <c r="O2" s="674"/>
      <c r="P2" s="674"/>
      <c r="Q2" s="674"/>
      <c r="R2" s="174"/>
      <c r="S2" s="174"/>
      <c r="T2" s="174"/>
    </row>
    <row r="3" spans="1:82" s="173" customFormat="1" ht="19.5">
      <c r="B3" s="674" t="s">
        <v>544</v>
      </c>
      <c r="C3" s="674"/>
      <c r="D3" s="674"/>
      <c r="E3" s="674"/>
      <c r="F3" s="674"/>
      <c r="G3" s="674"/>
      <c r="H3" s="674"/>
      <c r="I3" s="674"/>
      <c r="J3" s="674"/>
      <c r="K3" s="674"/>
      <c r="L3" s="674"/>
      <c r="M3" s="674"/>
      <c r="N3" s="674"/>
      <c r="O3" s="674"/>
      <c r="P3" s="674"/>
      <c r="Q3" s="674"/>
      <c r="R3" s="174"/>
      <c r="S3" s="174"/>
      <c r="T3" s="174"/>
    </row>
    <row r="4" spans="1:82" s="173" customFormat="1" ht="19.5">
      <c r="B4" s="675" t="s">
        <v>644</v>
      </c>
      <c r="C4" s="675"/>
      <c r="D4" s="675"/>
      <c r="E4" s="675"/>
      <c r="F4" s="675"/>
      <c r="G4" s="675"/>
      <c r="H4" s="675"/>
      <c r="I4" s="675"/>
      <c r="J4" s="675"/>
      <c r="K4" s="675"/>
      <c r="L4" s="675"/>
      <c r="M4" s="675"/>
      <c r="N4" s="675"/>
      <c r="O4" s="675"/>
      <c r="P4" s="675"/>
      <c r="Q4" s="675"/>
      <c r="R4" s="174"/>
      <c r="S4" s="174"/>
      <c r="T4" s="174"/>
    </row>
    <row r="5" spans="1:82" s="173" customFormat="1" ht="19.5">
      <c r="B5" s="674" t="s">
        <v>545</v>
      </c>
      <c r="C5" s="674"/>
      <c r="D5" s="674"/>
      <c r="E5" s="674"/>
      <c r="F5" s="674"/>
      <c r="G5" s="674"/>
      <c r="H5" s="674"/>
      <c r="I5" s="674"/>
      <c r="J5" s="674"/>
      <c r="K5" s="674"/>
      <c r="L5" s="674"/>
      <c r="M5" s="674"/>
      <c r="N5" s="674"/>
      <c r="O5" s="674"/>
      <c r="P5" s="674"/>
      <c r="Q5" s="674"/>
      <c r="R5" s="174"/>
      <c r="S5" s="174"/>
      <c r="T5" s="174"/>
    </row>
    <row r="6" spans="1:82" ht="15.75" thickBot="1">
      <c r="A6" s="673"/>
      <c r="B6" s="673"/>
      <c r="C6" s="673"/>
      <c r="D6" s="673"/>
      <c r="E6" s="673"/>
      <c r="F6" s="673"/>
      <c r="G6" s="673"/>
      <c r="H6" s="673"/>
      <c r="I6" s="673"/>
      <c r="J6" s="673"/>
      <c r="K6" s="673"/>
      <c r="L6" s="673"/>
      <c r="M6" s="673"/>
      <c r="N6" s="673"/>
    </row>
    <row r="7" spans="1:82" s="147" customFormat="1" ht="30" customHeight="1" thickBot="1">
      <c r="A7" s="682" t="s">
        <v>519</v>
      </c>
      <c r="B7" s="683"/>
      <c r="C7" s="684" t="s">
        <v>579</v>
      </c>
      <c r="D7" s="686" t="s">
        <v>593</v>
      </c>
      <c r="E7" s="687" t="s">
        <v>657</v>
      </c>
      <c r="F7" s="687" t="s">
        <v>658</v>
      </c>
      <c r="G7" s="687" t="s">
        <v>659</v>
      </c>
      <c r="H7" s="693" t="s">
        <v>660</v>
      </c>
      <c r="I7" s="672"/>
      <c r="J7" s="672"/>
      <c r="K7" s="672"/>
      <c r="L7" s="162"/>
      <c r="M7" s="221"/>
      <c r="N7" s="221"/>
      <c r="O7" s="681"/>
      <c r="P7" s="681"/>
      <c r="Q7" s="681"/>
      <c r="R7" s="167"/>
      <c r="S7" s="167"/>
      <c r="T7" s="167"/>
      <c r="U7" s="167" t="s">
        <v>524</v>
      </c>
      <c r="V7" s="167"/>
      <c r="W7" s="167"/>
      <c r="X7" s="167"/>
      <c r="Y7" s="167"/>
      <c r="Z7" s="167"/>
      <c r="AA7" s="167"/>
      <c r="AB7" s="167"/>
      <c r="AC7" s="167"/>
      <c r="AD7" s="167"/>
      <c r="AE7" s="167"/>
      <c r="AF7" s="167"/>
      <c r="AG7" s="162"/>
      <c r="AH7" s="162"/>
      <c r="AI7" s="162"/>
      <c r="AJ7" s="162"/>
      <c r="AK7" s="162"/>
      <c r="AL7" s="162"/>
      <c r="AM7" s="162"/>
      <c r="AN7" s="162"/>
      <c r="AO7" s="162"/>
      <c r="AP7" s="162"/>
      <c r="AQ7" s="162"/>
      <c r="AR7" s="162"/>
      <c r="AS7" s="162"/>
      <c r="AT7" s="162"/>
      <c r="AU7" s="162"/>
      <c r="AV7" s="162"/>
      <c r="AW7" s="162"/>
      <c r="AX7" s="162"/>
      <c r="AY7" s="162"/>
      <c r="AZ7" s="162"/>
      <c r="BA7" s="162"/>
      <c r="BB7" s="162"/>
      <c r="BC7" s="162"/>
      <c r="BD7" s="162"/>
      <c r="BE7" s="162"/>
      <c r="BF7" s="162"/>
      <c r="BG7" s="162"/>
      <c r="BH7" s="162"/>
      <c r="BI7" s="162"/>
      <c r="BJ7" s="162"/>
      <c r="BK7" s="162"/>
      <c r="BL7" s="162"/>
      <c r="BM7" s="162"/>
      <c r="BN7" s="162"/>
      <c r="BO7" s="162"/>
      <c r="BP7" s="162"/>
      <c r="BQ7" s="162"/>
      <c r="BR7" s="162"/>
      <c r="BS7" s="162"/>
      <c r="BT7" s="162"/>
      <c r="BU7" s="162"/>
      <c r="BV7" s="162"/>
      <c r="BW7" s="162"/>
      <c r="BX7" s="162"/>
      <c r="BY7" s="162"/>
      <c r="BZ7" s="162"/>
      <c r="CA7" s="162"/>
      <c r="CB7" s="162"/>
      <c r="CC7" s="162"/>
      <c r="CD7" s="162"/>
    </row>
    <row r="8" spans="1:82" s="148" customFormat="1" ht="28.5" customHeight="1" thickBot="1">
      <c r="A8" s="689" t="str">
        <f>+'EXPERIENCIA PROPONENTE'!$A$9</f>
        <v>KMP CONSULTING SAS</v>
      </c>
      <c r="B8" s="690"/>
      <c r="C8" s="685"/>
      <c r="D8" s="686"/>
      <c r="E8" s="688"/>
      <c r="F8" s="688"/>
      <c r="G8" s="688"/>
      <c r="H8" s="694"/>
      <c r="I8" s="672"/>
      <c r="J8" s="672"/>
      <c r="K8" s="672"/>
      <c r="L8" s="221"/>
      <c r="M8" s="165">
        <v>0.49</v>
      </c>
      <c r="N8" s="165">
        <v>1</v>
      </c>
      <c r="O8" s="165">
        <v>2</v>
      </c>
      <c r="P8" s="221"/>
      <c r="Q8" s="222"/>
      <c r="R8" s="165"/>
      <c r="S8" s="165"/>
      <c r="T8" s="166"/>
      <c r="U8" s="165" t="s">
        <v>521</v>
      </c>
      <c r="V8" s="165" t="s">
        <v>522</v>
      </c>
      <c r="W8" s="166" t="s">
        <v>476</v>
      </c>
      <c r="X8" s="165"/>
      <c r="Y8" s="165"/>
      <c r="Z8" s="166"/>
      <c r="AA8" s="165"/>
      <c r="AB8" s="165"/>
      <c r="AC8" s="166"/>
      <c r="AD8" s="165"/>
      <c r="AE8" s="165"/>
      <c r="AF8" s="166"/>
      <c r="AG8" s="163"/>
      <c r="AH8" s="163"/>
      <c r="AI8" s="163"/>
      <c r="AJ8" s="163"/>
      <c r="AK8" s="163"/>
      <c r="AL8" s="163"/>
      <c r="AM8" s="163"/>
      <c r="AN8" s="163"/>
      <c r="AO8" s="163"/>
      <c r="AP8" s="163"/>
      <c r="AQ8" s="163"/>
      <c r="AR8" s="163"/>
      <c r="AS8" s="163"/>
      <c r="AT8" s="163"/>
      <c r="AU8" s="163"/>
      <c r="AV8" s="163"/>
      <c r="AW8" s="163"/>
      <c r="AX8" s="163"/>
      <c r="AY8" s="163"/>
      <c r="AZ8" s="163"/>
      <c r="BA8" s="163"/>
      <c r="BB8" s="163"/>
      <c r="BC8" s="163"/>
      <c r="BD8" s="163"/>
      <c r="BE8" s="163"/>
      <c r="BF8" s="163"/>
      <c r="BG8" s="163"/>
      <c r="BH8" s="163"/>
      <c r="BI8" s="163"/>
      <c r="BJ8" s="163"/>
      <c r="BK8" s="163"/>
      <c r="BL8" s="163"/>
      <c r="BM8" s="163"/>
      <c r="BN8" s="163"/>
      <c r="BO8" s="163"/>
      <c r="BP8" s="163"/>
      <c r="BQ8" s="163"/>
      <c r="BR8" s="163"/>
      <c r="BS8" s="163"/>
      <c r="BT8" s="163"/>
      <c r="BU8" s="163"/>
      <c r="BV8" s="163"/>
      <c r="BW8" s="163"/>
      <c r="BX8" s="163"/>
      <c r="BY8" s="163"/>
      <c r="BZ8" s="163"/>
      <c r="CA8" s="163"/>
      <c r="CB8" s="163"/>
      <c r="CC8" s="163"/>
      <c r="CD8" s="163"/>
    </row>
    <row r="9" spans="1:82" s="215" customFormat="1" ht="40.5" customHeight="1" thickBot="1">
      <c r="A9" s="691"/>
      <c r="B9" s="692"/>
      <c r="C9" s="188">
        <f>+'EXPERIENCIA PROPONENTE'!B9</f>
        <v>5</v>
      </c>
      <c r="D9" s="179" t="str">
        <f>IF(COUNTIF(E9:G9,"HABILITADO")=3,"HABILITADO","NO HABILITADO")</f>
        <v>HABILITADO</v>
      </c>
      <c r="E9" s="180" t="str">
        <f>IF(COUNTIF(I13:J13,"CUMPLE")=2,"HABILITADO","NO HABILITADO")</f>
        <v>HABILITADO</v>
      </c>
      <c r="F9" s="180" t="str">
        <f>IF(COUNTIF(I38:J38,"CUMPLE")=2,"HABILITADO","NO HABILITADO")</f>
        <v>HABILITADO</v>
      </c>
      <c r="G9" s="180" t="str">
        <f>IF(I63="CUMPLE","HABILITADO","NO HABILITADO")</f>
        <v>HABILITADO</v>
      </c>
      <c r="H9" s="283">
        <f>K13+K38+J63</f>
        <v>60</v>
      </c>
      <c r="I9" s="224"/>
      <c r="J9" s="224"/>
      <c r="K9" s="224"/>
      <c r="L9" s="695" t="s">
        <v>632</v>
      </c>
      <c r="M9" s="696"/>
      <c r="N9" s="223"/>
      <c r="O9" s="222"/>
      <c r="P9" s="222"/>
      <c r="Q9" s="222"/>
      <c r="R9" s="164"/>
      <c r="S9" s="164"/>
      <c r="T9" s="164"/>
      <c r="U9" s="164"/>
      <c r="V9" s="164"/>
      <c r="W9" s="164"/>
      <c r="X9" s="164"/>
      <c r="Y9" s="164"/>
      <c r="Z9" s="164"/>
      <c r="AA9" s="164"/>
      <c r="AB9" s="164"/>
      <c r="AC9" s="164"/>
      <c r="AD9" s="164"/>
      <c r="AE9" s="164"/>
      <c r="AF9" s="164"/>
      <c r="AG9" s="214"/>
      <c r="AH9" s="214"/>
      <c r="AI9" s="214"/>
      <c r="AJ9" s="214"/>
      <c r="AK9" s="214"/>
      <c r="AL9" s="214"/>
      <c r="AM9" s="214"/>
      <c r="AN9" s="214"/>
      <c r="AO9" s="214"/>
      <c r="AP9" s="214"/>
      <c r="AQ9" s="214"/>
      <c r="AR9" s="214"/>
      <c r="AS9" s="214"/>
      <c r="AT9" s="214"/>
      <c r="AU9" s="214"/>
      <c r="AV9" s="214"/>
      <c r="AW9" s="214"/>
      <c r="AX9" s="214"/>
      <c r="AY9" s="214"/>
      <c r="AZ9" s="214"/>
      <c r="BA9" s="214"/>
      <c r="BB9" s="214"/>
      <c r="BC9" s="214"/>
      <c r="BD9" s="214"/>
      <c r="BE9" s="214"/>
      <c r="BF9" s="214"/>
      <c r="BG9" s="214"/>
      <c r="BH9" s="214"/>
      <c r="BI9" s="214"/>
      <c r="BJ9" s="214"/>
      <c r="BK9" s="214"/>
      <c r="BL9" s="214"/>
      <c r="BM9" s="214"/>
      <c r="BN9" s="214"/>
      <c r="BO9" s="214"/>
      <c r="BP9" s="214"/>
      <c r="BQ9" s="214"/>
      <c r="BR9" s="214"/>
      <c r="BS9" s="214"/>
      <c r="BT9" s="214"/>
      <c r="BU9" s="214"/>
      <c r="BV9" s="214"/>
      <c r="BW9" s="214"/>
      <c r="BX9" s="214"/>
      <c r="BY9" s="214"/>
      <c r="BZ9" s="214"/>
      <c r="CA9" s="214"/>
      <c r="CB9" s="214"/>
      <c r="CC9" s="214"/>
      <c r="CD9" s="214"/>
    </row>
    <row r="10" spans="1:82" s="112" customFormat="1" ht="16.5" thickBot="1">
      <c r="A10" s="135"/>
      <c r="B10" s="135"/>
      <c r="C10" s="135"/>
      <c r="D10" s="135"/>
      <c r="E10" s="135"/>
      <c r="F10" s="135"/>
      <c r="G10" s="135"/>
      <c r="H10" s="135"/>
      <c r="I10" s="135"/>
      <c r="J10" s="135"/>
      <c r="K10" s="135"/>
      <c r="L10" s="697"/>
      <c r="M10" s="698"/>
      <c r="N10" s="135"/>
      <c r="O10" s="136"/>
      <c r="P10" s="136"/>
      <c r="Q10" s="136"/>
      <c r="R10" s="134"/>
      <c r="S10" s="134"/>
      <c r="T10" s="134"/>
    </row>
    <row r="11" spans="1:82" s="130" customFormat="1" ht="111.75" customHeight="1" thickBot="1">
      <c r="A11" s="257" t="s">
        <v>657</v>
      </c>
      <c r="B11" s="257" t="s">
        <v>592</v>
      </c>
      <c r="C11" s="257" t="s">
        <v>477</v>
      </c>
      <c r="D11" s="257" t="s">
        <v>547</v>
      </c>
      <c r="E11" s="257" t="s">
        <v>478</v>
      </c>
      <c r="F11" s="257" t="s">
        <v>551</v>
      </c>
      <c r="G11" s="257" t="s">
        <v>479</v>
      </c>
      <c r="H11" s="257" t="s">
        <v>498</v>
      </c>
      <c r="I11" s="257" t="s">
        <v>633</v>
      </c>
      <c r="J11" s="257" t="s">
        <v>661</v>
      </c>
      <c r="K11" s="257" t="s">
        <v>554</v>
      </c>
      <c r="L11" s="678" t="s">
        <v>191</v>
      </c>
      <c r="M11" s="678"/>
      <c r="N11" s="678"/>
      <c r="O11" s="138"/>
    </row>
    <row r="12" spans="1:82" s="131" customFormat="1" ht="57" customHeight="1">
      <c r="A12" s="676" t="s">
        <v>689</v>
      </c>
      <c r="B12" s="676" t="s">
        <v>690</v>
      </c>
      <c r="C12" s="701" t="s">
        <v>735</v>
      </c>
      <c r="D12" s="703" t="s">
        <v>693</v>
      </c>
      <c r="E12" s="705" t="s">
        <v>734</v>
      </c>
      <c r="F12" s="705" t="s">
        <v>596</v>
      </c>
      <c r="G12" s="705" t="s">
        <v>716</v>
      </c>
      <c r="H12" s="705" t="s">
        <v>717</v>
      </c>
      <c r="I12" s="259">
        <f>+SUM(B33:K33)</f>
        <v>12.698630136986301</v>
      </c>
      <c r="J12" s="259">
        <f>+SUM(G33:K33)</f>
        <v>12.698630136986301</v>
      </c>
      <c r="K12" s="259">
        <f>SUM(L33:T33)</f>
        <v>4.1260273972602741</v>
      </c>
      <c r="L12" s="679" t="s">
        <v>715</v>
      </c>
      <c r="M12" s="679"/>
      <c r="N12" s="679"/>
      <c r="O12" s="139"/>
    </row>
    <row r="13" spans="1:82" s="132" customFormat="1" ht="76.5" customHeight="1" thickBot="1">
      <c r="A13" s="677"/>
      <c r="B13" s="677"/>
      <c r="C13" s="702"/>
      <c r="D13" s="704"/>
      <c r="E13" s="677"/>
      <c r="F13" s="677"/>
      <c r="G13" s="677"/>
      <c r="H13" s="677"/>
      <c r="I13" s="260" t="str">
        <f>IF(I12&gt;=8,"CUMPLE","NO CUMPLE")</f>
        <v>CUMPLE</v>
      </c>
      <c r="J13" s="260" t="str">
        <f>IF(J12&gt;=6,"CUMPLE","NO CUMPLE")</f>
        <v>CUMPLE</v>
      </c>
      <c r="K13" s="268">
        <f>IF(AND(K12&gt;=M8,K12&lt;=N8),5,IF(AND(K12&gt;=N8,K12&lt;=O8),10,IF(K12&gt;O8,20,0)))</f>
        <v>20</v>
      </c>
      <c r="L13" s="680"/>
      <c r="M13" s="680"/>
      <c r="N13" s="680"/>
      <c r="O13" s="141"/>
    </row>
    <row r="14" spans="1:82" s="112" customFormat="1" ht="16.5" thickBot="1">
      <c r="A14" s="133"/>
      <c r="B14" s="133"/>
      <c r="C14" s="133"/>
      <c r="D14" s="139"/>
      <c r="E14" s="139"/>
      <c r="F14" s="139"/>
      <c r="G14" s="139"/>
      <c r="H14" s="142"/>
      <c r="I14" s="139"/>
      <c r="J14" s="135"/>
      <c r="K14" s="135"/>
      <c r="L14" s="135"/>
      <c r="M14" s="135"/>
      <c r="N14" s="142"/>
      <c r="O14" s="142"/>
      <c r="P14" s="143"/>
      <c r="Q14" s="134"/>
      <c r="R14" s="134"/>
      <c r="S14" s="134"/>
      <c r="T14" s="136"/>
    </row>
    <row r="15" spans="1:82" ht="34.5" customHeight="1" thickBot="1">
      <c r="A15" s="277" t="s">
        <v>480</v>
      </c>
      <c r="B15" s="278" t="s">
        <v>481</v>
      </c>
      <c r="C15" s="278" t="s">
        <v>483</v>
      </c>
      <c r="D15" s="278" t="s">
        <v>485</v>
      </c>
      <c r="E15" s="278" t="s">
        <v>486</v>
      </c>
      <c r="F15" s="278" t="s">
        <v>487</v>
      </c>
      <c r="G15" s="279" t="s">
        <v>505</v>
      </c>
      <c r="H15" s="279" t="s">
        <v>552</v>
      </c>
      <c r="I15" s="279" t="s">
        <v>553</v>
      </c>
      <c r="J15" s="279" t="s">
        <v>590</v>
      </c>
      <c r="K15" s="280" t="s">
        <v>591</v>
      </c>
      <c r="L15" s="281" t="s">
        <v>506</v>
      </c>
      <c r="M15" s="282" t="s">
        <v>507</v>
      </c>
      <c r="N15" s="281" t="s">
        <v>508</v>
      </c>
      <c r="O15" s="282" t="s">
        <v>509</v>
      </c>
      <c r="P15" s="281" t="s">
        <v>510</v>
      </c>
      <c r="Q15" s="282" t="s">
        <v>511</v>
      </c>
      <c r="R15" s="281" t="s">
        <v>599</v>
      </c>
      <c r="S15" s="282" t="s">
        <v>600</v>
      </c>
      <c r="T15" s="281" t="s">
        <v>601</v>
      </c>
      <c r="V15" s="134"/>
    </row>
    <row r="16" spans="1:82" ht="59.25" customHeight="1">
      <c r="A16" s="145" t="s">
        <v>23</v>
      </c>
      <c r="B16" s="247"/>
      <c r="C16" s="298"/>
      <c r="D16" s="298"/>
      <c r="E16" s="298"/>
      <c r="F16" s="298"/>
      <c r="G16" s="247" t="s">
        <v>676</v>
      </c>
      <c r="H16" s="298"/>
      <c r="I16" s="298"/>
      <c r="J16" s="298"/>
      <c r="K16" s="303"/>
      <c r="L16" s="247" t="s">
        <v>721</v>
      </c>
      <c r="M16" s="306"/>
      <c r="N16" s="307"/>
      <c r="O16" s="306"/>
      <c r="P16" s="307"/>
      <c r="Q16" s="306"/>
      <c r="R16" s="307"/>
      <c r="S16" s="306"/>
      <c r="T16" s="307"/>
      <c r="V16" s="134"/>
    </row>
    <row r="17" spans="1:22" ht="80.099999999999994" customHeight="1">
      <c r="A17" s="145" t="s">
        <v>205</v>
      </c>
      <c r="B17" s="248"/>
      <c r="C17" s="299"/>
      <c r="D17" s="299"/>
      <c r="E17" s="299"/>
      <c r="F17" s="299"/>
      <c r="G17" s="248" t="s">
        <v>694</v>
      </c>
      <c r="H17" s="299"/>
      <c r="I17" s="299"/>
      <c r="J17" s="299"/>
      <c r="K17" s="304"/>
      <c r="L17" s="248" t="s">
        <v>722</v>
      </c>
      <c r="M17" s="308"/>
      <c r="N17" s="309"/>
      <c r="O17" s="308"/>
      <c r="P17" s="309"/>
      <c r="Q17" s="308"/>
      <c r="R17" s="310"/>
      <c r="S17" s="308"/>
      <c r="T17" s="311"/>
      <c r="V17" s="134"/>
    </row>
    <row r="18" spans="1:22" ht="21.95" customHeight="1">
      <c r="A18" s="145" t="s">
        <v>490</v>
      </c>
      <c r="B18" s="249"/>
      <c r="C18" s="300"/>
      <c r="D18" s="300"/>
      <c r="E18" s="300"/>
      <c r="F18" s="300"/>
      <c r="G18" s="249" t="s">
        <v>695</v>
      </c>
      <c r="H18" s="299"/>
      <c r="I18" s="299"/>
      <c r="J18" s="299"/>
      <c r="K18" s="304"/>
      <c r="L18" s="249" t="s">
        <v>723</v>
      </c>
      <c r="M18" s="312"/>
      <c r="N18" s="313"/>
      <c r="O18" s="312"/>
      <c r="P18" s="313"/>
      <c r="Q18" s="312"/>
      <c r="R18" s="313"/>
      <c r="S18" s="312"/>
      <c r="T18" s="313"/>
      <c r="V18" s="134"/>
    </row>
    <row r="19" spans="1:22" ht="15.75">
      <c r="A19" s="145" t="s">
        <v>499</v>
      </c>
      <c r="B19" s="250"/>
      <c r="C19" s="301"/>
      <c r="D19" s="301"/>
      <c r="E19" s="301"/>
      <c r="F19" s="301"/>
      <c r="G19" s="250">
        <v>37911</v>
      </c>
      <c r="H19" s="301"/>
      <c r="I19" s="301"/>
      <c r="J19" s="301"/>
      <c r="K19" s="305"/>
      <c r="L19" s="250">
        <v>36404</v>
      </c>
      <c r="M19" s="308"/>
      <c r="N19" s="309"/>
      <c r="O19" s="308"/>
      <c r="P19" s="309"/>
      <c r="Q19" s="308"/>
      <c r="R19" s="310"/>
      <c r="S19" s="308"/>
      <c r="T19" s="311"/>
      <c r="V19" s="134"/>
    </row>
    <row r="20" spans="1:22" ht="15.75">
      <c r="A20" s="145" t="s">
        <v>555</v>
      </c>
      <c r="B20" s="383"/>
      <c r="C20" s="301"/>
      <c r="D20" s="301"/>
      <c r="E20" s="301"/>
      <c r="F20" s="301"/>
      <c r="G20" s="301">
        <v>42546</v>
      </c>
      <c r="H20" s="301"/>
      <c r="I20" s="301"/>
      <c r="J20" s="301"/>
      <c r="K20" s="305"/>
      <c r="L20" s="250">
        <v>37910</v>
      </c>
      <c r="M20" s="308"/>
      <c r="N20" s="309"/>
      <c r="O20" s="308"/>
      <c r="P20" s="309"/>
      <c r="Q20" s="308"/>
      <c r="R20" s="310"/>
      <c r="S20" s="308"/>
      <c r="T20" s="311"/>
      <c r="V20" s="134"/>
    </row>
    <row r="21" spans="1:22" ht="15.75">
      <c r="A21" s="145" t="s">
        <v>500</v>
      </c>
      <c r="B21" s="301"/>
      <c r="C21" s="301"/>
      <c r="D21" s="301"/>
      <c r="E21" s="301"/>
      <c r="F21" s="301"/>
      <c r="G21" s="301"/>
      <c r="H21" s="301"/>
      <c r="I21" s="301"/>
      <c r="J21" s="301"/>
      <c r="K21" s="305"/>
      <c r="L21" s="309"/>
      <c r="M21" s="308"/>
      <c r="N21" s="309"/>
      <c r="O21" s="308"/>
      <c r="P21" s="314"/>
      <c r="Q21" s="315"/>
      <c r="R21" s="310"/>
      <c r="S21" s="315"/>
      <c r="T21" s="314"/>
      <c r="V21" s="134"/>
    </row>
    <row r="22" spans="1:22" ht="15.75">
      <c r="A22" s="145" t="s">
        <v>556</v>
      </c>
      <c r="B22" s="301"/>
      <c r="C22" s="301"/>
      <c r="D22" s="301"/>
      <c r="E22" s="301"/>
      <c r="F22" s="301"/>
      <c r="G22" s="301"/>
      <c r="H22" s="301"/>
      <c r="I22" s="301"/>
      <c r="J22" s="301"/>
      <c r="K22" s="305"/>
      <c r="L22" s="309"/>
      <c r="M22" s="308"/>
      <c r="N22" s="309"/>
      <c r="O22" s="308"/>
      <c r="P22" s="311"/>
      <c r="Q22" s="316"/>
      <c r="R22" s="310"/>
      <c r="S22" s="316"/>
      <c r="T22" s="311"/>
      <c r="V22" s="134"/>
    </row>
    <row r="23" spans="1:22" ht="15.75">
      <c r="A23" s="145" t="s">
        <v>501</v>
      </c>
      <c r="B23" s="301"/>
      <c r="C23" s="301"/>
      <c r="D23" s="301"/>
      <c r="E23" s="301"/>
      <c r="F23" s="301"/>
      <c r="G23" s="301"/>
      <c r="H23" s="301"/>
      <c r="I23" s="301"/>
      <c r="J23" s="301"/>
      <c r="K23" s="305"/>
      <c r="L23" s="309"/>
      <c r="M23" s="308"/>
      <c r="N23" s="309"/>
      <c r="O23" s="308"/>
      <c r="P23" s="311"/>
      <c r="Q23" s="316"/>
      <c r="R23" s="310"/>
      <c r="S23" s="316"/>
      <c r="T23" s="311"/>
      <c r="V23" s="134"/>
    </row>
    <row r="24" spans="1:22" ht="15.75">
      <c r="A24" s="145" t="s">
        <v>557</v>
      </c>
      <c r="B24" s="301"/>
      <c r="C24" s="301"/>
      <c r="D24" s="301"/>
      <c r="E24" s="301"/>
      <c r="F24" s="301"/>
      <c r="G24" s="301"/>
      <c r="H24" s="301"/>
      <c r="I24" s="301"/>
      <c r="J24" s="301"/>
      <c r="K24" s="305"/>
      <c r="L24" s="309"/>
      <c r="M24" s="308"/>
      <c r="N24" s="309"/>
      <c r="O24" s="308"/>
      <c r="P24" s="311"/>
      <c r="Q24" s="316"/>
      <c r="R24" s="310"/>
      <c r="S24" s="316"/>
      <c r="T24" s="311"/>
      <c r="V24" s="134"/>
    </row>
    <row r="25" spans="1:22" ht="15.75">
      <c r="A25" s="145" t="s">
        <v>502</v>
      </c>
      <c r="B25" s="301"/>
      <c r="C25" s="301"/>
      <c r="D25" s="301"/>
      <c r="E25" s="301"/>
      <c r="F25" s="301"/>
      <c r="G25" s="301"/>
      <c r="H25" s="301"/>
      <c r="I25" s="301"/>
      <c r="J25" s="301"/>
      <c r="K25" s="305"/>
      <c r="L25" s="309"/>
      <c r="M25" s="308"/>
      <c r="N25" s="309"/>
      <c r="O25" s="308"/>
      <c r="P25" s="311"/>
      <c r="Q25" s="316"/>
      <c r="R25" s="311"/>
      <c r="S25" s="316"/>
      <c r="T25" s="311"/>
      <c r="V25" s="134"/>
    </row>
    <row r="26" spans="1:22" ht="15.75">
      <c r="A26" s="145" t="s">
        <v>558</v>
      </c>
      <c r="B26" s="301"/>
      <c r="C26" s="301"/>
      <c r="D26" s="301"/>
      <c r="E26" s="301"/>
      <c r="F26" s="301"/>
      <c r="G26" s="301"/>
      <c r="H26" s="301"/>
      <c r="I26" s="301"/>
      <c r="J26" s="301"/>
      <c r="K26" s="305"/>
      <c r="L26" s="309"/>
      <c r="M26" s="308"/>
      <c r="N26" s="309"/>
      <c r="O26" s="308"/>
      <c r="P26" s="311"/>
      <c r="Q26" s="316"/>
      <c r="R26" s="311"/>
      <c r="S26" s="316"/>
      <c r="T26" s="311"/>
      <c r="V26" s="134"/>
    </row>
    <row r="27" spans="1:22" ht="15.75">
      <c r="A27" s="145" t="s">
        <v>503</v>
      </c>
      <c r="B27" s="301"/>
      <c r="C27" s="301"/>
      <c r="D27" s="301"/>
      <c r="E27" s="301"/>
      <c r="F27" s="301"/>
      <c r="G27" s="301"/>
      <c r="H27" s="301"/>
      <c r="I27" s="301"/>
      <c r="J27" s="301"/>
      <c r="K27" s="305"/>
      <c r="L27" s="309"/>
      <c r="M27" s="308"/>
      <c r="N27" s="309"/>
      <c r="O27" s="308"/>
      <c r="P27" s="310"/>
      <c r="Q27" s="317"/>
      <c r="R27" s="310"/>
      <c r="S27" s="317"/>
      <c r="T27" s="310"/>
      <c r="V27" s="134"/>
    </row>
    <row r="28" spans="1:22" ht="15.75">
      <c r="A28" s="145" t="s">
        <v>559</v>
      </c>
      <c r="B28" s="301"/>
      <c r="C28" s="301"/>
      <c r="D28" s="301"/>
      <c r="E28" s="301"/>
      <c r="F28" s="301"/>
      <c r="G28" s="301"/>
      <c r="H28" s="301"/>
      <c r="I28" s="301"/>
      <c r="J28" s="301"/>
      <c r="K28" s="305"/>
      <c r="L28" s="309"/>
      <c r="M28" s="308"/>
      <c r="N28" s="309"/>
      <c r="O28" s="308"/>
      <c r="P28" s="310"/>
      <c r="Q28" s="317"/>
      <c r="R28" s="310"/>
      <c r="S28" s="317"/>
      <c r="T28" s="310"/>
      <c r="V28" s="134"/>
    </row>
    <row r="29" spans="1:22" ht="15.75">
      <c r="A29" s="145" t="s">
        <v>560</v>
      </c>
      <c r="B29" s="301"/>
      <c r="C29" s="301"/>
      <c r="D29" s="301"/>
      <c r="E29" s="301"/>
      <c r="F29" s="301"/>
      <c r="G29" s="301"/>
      <c r="H29" s="301"/>
      <c r="I29" s="301"/>
      <c r="J29" s="301"/>
      <c r="K29" s="305"/>
      <c r="L29" s="309"/>
      <c r="M29" s="308"/>
      <c r="N29" s="309"/>
      <c r="O29" s="308"/>
      <c r="P29" s="310"/>
      <c r="Q29" s="317"/>
      <c r="R29" s="310"/>
      <c r="S29" s="317"/>
      <c r="T29" s="310"/>
      <c r="V29" s="134"/>
    </row>
    <row r="30" spans="1:22" ht="15.75">
      <c r="A30" s="145" t="s">
        <v>561</v>
      </c>
      <c r="B30" s="301"/>
      <c r="C30" s="301"/>
      <c r="D30" s="301"/>
      <c r="E30" s="301"/>
      <c r="F30" s="301"/>
      <c r="G30" s="301"/>
      <c r="H30" s="301"/>
      <c r="I30" s="301"/>
      <c r="J30" s="301"/>
      <c r="K30" s="305"/>
      <c r="L30" s="309"/>
      <c r="M30" s="308"/>
      <c r="N30" s="309"/>
      <c r="O30" s="308"/>
      <c r="P30" s="310"/>
      <c r="Q30" s="317"/>
      <c r="R30" s="310"/>
      <c r="S30" s="317"/>
      <c r="T30" s="310"/>
      <c r="V30" s="134"/>
    </row>
    <row r="31" spans="1:22" ht="15.75">
      <c r="A31" s="145" t="s">
        <v>562</v>
      </c>
      <c r="B31" s="301"/>
      <c r="C31" s="301"/>
      <c r="D31" s="301"/>
      <c r="E31" s="301"/>
      <c r="F31" s="301"/>
      <c r="G31" s="301"/>
      <c r="H31" s="301"/>
      <c r="I31" s="301"/>
      <c r="J31" s="301"/>
      <c r="K31" s="305"/>
      <c r="L31" s="309"/>
      <c r="M31" s="308"/>
      <c r="N31" s="309"/>
      <c r="O31" s="308"/>
      <c r="P31" s="310"/>
      <c r="Q31" s="317"/>
      <c r="R31" s="310"/>
      <c r="S31" s="317"/>
      <c r="T31" s="310"/>
      <c r="V31" s="134"/>
    </row>
    <row r="32" spans="1:22" ht="16.5" thickBot="1">
      <c r="A32" s="145" t="s">
        <v>563</v>
      </c>
      <c r="B32" s="301"/>
      <c r="C32" s="301"/>
      <c r="D32" s="301"/>
      <c r="E32" s="301"/>
      <c r="F32" s="301"/>
      <c r="G32" s="297"/>
      <c r="H32" s="297"/>
      <c r="I32" s="297"/>
      <c r="J32" s="297"/>
      <c r="K32" s="378"/>
      <c r="L32" s="377"/>
      <c r="M32" s="379"/>
      <c r="N32" s="377"/>
      <c r="O32" s="379"/>
      <c r="P32" s="380"/>
      <c r="Q32" s="381"/>
      <c r="R32" s="380"/>
      <c r="S32" s="381"/>
      <c r="T32" s="380"/>
      <c r="V32" s="134"/>
    </row>
    <row r="33" spans="1:22" ht="36" customHeight="1" thickBot="1">
      <c r="A33" s="289" t="s">
        <v>482</v>
      </c>
      <c r="B33" s="289">
        <f>+((B20-B19)/365+((B22-B21)/365)+((B24-B23)/365)+((B26-B25)/365)+((B28-B27)/365)+((B30-B29)/365)+((B32-B31)/365))</f>
        <v>0</v>
      </c>
      <c r="C33" s="289">
        <f t="shared" ref="C33:E33" si="0">+((C20-C19)/365+((C22-C21)/365)+((C24-C23)/365)+((C26-C25)/365)+((C28-C27)/365)+((C30-C29)/365)+((C32-C31)/365))</f>
        <v>0</v>
      </c>
      <c r="D33" s="289">
        <f t="shared" si="0"/>
        <v>0</v>
      </c>
      <c r="E33" s="289">
        <f t="shared" si="0"/>
        <v>0</v>
      </c>
      <c r="F33" s="289">
        <f t="shared" ref="F33" si="1">+((F20-F19)/365+((F22-F21)/365)+((F24-F23)/365)+((F26-F25)/365)+((F28-F27)/365)+((F30-F29)/365)+((F32-F31)/365))</f>
        <v>0</v>
      </c>
      <c r="G33" s="289">
        <f>+((G20-G19)/365+((G22-G21)/365)+((G24-G23)/365)+((G26-G25)/365)+((G28-G27)/365)+((G30-G29)/365)+((G32-G31)/365))</f>
        <v>12.698630136986301</v>
      </c>
      <c r="H33" s="289">
        <f>+((H20-H19)/365+((H22-H21)/365)+((H24-H23)/365)+((H26-H25)/365)+((H28-H27)/365)+((H30-H29)/365)+((H32-H31)/365))</f>
        <v>0</v>
      </c>
      <c r="I33" s="289">
        <f>+((I20-I19)/365+((I22-I21)/365)+((I24-I23)/365)+((I26-I25)/365)+((I28-I27)/365)+((I30-I29)/365)+((I32-I31)/365))</f>
        <v>0</v>
      </c>
      <c r="J33" s="289">
        <f t="shared" ref="J33:K33" si="2">+((J20-J19)/365+((J22-J21)/365)+((J24-J23)/365)+((J26-J25)/365)+((J28-J27)/365)+((J30-J29)/365)+((J32-J31)/365))</f>
        <v>0</v>
      </c>
      <c r="K33" s="289">
        <f t="shared" si="2"/>
        <v>0</v>
      </c>
      <c r="L33" s="289">
        <f>+((L20-L19)/365+((L22-L21)/365)+((L24-L23)/365)+((L26-L25)/365)+((L28-L27)/365)+((L30-L29)/365)+((L32-L31)/365))</f>
        <v>4.1260273972602741</v>
      </c>
      <c r="M33" s="289">
        <f t="shared" ref="M33" si="3">+((M20-M19)/365+((M22-M21)/365)+((M24-M23)/365)+((M26-M25)/365)+((M28-M27)/365)+((M30-M29)/365)+((M32-M31)/365))</f>
        <v>0</v>
      </c>
      <c r="N33" s="289">
        <f>+((N20-N19)/365+((N22-N21)/365)+((N24-N23)/365)+((N26-N25)/365)+((N28-N27)/365)+((N30-N29)/365)+((N32-N31)/365))</f>
        <v>0</v>
      </c>
      <c r="O33" s="289">
        <f t="shared" ref="O33:T33" si="4">+((O20-O19)/365+((O22-O21)/365)+((O24-O23)/365)+((O26-O25)/365)+((O28-O27)/365)+((O30-O29)/365)+((O32-O31)/365))</f>
        <v>0</v>
      </c>
      <c r="P33" s="289">
        <f t="shared" si="4"/>
        <v>0</v>
      </c>
      <c r="Q33" s="289">
        <f t="shared" si="4"/>
        <v>0</v>
      </c>
      <c r="R33" s="289">
        <f t="shared" si="4"/>
        <v>0</v>
      </c>
      <c r="S33" s="289">
        <f t="shared" si="4"/>
        <v>0</v>
      </c>
      <c r="T33" s="290">
        <f t="shared" si="4"/>
        <v>0</v>
      </c>
      <c r="V33" s="134"/>
    </row>
    <row r="34" spans="1:22" ht="231.75" customHeight="1" thickBot="1">
      <c r="A34" s="318" t="s">
        <v>484</v>
      </c>
      <c r="B34" s="373"/>
      <c r="C34" s="319"/>
      <c r="D34" s="319"/>
      <c r="E34" s="319"/>
      <c r="F34" s="319"/>
      <c r="G34" s="323" t="s">
        <v>755</v>
      </c>
      <c r="H34" s="320"/>
      <c r="I34" s="320"/>
      <c r="J34" s="320"/>
      <c r="K34" s="321"/>
      <c r="L34" s="391" t="s">
        <v>745</v>
      </c>
      <c r="M34" s="322"/>
      <c r="N34" s="323"/>
      <c r="O34" s="322"/>
      <c r="P34" s="323"/>
      <c r="Q34" s="322"/>
      <c r="R34" s="323"/>
      <c r="S34" s="322"/>
      <c r="T34" s="323"/>
      <c r="V34" s="134"/>
    </row>
    <row r="35" spans="1:22" ht="16.5" thickBot="1">
      <c r="A35" s="144"/>
      <c r="B35" s="144"/>
      <c r="C35" s="144"/>
      <c r="D35" s="144"/>
      <c r="E35" s="144"/>
      <c r="F35" s="144"/>
      <c r="G35" s="144"/>
      <c r="H35" s="144"/>
      <c r="I35" s="144"/>
      <c r="J35" s="144"/>
      <c r="K35" s="144"/>
      <c r="L35" s="144">
        <f>+L33*12</f>
        <v>49.512328767123293</v>
      </c>
      <c r="M35" s="144"/>
      <c r="N35" s="144"/>
      <c r="O35" s="134"/>
      <c r="P35" s="134"/>
      <c r="Q35" s="134"/>
      <c r="R35" s="134"/>
      <c r="S35" s="134"/>
      <c r="T35" s="134"/>
    </row>
    <row r="36" spans="1:22" s="130" customFormat="1" ht="80.099999999999994" customHeight="1" thickBot="1">
      <c r="A36" s="256" t="s">
        <v>664</v>
      </c>
      <c r="B36" s="256" t="s">
        <v>592</v>
      </c>
      <c r="C36" s="256" t="s">
        <v>477</v>
      </c>
      <c r="D36" s="256" t="s">
        <v>547</v>
      </c>
      <c r="E36" s="256" t="s">
        <v>478</v>
      </c>
      <c r="F36" s="256" t="s">
        <v>551</v>
      </c>
      <c r="G36" s="256" t="s">
        <v>479</v>
      </c>
      <c r="H36" s="256" t="s">
        <v>498</v>
      </c>
      <c r="I36" s="256" t="s">
        <v>630</v>
      </c>
      <c r="J36" s="256" t="s">
        <v>667</v>
      </c>
      <c r="K36" s="256" t="s">
        <v>554</v>
      </c>
      <c r="L36" s="699" t="s">
        <v>191</v>
      </c>
      <c r="M36" s="700"/>
      <c r="N36" s="137"/>
      <c r="O36" s="138"/>
    </row>
    <row r="37" spans="1:22" s="131" customFormat="1" ht="34.5" customHeight="1">
      <c r="A37" s="676" t="s">
        <v>696</v>
      </c>
      <c r="B37" s="676" t="s">
        <v>736</v>
      </c>
      <c r="C37" s="701">
        <v>39066</v>
      </c>
      <c r="D37" s="703" t="s">
        <v>697</v>
      </c>
      <c r="E37" s="705">
        <v>39583</v>
      </c>
      <c r="F37" s="705"/>
      <c r="G37" s="705" t="s">
        <v>698</v>
      </c>
      <c r="H37" s="705" t="s">
        <v>698</v>
      </c>
      <c r="I37" s="262">
        <f>SUM(B58:J58)</f>
        <v>7.0986301369863014</v>
      </c>
      <c r="J37" s="262">
        <f>+SUM(H58:J58)</f>
        <v>5.934246575342466</v>
      </c>
      <c r="K37" s="262">
        <f>SUM(L58:R58)</f>
        <v>3.2246575342465755</v>
      </c>
      <c r="L37" s="706"/>
      <c r="M37" s="706"/>
      <c r="N37" s="133"/>
      <c r="O37" s="139"/>
    </row>
    <row r="38" spans="1:22" s="132" customFormat="1" ht="45.95" customHeight="1" thickBot="1">
      <c r="A38" s="677"/>
      <c r="B38" s="677"/>
      <c r="C38" s="702"/>
      <c r="D38" s="704"/>
      <c r="E38" s="677"/>
      <c r="F38" s="677"/>
      <c r="G38" s="677"/>
      <c r="H38" s="677"/>
      <c r="I38" s="260" t="str">
        <f>IF(I37&gt;=6,"CUMPLE","NO CUMPLE")</f>
        <v>CUMPLE</v>
      </c>
      <c r="J38" s="260" t="str">
        <f>IF(J37&gt;=4,"CUMPLE","NO CUMPLE")</f>
        <v>CUMPLE</v>
      </c>
      <c r="K38" s="261">
        <f>IF(AND(K37&gt;M8,K37&lt;=N8),10,IF(AND(K37&gt;N8,K37&lt;=O8),15,IF(K37&gt;O8,20,0)))</f>
        <v>20</v>
      </c>
      <c r="L38" s="707"/>
      <c r="M38" s="707"/>
      <c r="N38" s="140"/>
      <c r="O38" s="141"/>
    </row>
    <row r="39" spans="1:22" s="112" customFormat="1" ht="16.5" thickBot="1">
      <c r="A39" s="133"/>
      <c r="B39" s="133"/>
      <c r="C39" s="133"/>
      <c r="D39" s="139"/>
      <c r="E39" s="139"/>
      <c r="F39" s="139"/>
      <c r="G39" s="139"/>
      <c r="H39" s="142"/>
      <c r="I39" s="139"/>
      <c r="J39" s="135"/>
      <c r="K39" s="135"/>
      <c r="L39" s="135"/>
      <c r="M39" s="135"/>
      <c r="N39" s="142"/>
      <c r="O39" s="142"/>
      <c r="P39" s="143"/>
      <c r="Q39" s="134"/>
      <c r="R39" s="134"/>
      <c r="S39" s="134"/>
      <c r="T39" s="136"/>
    </row>
    <row r="40" spans="1:22" ht="34.5" customHeight="1" thickBot="1">
      <c r="A40" s="277" t="s">
        <v>480</v>
      </c>
      <c r="B40" s="278" t="s">
        <v>481</v>
      </c>
      <c r="C40" s="278" t="s">
        <v>483</v>
      </c>
      <c r="D40" s="278" t="s">
        <v>485</v>
      </c>
      <c r="E40" s="278" t="s">
        <v>486</v>
      </c>
      <c r="F40" s="278" t="s">
        <v>487</v>
      </c>
      <c r="G40" s="278" t="s">
        <v>488</v>
      </c>
      <c r="H40" s="279" t="s">
        <v>505</v>
      </c>
      <c r="I40" s="279" t="s">
        <v>552</v>
      </c>
      <c r="J40" s="326" t="s">
        <v>553</v>
      </c>
      <c r="L40" s="296" t="s">
        <v>506</v>
      </c>
      <c r="M40" s="296" t="s">
        <v>507</v>
      </c>
      <c r="N40" s="296" t="s">
        <v>508</v>
      </c>
      <c r="O40" s="296" t="s">
        <v>509</v>
      </c>
      <c r="P40" s="296" t="s">
        <v>510</v>
      </c>
      <c r="Q40" s="296" t="s">
        <v>511</v>
      </c>
      <c r="R40" s="296" t="s">
        <v>599</v>
      </c>
    </row>
    <row r="41" spans="1:22" ht="59.25" customHeight="1">
      <c r="A41" s="145" t="s">
        <v>23</v>
      </c>
      <c r="B41" s="247" t="s">
        <v>746</v>
      </c>
      <c r="C41" s="298"/>
      <c r="D41" s="298"/>
      <c r="E41" s="298"/>
      <c r="F41" s="298"/>
      <c r="G41" s="298"/>
      <c r="H41" s="247" t="s">
        <v>699</v>
      </c>
      <c r="I41" s="301"/>
      <c r="J41" s="309"/>
      <c r="L41" s="252" t="s">
        <v>724</v>
      </c>
      <c r="M41" s="324"/>
      <c r="N41" s="324"/>
      <c r="O41" s="324"/>
      <c r="P41" s="324"/>
      <c r="Q41" s="324"/>
      <c r="R41" s="324"/>
    </row>
    <row r="42" spans="1:22" ht="80.099999999999994" customHeight="1">
      <c r="A42" s="145" t="s">
        <v>205</v>
      </c>
      <c r="B42" s="248" t="s">
        <v>747</v>
      </c>
      <c r="C42" s="299"/>
      <c r="D42" s="299"/>
      <c r="E42" s="299"/>
      <c r="F42" s="299"/>
      <c r="G42" s="299"/>
      <c r="H42" s="248" t="s">
        <v>701</v>
      </c>
      <c r="I42" s="301"/>
      <c r="J42" s="309"/>
      <c r="L42" s="253" t="s">
        <v>725</v>
      </c>
      <c r="M42" s="309"/>
      <c r="N42" s="309"/>
      <c r="O42" s="309"/>
      <c r="P42" s="309"/>
      <c r="Q42" s="309"/>
      <c r="R42" s="309"/>
    </row>
    <row r="43" spans="1:22" ht="21.95" customHeight="1">
      <c r="A43" s="145" t="s">
        <v>490</v>
      </c>
      <c r="B43" s="249" t="s">
        <v>748</v>
      </c>
      <c r="C43" s="300"/>
      <c r="D43" s="300"/>
      <c r="E43" s="300"/>
      <c r="F43" s="300"/>
      <c r="G43" s="300"/>
      <c r="H43" s="249" t="s">
        <v>700</v>
      </c>
      <c r="I43" s="301"/>
      <c r="J43" s="309"/>
      <c r="L43" s="254" t="s">
        <v>726</v>
      </c>
      <c r="M43" s="313"/>
      <c r="N43" s="313"/>
      <c r="O43" s="313"/>
      <c r="P43" s="313"/>
      <c r="Q43" s="313"/>
      <c r="R43" s="313"/>
    </row>
    <row r="44" spans="1:22" ht="15.75">
      <c r="A44" s="145" t="s">
        <v>499</v>
      </c>
      <c r="B44" s="250">
        <v>42795</v>
      </c>
      <c r="C44" s="301"/>
      <c r="D44" s="301"/>
      <c r="E44" s="301"/>
      <c r="F44" s="301"/>
      <c r="G44" s="301"/>
      <c r="H44" s="250">
        <v>40558</v>
      </c>
      <c r="I44" s="301"/>
      <c r="J44" s="309"/>
      <c r="L44" s="255">
        <v>39380</v>
      </c>
      <c r="M44" s="309"/>
      <c r="N44" s="309"/>
      <c r="O44" s="309"/>
      <c r="P44" s="309"/>
      <c r="Q44" s="309"/>
      <c r="R44" s="309"/>
    </row>
    <row r="45" spans="1:22" ht="15.75">
      <c r="A45" s="145" t="s">
        <v>555</v>
      </c>
      <c r="B45" s="250">
        <v>43220</v>
      </c>
      <c r="C45" s="301"/>
      <c r="D45" s="301"/>
      <c r="E45" s="301"/>
      <c r="F45" s="301"/>
      <c r="G45" s="301"/>
      <c r="H45" s="250">
        <v>42724</v>
      </c>
      <c r="I45" s="301"/>
      <c r="J45" s="309"/>
      <c r="L45" s="255">
        <v>40557</v>
      </c>
      <c r="M45" s="309"/>
      <c r="N45" s="309"/>
      <c r="O45" s="309"/>
      <c r="P45" s="309"/>
      <c r="Q45" s="309"/>
      <c r="R45" s="309"/>
    </row>
    <row r="46" spans="1:22" ht="15.75">
      <c r="A46" s="145" t="s">
        <v>500</v>
      </c>
      <c r="B46" s="301"/>
      <c r="C46" s="301"/>
      <c r="D46" s="301"/>
      <c r="E46" s="301"/>
      <c r="F46" s="301"/>
      <c r="G46" s="301"/>
      <c r="H46" s="301"/>
      <c r="I46" s="301"/>
      <c r="J46" s="309"/>
      <c r="L46" s="309"/>
      <c r="M46" s="309"/>
      <c r="N46" s="309"/>
      <c r="O46" s="309"/>
      <c r="P46" s="309"/>
      <c r="Q46" s="309"/>
      <c r="R46" s="309"/>
    </row>
    <row r="47" spans="1:22" ht="15.75">
      <c r="A47" s="145" t="s">
        <v>556</v>
      </c>
      <c r="B47" s="301"/>
      <c r="C47" s="301"/>
      <c r="D47" s="301"/>
      <c r="E47" s="301"/>
      <c r="F47" s="301"/>
      <c r="G47" s="301"/>
      <c r="H47" s="301"/>
      <c r="I47" s="301"/>
      <c r="J47" s="309"/>
      <c r="L47" s="309"/>
      <c r="M47" s="309"/>
      <c r="N47" s="309"/>
      <c r="O47" s="309"/>
      <c r="P47" s="309"/>
      <c r="Q47" s="309"/>
      <c r="R47" s="309"/>
    </row>
    <row r="48" spans="1:22" ht="15.75">
      <c r="A48" s="145" t="s">
        <v>501</v>
      </c>
      <c r="B48" s="301"/>
      <c r="C48" s="301"/>
      <c r="D48" s="301"/>
      <c r="E48" s="301"/>
      <c r="F48" s="301"/>
      <c r="G48" s="301"/>
      <c r="H48" s="301"/>
      <c r="I48" s="301"/>
      <c r="J48" s="309"/>
      <c r="L48" s="309"/>
      <c r="M48" s="309"/>
      <c r="N48" s="309"/>
      <c r="O48" s="309"/>
      <c r="P48" s="309"/>
      <c r="Q48" s="309"/>
      <c r="R48" s="309"/>
    </row>
    <row r="49" spans="1:18" ht="15.75">
      <c r="A49" s="145" t="s">
        <v>557</v>
      </c>
      <c r="B49" s="301"/>
      <c r="C49" s="301"/>
      <c r="D49" s="301"/>
      <c r="E49" s="301"/>
      <c r="F49" s="301"/>
      <c r="G49" s="301"/>
      <c r="H49" s="301"/>
      <c r="I49" s="301"/>
      <c r="J49" s="309"/>
      <c r="L49" s="309"/>
      <c r="M49" s="309"/>
      <c r="N49" s="309"/>
      <c r="O49" s="309"/>
      <c r="P49" s="309"/>
      <c r="Q49" s="309"/>
      <c r="R49" s="309"/>
    </row>
    <row r="50" spans="1:18" ht="15.75">
      <c r="A50" s="145" t="s">
        <v>502</v>
      </c>
      <c r="B50" s="301"/>
      <c r="C50" s="301"/>
      <c r="D50" s="301"/>
      <c r="E50" s="301"/>
      <c r="F50" s="301"/>
      <c r="G50" s="301"/>
      <c r="H50" s="301"/>
      <c r="I50" s="301"/>
      <c r="J50" s="309"/>
      <c r="L50" s="309"/>
      <c r="M50" s="309"/>
      <c r="N50" s="309"/>
      <c r="O50" s="309"/>
      <c r="P50" s="309"/>
      <c r="Q50" s="309"/>
      <c r="R50" s="309"/>
    </row>
    <row r="51" spans="1:18" ht="15.75">
      <c r="A51" s="145" t="s">
        <v>558</v>
      </c>
      <c r="B51" s="301"/>
      <c r="C51" s="301"/>
      <c r="D51" s="301"/>
      <c r="E51" s="301"/>
      <c r="F51" s="301"/>
      <c r="G51" s="301"/>
      <c r="H51" s="301"/>
      <c r="I51" s="301"/>
      <c r="J51" s="309"/>
      <c r="L51" s="309"/>
      <c r="M51" s="309"/>
      <c r="N51" s="309"/>
      <c r="O51" s="309"/>
      <c r="P51" s="309"/>
      <c r="Q51" s="309"/>
      <c r="R51" s="309"/>
    </row>
    <row r="52" spans="1:18" ht="15.75">
      <c r="A52" s="145" t="s">
        <v>503</v>
      </c>
      <c r="B52" s="301"/>
      <c r="C52" s="301"/>
      <c r="D52" s="301"/>
      <c r="E52" s="301"/>
      <c r="F52" s="301"/>
      <c r="G52" s="301"/>
      <c r="H52" s="301"/>
      <c r="I52" s="301"/>
      <c r="J52" s="309"/>
      <c r="L52" s="309"/>
      <c r="M52" s="309"/>
      <c r="N52" s="309"/>
      <c r="O52" s="309"/>
      <c r="P52" s="309"/>
      <c r="Q52" s="309"/>
      <c r="R52" s="309"/>
    </row>
    <row r="53" spans="1:18" ht="15.75">
      <c r="A53" s="145" t="s">
        <v>559</v>
      </c>
      <c r="B53" s="301"/>
      <c r="C53" s="301"/>
      <c r="D53" s="301"/>
      <c r="E53" s="301"/>
      <c r="F53" s="301"/>
      <c r="G53" s="301"/>
      <c r="H53" s="301"/>
      <c r="I53" s="301"/>
      <c r="J53" s="309"/>
      <c r="L53" s="309"/>
      <c r="M53" s="309"/>
      <c r="N53" s="309"/>
      <c r="O53" s="309"/>
      <c r="P53" s="309"/>
      <c r="Q53" s="309"/>
      <c r="R53" s="309"/>
    </row>
    <row r="54" spans="1:18" ht="15.75">
      <c r="A54" s="145" t="s">
        <v>560</v>
      </c>
      <c r="B54" s="301"/>
      <c r="C54" s="301"/>
      <c r="D54" s="301"/>
      <c r="E54" s="301"/>
      <c r="F54" s="301"/>
      <c r="G54" s="301"/>
      <c r="H54" s="301"/>
      <c r="I54" s="301"/>
      <c r="J54" s="309"/>
      <c r="L54" s="309"/>
      <c r="M54" s="309"/>
      <c r="N54" s="309"/>
      <c r="O54" s="309"/>
      <c r="P54" s="309"/>
      <c r="Q54" s="309"/>
      <c r="R54" s="309"/>
    </row>
    <row r="55" spans="1:18" ht="15.75">
      <c r="A55" s="145" t="s">
        <v>561</v>
      </c>
      <c r="B55" s="301"/>
      <c r="C55" s="301"/>
      <c r="D55" s="301"/>
      <c r="E55" s="301"/>
      <c r="F55" s="301"/>
      <c r="G55" s="301"/>
      <c r="H55" s="301"/>
      <c r="I55" s="301"/>
      <c r="J55" s="309"/>
      <c r="L55" s="309"/>
      <c r="M55" s="309"/>
      <c r="N55" s="309"/>
      <c r="O55" s="309"/>
      <c r="P55" s="309"/>
      <c r="Q55" s="309"/>
      <c r="R55" s="309"/>
    </row>
    <row r="56" spans="1:18" ht="15.75">
      <c r="A56" s="145" t="s">
        <v>562</v>
      </c>
      <c r="B56" s="301"/>
      <c r="C56" s="301"/>
      <c r="D56" s="301"/>
      <c r="E56" s="301"/>
      <c r="F56" s="301"/>
      <c r="G56" s="301"/>
      <c r="H56" s="301"/>
      <c r="I56" s="301"/>
      <c r="J56" s="309"/>
      <c r="L56" s="309"/>
      <c r="M56" s="309"/>
      <c r="N56" s="309"/>
      <c r="O56" s="309"/>
      <c r="P56" s="309"/>
      <c r="Q56" s="309"/>
      <c r="R56" s="309"/>
    </row>
    <row r="57" spans="1:18" ht="16.5" thickBot="1">
      <c r="A57" s="145" t="s">
        <v>563</v>
      </c>
      <c r="B57" s="301"/>
      <c r="C57" s="301"/>
      <c r="D57" s="301"/>
      <c r="E57" s="301"/>
      <c r="F57" s="301"/>
      <c r="G57" s="301"/>
      <c r="H57" s="301"/>
      <c r="I57" s="301"/>
      <c r="J57" s="309"/>
      <c r="L57" s="251"/>
      <c r="M57" s="309"/>
      <c r="N57" s="309"/>
      <c r="O57" s="309"/>
      <c r="P57" s="309"/>
      <c r="Q57" s="309"/>
      <c r="R57" s="309"/>
    </row>
    <row r="58" spans="1:18" ht="36" customHeight="1" thickBot="1">
      <c r="A58" s="277" t="s">
        <v>482</v>
      </c>
      <c r="B58" s="325">
        <f>+((B45-B44)/365+((B47-B46)/365)+((B49-B48)/365)+((B51-B50)/365)+((B53-B52)/365)+((B55-B54)/365)+((B57-B56)/365))</f>
        <v>1.1643835616438356</v>
      </c>
      <c r="C58" s="295">
        <f t="shared" ref="C58:F58" si="5">+((C45-C44)/365+((C47-C46)/365)+((C49-C48)/365)+((C51-C50)/365)+((C53-C52)/365)+((C55-C54)/365)+((C57-C56)/365))</f>
        <v>0</v>
      </c>
      <c r="D58" s="295">
        <f t="shared" si="5"/>
        <v>0</v>
      </c>
      <c r="E58" s="295">
        <f t="shared" si="5"/>
        <v>0</v>
      </c>
      <c r="F58" s="295">
        <f t="shared" si="5"/>
        <v>0</v>
      </c>
      <c r="G58" s="295">
        <f t="shared" ref="G58:J58" si="6">+((G45-G44)/365+((G47-G46)/365)+((G49-G48)/365)+((G51-G50)/365)+((G53-G52)/365)+((G55-G54)/365)+((G57-G56)/365))</f>
        <v>0</v>
      </c>
      <c r="H58" s="295">
        <f t="shared" si="6"/>
        <v>5.934246575342466</v>
      </c>
      <c r="I58" s="295">
        <f t="shared" si="6"/>
        <v>0</v>
      </c>
      <c r="J58" s="327">
        <f t="shared" si="6"/>
        <v>0</v>
      </c>
      <c r="K58" s="294"/>
      <c r="L58" s="295">
        <f>+((L45-L44)/365+((L47-L46)/365)+((L49-L48)/365)+((L51-L50)/365)+((L53-L52)/365)+((L55-L54)/365)+((L57-L56)/365))</f>
        <v>3.2246575342465755</v>
      </c>
      <c r="M58" s="295">
        <f t="shared" ref="M58:R58" si="7">+((M45-M44)/365+((M47-M46)/365)+((M49-M48)/365)+((M51-M50)/365)+((M53-M52)/365)+((M55-M54)/365)+((M57-M56)/365))</f>
        <v>0</v>
      </c>
      <c r="N58" s="295">
        <f t="shared" si="7"/>
        <v>0</v>
      </c>
      <c r="O58" s="295">
        <f t="shared" si="7"/>
        <v>0</v>
      </c>
      <c r="P58" s="295">
        <f t="shared" si="7"/>
        <v>0</v>
      </c>
      <c r="Q58" s="295">
        <f t="shared" si="7"/>
        <v>0</v>
      </c>
      <c r="R58" s="295">
        <f t="shared" si="7"/>
        <v>0</v>
      </c>
    </row>
    <row r="59" spans="1:18" ht="218.25" customHeight="1" thickBot="1">
      <c r="A59" s="289" t="s">
        <v>484</v>
      </c>
      <c r="B59" s="392" t="s">
        <v>749</v>
      </c>
      <c r="C59" s="374"/>
      <c r="D59" s="374"/>
      <c r="E59" s="374"/>
      <c r="F59" s="374"/>
      <c r="G59" s="374"/>
      <c r="H59" s="392" t="s">
        <v>752</v>
      </c>
      <c r="I59" s="374"/>
      <c r="J59" s="288"/>
      <c r="K59" s="375"/>
      <c r="L59" s="323" t="s">
        <v>727</v>
      </c>
      <c r="M59" s="376"/>
      <c r="N59" s="376"/>
      <c r="O59" s="376"/>
      <c r="P59" s="376"/>
      <c r="Q59" s="376"/>
      <c r="R59" s="376"/>
    </row>
    <row r="60" spans="1:18" ht="15.75" customHeight="1" thickBot="1">
      <c r="H60" s="386">
        <f>+H58*12</f>
        <v>71.210958904109589</v>
      </c>
      <c r="L60" s="129">
        <f>+L58*12</f>
        <v>38.69589041095891</v>
      </c>
    </row>
    <row r="61" spans="1:18" s="131" customFormat="1" ht="111.75" customHeight="1" thickBot="1">
      <c r="A61" s="289" t="s">
        <v>665</v>
      </c>
      <c r="B61" s="285" t="s">
        <v>592</v>
      </c>
      <c r="C61" s="285" t="s">
        <v>477</v>
      </c>
      <c r="D61" s="285" t="s">
        <v>547</v>
      </c>
      <c r="E61" s="285" t="s">
        <v>478</v>
      </c>
      <c r="F61" s="285" t="s">
        <v>551</v>
      </c>
      <c r="G61" s="285" t="s">
        <v>479</v>
      </c>
      <c r="H61" s="285" t="s">
        <v>498</v>
      </c>
      <c r="I61" s="285" t="s">
        <v>668</v>
      </c>
      <c r="J61" s="286" t="s">
        <v>554</v>
      </c>
      <c r="K61" s="286" t="s">
        <v>191</v>
      </c>
      <c r="L61" s="293"/>
      <c r="N61" s="133"/>
      <c r="O61" s="139"/>
    </row>
    <row r="62" spans="1:18" s="131" customFormat="1" ht="34.5" customHeight="1">
      <c r="A62" s="676" t="s">
        <v>702</v>
      </c>
      <c r="B62" s="676" t="s">
        <v>706</v>
      </c>
      <c r="C62" s="701">
        <v>30070</v>
      </c>
      <c r="D62" s="703" t="s">
        <v>703</v>
      </c>
      <c r="E62" s="705">
        <v>31476</v>
      </c>
      <c r="F62" s="705" t="s">
        <v>596</v>
      </c>
      <c r="G62" s="705" t="s">
        <v>704</v>
      </c>
      <c r="H62" s="705">
        <v>34334</v>
      </c>
      <c r="I62" s="262">
        <f>SUM(B83:H83)</f>
        <v>4.0027397260273974</v>
      </c>
      <c r="J62" s="291">
        <f>(SUM(I83:O83))</f>
        <v>15.983561643835618</v>
      </c>
      <c r="K62" s="708" t="s">
        <v>705</v>
      </c>
      <c r="L62" s="709"/>
      <c r="N62" s="133"/>
      <c r="O62" s="139"/>
    </row>
    <row r="63" spans="1:18" s="131" customFormat="1" ht="45.95" customHeight="1" thickBot="1">
      <c r="A63" s="677"/>
      <c r="B63" s="677"/>
      <c r="C63" s="702"/>
      <c r="D63" s="704"/>
      <c r="E63" s="677"/>
      <c r="F63" s="677"/>
      <c r="G63" s="677"/>
      <c r="H63" s="677"/>
      <c r="I63" s="260" t="str">
        <f>IF(I62&gt;=2,"CUMPLE","NO CUMPLE")</f>
        <v>CUMPLE</v>
      </c>
      <c r="J63" s="292">
        <f>IF(AND(J62&gt;M8,J62&lt;=N8),10,IF(AND(J62&gt;N8,J62&lt;=O8),15,IF(J62&gt;O8,20,0)))</f>
        <v>20</v>
      </c>
      <c r="K63" s="710"/>
      <c r="L63" s="711"/>
      <c r="N63" s="133"/>
      <c r="O63" s="139"/>
    </row>
    <row r="64" spans="1:18" s="131" customFormat="1" ht="28.5" customHeight="1" thickBot="1">
      <c r="A64" s="192"/>
      <c r="B64" s="196"/>
      <c r="C64" s="197"/>
      <c r="D64" s="193"/>
      <c r="E64" s="193"/>
      <c r="F64" s="194"/>
      <c r="G64" s="195"/>
      <c r="H64" s="195"/>
      <c r="I64" s="135"/>
      <c r="J64" s="135"/>
      <c r="K64" s="135"/>
      <c r="L64" s="189"/>
      <c r="M64" s="190"/>
      <c r="N64" s="133"/>
      <c r="O64" s="139"/>
    </row>
    <row r="65" spans="1:25" ht="34.5" customHeight="1" thickBot="1">
      <c r="A65" s="277" t="s">
        <v>480</v>
      </c>
      <c r="B65" s="278" t="s">
        <v>481</v>
      </c>
      <c r="C65" s="278" t="s">
        <v>483</v>
      </c>
      <c r="D65" s="278" t="s">
        <v>485</v>
      </c>
      <c r="E65" s="278" t="s">
        <v>486</v>
      </c>
      <c r="F65" s="278" t="s">
        <v>487</v>
      </c>
      <c r="G65" s="144"/>
      <c r="H65" s="144"/>
      <c r="I65" s="281" t="s">
        <v>506</v>
      </c>
      <c r="J65" s="281" t="s">
        <v>507</v>
      </c>
      <c r="K65" s="281" t="s">
        <v>508</v>
      </c>
      <c r="L65" s="281" t="s">
        <v>509</v>
      </c>
      <c r="M65" s="281" t="s">
        <v>510</v>
      </c>
      <c r="N65" s="281" t="s">
        <v>511</v>
      </c>
      <c r="O65" s="281" t="s">
        <v>599</v>
      </c>
      <c r="T65" s="201"/>
      <c r="U65" s="201"/>
      <c r="V65" s="201"/>
      <c r="W65" s="201"/>
      <c r="X65" s="201"/>
      <c r="Y65" s="131"/>
    </row>
    <row r="66" spans="1:25" ht="59.25" customHeight="1">
      <c r="A66" s="145" t="s">
        <v>23</v>
      </c>
      <c r="B66" s="247" t="s">
        <v>708</v>
      </c>
      <c r="C66" s="298" t="s">
        <v>708</v>
      </c>
      <c r="D66" s="298" t="s">
        <v>710</v>
      </c>
      <c r="E66" s="298" t="s">
        <v>711</v>
      </c>
      <c r="F66" s="298"/>
      <c r="G66" s="144"/>
      <c r="H66" s="144"/>
      <c r="I66" s="252" t="s">
        <v>728</v>
      </c>
      <c r="J66" s="324"/>
      <c r="K66" s="324"/>
      <c r="L66" s="324"/>
      <c r="M66" s="324"/>
      <c r="N66" s="324"/>
      <c r="O66" s="324"/>
      <c r="T66" s="201"/>
      <c r="U66" s="135"/>
      <c r="V66" s="135"/>
      <c r="W66" s="135"/>
      <c r="X66" s="135"/>
      <c r="Y66" s="131"/>
    </row>
    <row r="67" spans="1:25" ht="100.5" customHeight="1">
      <c r="A67" s="145" t="s">
        <v>205</v>
      </c>
      <c r="B67" s="248" t="s">
        <v>719</v>
      </c>
      <c r="C67" s="385" t="s">
        <v>718</v>
      </c>
      <c r="D67" s="385" t="s">
        <v>732</v>
      </c>
      <c r="E67" s="299" t="s">
        <v>712</v>
      </c>
      <c r="F67" s="299"/>
      <c r="G67" s="144"/>
      <c r="H67" s="144"/>
      <c r="I67" s="253" t="s">
        <v>729</v>
      </c>
      <c r="J67" s="309"/>
      <c r="K67" s="309"/>
      <c r="L67" s="309"/>
      <c r="M67" s="309"/>
      <c r="N67" s="309"/>
      <c r="O67" s="309"/>
      <c r="T67" s="201"/>
      <c r="U67" s="139"/>
      <c r="V67" s="139"/>
      <c r="W67" s="139"/>
      <c r="X67" s="139"/>
      <c r="Y67" s="131"/>
    </row>
    <row r="68" spans="1:25" ht="50.25" customHeight="1">
      <c r="A68" s="145" t="s">
        <v>490</v>
      </c>
      <c r="B68" s="249" t="s">
        <v>707</v>
      </c>
      <c r="C68" s="297" t="s">
        <v>720</v>
      </c>
      <c r="D68" s="297" t="s">
        <v>713</v>
      </c>
      <c r="E68" s="301" t="s">
        <v>714</v>
      </c>
      <c r="F68" s="301"/>
      <c r="G68" s="144"/>
      <c r="H68" s="144"/>
      <c r="I68" s="254" t="s">
        <v>730</v>
      </c>
      <c r="J68" s="313"/>
      <c r="K68" s="313"/>
      <c r="L68" s="313"/>
      <c r="M68" s="313"/>
      <c r="N68" s="313"/>
      <c r="O68" s="313"/>
      <c r="T68" s="201"/>
      <c r="U68" s="139"/>
      <c r="V68" s="139"/>
      <c r="W68" s="139"/>
      <c r="X68" s="139"/>
      <c r="Y68" s="131"/>
    </row>
    <row r="69" spans="1:25" ht="15.75">
      <c r="A69" s="145" t="s">
        <v>499</v>
      </c>
      <c r="B69" s="250">
        <v>35795</v>
      </c>
      <c r="C69" s="297">
        <v>39268</v>
      </c>
      <c r="D69" s="297">
        <v>37887</v>
      </c>
      <c r="E69" s="301"/>
      <c r="F69" s="301"/>
      <c r="G69" s="144"/>
      <c r="H69" s="144"/>
      <c r="I69" s="255">
        <v>33994</v>
      </c>
      <c r="J69" s="309"/>
      <c r="K69" s="309"/>
      <c r="L69" s="309"/>
      <c r="M69" s="309"/>
      <c r="N69" s="309"/>
      <c r="O69" s="309"/>
      <c r="T69" s="201"/>
      <c r="U69" s="142"/>
      <c r="V69" s="142"/>
      <c r="W69" s="142"/>
      <c r="X69" s="142"/>
      <c r="Y69" s="131"/>
    </row>
    <row r="70" spans="1:25" ht="15.75">
      <c r="A70" s="145" t="s">
        <v>555</v>
      </c>
      <c r="B70" s="250">
        <v>36923</v>
      </c>
      <c r="C70" s="297">
        <f>+C69+60</f>
        <v>39328</v>
      </c>
      <c r="D70" s="297">
        <v>38160</v>
      </c>
      <c r="E70" s="301"/>
      <c r="F70" s="301"/>
      <c r="G70" s="144"/>
      <c r="H70" s="144"/>
      <c r="I70" s="255">
        <v>35794</v>
      </c>
      <c r="J70" s="309"/>
      <c r="K70" s="309"/>
      <c r="L70" s="309"/>
      <c r="M70" s="309"/>
      <c r="N70" s="309"/>
      <c r="O70" s="309"/>
      <c r="T70" s="201"/>
      <c r="U70" s="142"/>
      <c r="V70" s="142"/>
      <c r="W70" s="142"/>
      <c r="X70" s="142"/>
      <c r="Y70" s="131"/>
    </row>
    <row r="71" spans="1:25" ht="15.75">
      <c r="A71" s="145" t="s">
        <v>500</v>
      </c>
      <c r="B71" s="301"/>
      <c r="C71" s="301"/>
      <c r="D71" s="301"/>
      <c r="E71" s="301"/>
      <c r="F71" s="301"/>
      <c r="G71" s="144"/>
      <c r="H71" s="144"/>
      <c r="I71" s="309">
        <v>36924</v>
      </c>
      <c r="J71" s="309"/>
      <c r="K71" s="309"/>
      <c r="L71" s="309"/>
      <c r="M71" s="309"/>
      <c r="N71" s="309"/>
      <c r="O71" s="309"/>
      <c r="T71" s="201"/>
      <c r="U71" s="142"/>
      <c r="V71" s="142"/>
      <c r="W71" s="142"/>
      <c r="X71" s="142"/>
      <c r="Y71" s="131"/>
    </row>
    <row r="72" spans="1:25" ht="15.75">
      <c r="A72" s="145" t="s">
        <v>556</v>
      </c>
      <c r="B72" s="301"/>
      <c r="C72" s="301"/>
      <c r="D72" s="301"/>
      <c r="E72" s="301"/>
      <c r="F72" s="301"/>
      <c r="G72" s="144"/>
      <c r="H72" s="144"/>
      <c r="I72" s="309">
        <v>37886</v>
      </c>
      <c r="J72" s="309"/>
      <c r="K72" s="309"/>
      <c r="L72" s="309"/>
      <c r="M72" s="309"/>
      <c r="N72" s="309"/>
      <c r="O72" s="309"/>
      <c r="T72" s="201"/>
      <c r="U72" s="142"/>
      <c r="V72" s="142"/>
      <c r="W72" s="142"/>
      <c r="X72" s="142"/>
      <c r="Y72" s="131"/>
    </row>
    <row r="73" spans="1:25" ht="15.75">
      <c r="A73" s="145" t="s">
        <v>501</v>
      </c>
      <c r="B73" s="301"/>
      <c r="C73" s="301"/>
      <c r="D73" s="301"/>
      <c r="E73" s="301"/>
      <c r="F73" s="301"/>
      <c r="G73" s="144"/>
      <c r="H73" s="144"/>
      <c r="I73" s="309">
        <v>38161</v>
      </c>
      <c r="J73" s="309"/>
      <c r="K73" s="309"/>
      <c r="L73" s="309"/>
      <c r="M73" s="309"/>
      <c r="N73" s="309"/>
      <c r="O73" s="309"/>
      <c r="T73" s="201"/>
      <c r="U73" s="142"/>
      <c r="V73" s="142"/>
      <c r="W73" s="142"/>
      <c r="X73" s="142"/>
      <c r="Y73" s="131"/>
    </row>
    <row r="74" spans="1:25" ht="15.75">
      <c r="A74" s="145" t="s">
        <v>557</v>
      </c>
      <c r="B74" s="301"/>
      <c r="C74" s="301"/>
      <c r="D74" s="301"/>
      <c r="E74" s="301"/>
      <c r="F74" s="301"/>
      <c r="G74" s="144"/>
      <c r="H74" s="144"/>
      <c r="I74" s="309">
        <v>39267</v>
      </c>
      <c r="J74" s="309"/>
      <c r="K74" s="309"/>
      <c r="L74" s="309"/>
      <c r="M74" s="309"/>
      <c r="N74" s="309"/>
      <c r="O74" s="309"/>
      <c r="T74" s="201"/>
      <c r="U74" s="142"/>
      <c r="V74" s="142"/>
      <c r="W74" s="142"/>
      <c r="X74" s="142"/>
      <c r="Y74" s="131"/>
    </row>
    <row r="75" spans="1:25" ht="15.75">
      <c r="A75" s="145" t="s">
        <v>502</v>
      </c>
      <c r="B75" s="301"/>
      <c r="C75" s="301"/>
      <c r="D75" s="301"/>
      <c r="E75" s="301"/>
      <c r="F75" s="301"/>
      <c r="G75" s="144"/>
      <c r="H75" s="144"/>
      <c r="I75" s="309">
        <v>39329</v>
      </c>
      <c r="J75" s="309"/>
      <c r="K75" s="309"/>
      <c r="L75" s="309"/>
      <c r="M75" s="309"/>
      <c r="N75" s="309"/>
      <c r="O75" s="309"/>
      <c r="T75" s="201"/>
      <c r="U75" s="142"/>
      <c r="V75" s="142"/>
      <c r="W75" s="142"/>
      <c r="X75" s="142"/>
      <c r="Y75" s="131"/>
    </row>
    <row r="76" spans="1:25" ht="15.75">
      <c r="A76" s="145" t="s">
        <v>558</v>
      </c>
      <c r="B76" s="301"/>
      <c r="C76" s="301"/>
      <c r="D76" s="301"/>
      <c r="E76" s="301"/>
      <c r="F76" s="301"/>
      <c r="G76" s="144"/>
      <c r="H76" s="144"/>
      <c r="I76" s="309">
        <v>41295</v>
      </c>
      <c r="J76" s="309"/>
      <c r="K76" s="309"/>
      <c r="L76" s="309"/>
      <c r="M76" s="309"/>
      <c r="N76" s="309"/>
      <c r="O76" s="309"/>
      <c r="T76" s="201"/>
      <c r="U76" s="142"/>
      <c r="V76" s="142"/>
      <c r="W76" s="142"/>
      <c r="X76" s="142"/>
      <c r="Y76" s="131"/>
    </row>
    <row r="77" spans="1:25" ht="15.75">
      <c r="A77" s="145" t="s">
        <v>503</v>
      </c>
      <c r="B77" s="301"/>
      <c r="C77" s="301"/>
      <c r="D77" s="301"/>
      <c r="E77" s="301"/>
      <c r="F77" s="301"/>
      <c r="G77" s="144"/>
      <c r="H77" s="144"/>
      <c r="I77" s="309"/>
      <c r="J77" s="309"/>
      <c r="K77" s="309"/>
      <c r="L77" s="309"/>
      <c r="M77" s="309"/>
      <c r="N77" s="309"/>
      <c r="O77" s="309"/>
      <c r="T77" s="201"/>
      <c r="U77" s="142"/>
      <c r="V77" s="142"/>
      <c r="W77" s="142"/>
      <c r="X77" s="142"/>
      <c r="Y77" s="131"/>
    </row>
    <row r="78" spans="1:25" ht="15.75">
      <c r="A78" s="145" t="s">
        <v>559</v>
      </c>
      <c r="B78" s="301"/>
      <c r="C78" s="301"/>
      <c r="D78" s="301"/>
      <c r="E78" s="301"/>
      <c r="F78" s="301"/>
      <c r="G78" s="144"/>
      <c r="H78" s="144"/>
      <c r="I78" s="309"/>
      <c r="J78" s="309"/>
      <c r="K78" s="309"/>
      <c r="L78" s="309"/>
      <c r="M78" s="309"/>
      <c r="N78" s="309"/>
      <c r="O78" s="309"/>
      <c r="T78" s="201"/>
      <c r="U78" s="142"/>
      <c r="V78" s="142"/>
      <c r="W78" s="142"/>
      <c r="X78" s="142"/>
      <c r="Y78" s="131"/>
    </row>
    <row r="79" spans="1:25" ht="15.75">
      <c r="A79" s="145" t="s">
        <v>560</v>
      </c>
      <c r="B79" s="301"/>
      <c r="C79" s="301"/>
      <c r="D79" s="301"/>
      <c r="E79" s="301"/>
      <c r="F79" s="301"/>
      <c r="G79" s="144"/>
      <c r="H79" s="144"/>
      <c r="I79" s="309"/>
      <c r="J79" s="309"/>
      <c r="K79" s="309"/>
      <c r="L79" s="309"/>
      <c r="M79" s="309"/>
      <c r="N79" s="309"/>
      <c r="O79" s="309"/>
      <c r="T79" s="201"/>
      <c r="U79" s="142"/>
      <c r="V79" s="142"/>
      <c r="W79" s="142"/>
      <c r="X79" s="142"/>
      <c r="Y79" s="131"/>
    </row>
    <row r="80" spans="1:25" ht="15.75">
      <c r="A80" s="145" t="s">
        <v>561</v>
      </c>
      <c r="B80" s="301"/>
      <c r="C80" s="301"/>
      <c r="D80" s="301"/>
      <c r="E80" s="301"/>
      <c r="F80" s="301"/>
      <c r="G80" s="144"/>
      <c r="H80" s="144"/>
      <c r="I80" s="309"/>
      <c r="J80" s="309"/>
      <c r="K80" s="309"/>
      <c r="L80" s="309"/>
      <c r="M80" s="309"/>
      <c r="N80" s="309"/>
      <c r="O80" s="309"/>
      <c r="T80" s="201"/>
      <c r="U80" s="142"/>
      <c r="V80" s="142"/>
      <c r="W80" s="142"/>
      <c r="X80" s="142"/>
      <c r="Y80" s="131"/>
    </row>
    <row r="81" spans="1:25" ht="15.75">
      <c r="A81" s="145" t="s">
        <v>562</v>
      </c>
      <c r="B81" s="301"/>
      <c r="C81" s="301"/>
      <c r="D81" s="301"/>
      <c r="E81" s="301"/>
      <c r="F81" s="301"/>
      <c r="G81" s="144"/>
      <c r="H81" s="144"/>
      <c r="I81" s="309"/>
      <c r="J81" s="309"/>
      <c r="K81" s="309"/>
      <c r="L81" s="309"/>
      <c r="M81" s="309"/>
      <c r="N81" s="309"/>
      <c r="O81" s="309"/>
      <c r="T81" s="201"/>
      <c r="U81" s="142"/>
      <c r="V81" s="142"/>
      <c r="W81" s="142"/>
      <c r="X81" s="142"/>
      <c r="Y81" s="131"/>
    </row>
    <row r="82" spans="1:25" ht="16.5" thickBot="1">
      <c r="A82" s="145" t="s">
        <v>563</v>
      </c>
      <c r="B82" s="301"/>
      <c r="C82" s="301"/>
      <c r="D82" s="301"/>
      <c r="E82" s="301"/>
      <c r="F82" s="301"/>
      <c r="G82" s="144"/>
      <c r="H82" s="144"/>
      <c r="I82" s="309"/>
      <c r="J82" s="309"/>
      <c r="K82" s="309"/>
      <c r="L82" s="309"/>
      <c r="M82" s="309"/>
      <c r="N82" s="309"/>
      <c r="O82" s="309"/>
      <c r="T82" s="201"/>
      <c r="U82" s="142"/>
      <c r="V82" s="142"/>
      <c r="W82" s="142"/>
      <c r="X82" s="142"/>
      <c r="Y82" s="131"/>
    </row>
    <row r="83" spans="1:25" ht="36" customHeight="1" thickBot="1">
      <c r="A83" s="277" t="s">
        <v>482</v>
      </c>
      <c r="B83" s="295">
        <f>+((B70-B69)/365+((B72-B71)/365)+((B74-B73)/365)+((B76-B75)/365)+((B78-B77)/365)+((B80-B79)/365)+((B82-B81)/365))</f>
        <v>3.0904109589041098</v>
      </c>
      <c r="C83" s="295">
        <f t="shared" ref="C83:F83" si="8">+((C70-C69)/365+((C72-C71)/365)+((C74-C73)/365)+((C76-C75)/365)+((C78-C77)/365)+((C80-C79)/365)+((C82-C81)/365))</f>
        <v>0.16438356164383561</v>
      </c>
      <c r="D83" s="295">
        <f t="shared" si="8"/>
        <v>0.74794520547945209</v>
      </c>
      <c r="E83" s="295">
        <f t="shared" si="8"/>
        <v>0</v>
      </c>
      <c r="F83" s="295">
        <f t="shared" si="8"/>
        <v>0</v>
      </c>
      <c r="G83" s="144"/>
      <c r="H83" s="144"/>
      <c r="I83" s="327">
        <f>+((I70-I69)/365+((I72-I71)/365)+((I74-I73)/365)+((I76-I75)/365)+((I78-I77)/365)+((I80-I79)/365)+((I82-I81)/365))</f>
        <v>15.983561643835618</v>
      </c>
      <c r="J83" s="327">
        <f t="shared" ref="J83:O83" si="9">+((J70-J69)/365+((J72-J71)/365)+((J74-J73)/365)+((J76-J75)/365)+((J78-J77)/365)+((J80-J79)/365)+((J82-J81)/365))</f>
        <v>0</v>
      </c>
      <c r="K83" s="327">
        <f t="shared" si="9"/>
        <v>0</v>
      </c>
      <c r="L83" s="327">
        <f t="shared" si="9"/>
        <v>0</v>
      </c>
      <c r="M83" s="327">
        <f t="shared" si="9"/>
        <v>0</v>
      </c>
      <c r="N83" s="327">
        <f t="shared" si="9"/>
        <v>0</v>
      </c>
      <c r="O83" s="327">
        <f t="shared" si="9"/>
        <v>0</v>
      </c>
      <c r="T83" s="201"/>
      <c r="U83" s="190"/>
      <c r="V83" s="190"/>
      <c r="W83" s="190"/>
      <c r="X83" s="190"/>
      <c r="Y83" s="131"/>
    </row>
    <row r="84" spans="1:25" ht="257.25" customHeight="1" thickBot="1">
      <c r="A84" s="289" t="s">
        <v>484</v>
      </c>
      <c r="B84" s="302"/>
      <c r="C84" s="302" t="s">
        <v>754</v>
      </c>
      <c r="D84" s="302" t="s">
        <v>709</v>
      </c>
      <c r="E84" s="302" t="s">
        <v>731</v>
      </c>
      <c r="F84" s="302"/>
      <c r="G84" s="144"/>
      <c r="H84" s="144"/>
      <c r="I84" s="390" t="s">
        <v>733</v>
      </c>
      <c r="J84" s="287"/>
      <c r="K84" s="287"/>
      <c r="L84" s="287"/>
      <c r="M84" s="287"/>
      <c r="N84" s="287"/>
      <c r="O84" s="287"/>
      <c r="T84" s="201"/>
      <c r="U84" s="198"/>
      <c r="V84" s="198"/>
      <c r="W84" s="190"/>
      <c r="X84" s="190"/>
      <c r="Y84" s="131"/>
    </row>
    <row r="85" spans="1:25" ht="15.75">
      <c r="G85" s="144"/>
      <c r="H85" s="144"/>
      <c r="I85" s="144"/>
      <c r="J85" s="144"/>
      <c r="K85" s="144"/>
      <c r="S85" s="131"/>
      <c r="T85" s="131"/>
      <c r="U85" s="131"/>
      <c r="V85" s="131"/>
      <c r="W85" s="131"/>
      <c r="X85" s="131"/>
      <c r="Y85" s="131"/>
    </row>
    <row r="86" spans="1:25" ht="15.75">
      <c r="A86" s="144"/>
      <c r="B86" s="384">
        <f>+B83*12</f>
        <v>37.084931506849315</v>
      </c>
      <c r="C86" s="384">
        <f>+C83*12</f>
        <v>1.9726027397260273</v>
      </c>
      <c r="D86" s="384">
        <f>+D83*12</f>
        <v>8.9753424657534246</v>
      </c>
      <c r="E86" s="144"/>
      <c r="F86" s="144"/>
      <c r="G86" s="144"/>
      <c r="H86" s="144"/>
      <c r="I86" s="384">
        <f>+I83*12</f>
        <v>191.80273972602743</v>
      </c>
      <c r="J86" s="144"/>
      <c r="K86" s="144"/>
      <c r="L86" s="144"/>
      <c r="M86" s="144"/>
      <c r="N86" s="144"/>
      <c r="O86" s="134"/>
      <c r="P86" s="134"/>
      <c r="Q86" s="134"/>
      <c r="R86" s="134"/>
      <c r="S86" s="134"/>
      <c r="T86" s="134"/>
    </row>
  </sheetData>
  <dataConsolidate/>
  <mergeCells count="48">
    <mergeCell ref="H37:H38"/>
    <mergeCell ref="L37:M38"/>
    <mergeCell ref="A62:A63"/>
    <mergeCell ref="B62:B63"/>
    <mergeCell ref="C62:C63"/>
    <mergeCell ref="D62:D63"/>
    <mergeCell ref="C37:C38"/>
    <mergeCell ref="D37:D38"/>
    <mergeCell ref="E37:E38"/>
    <mergeCell ref="F37:F38"/>
    <mergeCell ref="G37:G38"/>
    <mergeCell ref="E62:E63"/>
    <mergeCell ref="F62:F63"/>
    <mergeCell ref="G62:G63"/>
    <mergeCell ref="H62:H63"/>
    <mergeCell ref="K62:L63"/>
    <mergeCell ref="L36:M36"/>
    <mergeCell ref="A12:A13"/>
    <mergeCell ref="B12:B13"/>
    <mergeCell ref="C12:C13"/>
    <mergeCell ref="D12:D13"/>
    <mergeCell ref="E12:E13"/>
    <mergeCell ref="F12:F13"/>
    <mergeCell ref="G12:G13"/>
    <mergeCell ref="H12:H13"/>
    <mergeCell ref="A37:A38"/>
    <mergeCell ref="B37:B38"/>
    <mergeCell ref="L11:N11"/>
    <mergeCell ref="L12:N13"/>
    <mergeCell ref="O7:Q7"/>
    <mergeCell ref="A7:B7"/>
    <mergeCell ref="C7:C8"/>
    <mergeCell ref="D7:D8"/>
    <mergeCell ref="E7:E8"/>
    <mergeCell ref="F7:F8"/>
    <mergeCell ref="G7:G8"/>
    <mergeCell ref="A8:B9"/>
    <mergeCell ref="J7:J8"/>
    <mergeCell ref="K7:K8"/>
    <mergeCell ref="H7:H8"/>
    <mergeCell ref="L9:M10"/>
    <mergeCell ref="I7:I8"/>
    <mergeCell ref="A6:N6"/>
    <mergeCell ref="B1:Q1"/>
    <mergeCell ref="B2:Q2"/>
    <mergeCell ref="B3:Q3"/>
    <mergeCell ref="B4:Q4"/>
    <mergeCell ref="B5:Q5"/>
  </mergeCells>
  <conditionalFormatting sqref="I13:J13">
    <cfRule type="containsText" dxfId="55" priority="64" operator="containsText" text="NO CUMPLE">
      <formula>NOT(ISERROR(SEARCH("NO CUMPLE",I13)))</formula>
    </cfRule>
    <cfRule type="containsText" dxfId="54" priority="65" operator="containsText" text="CUMPLE">
      <formula>NOT(ISERROR(SEARCH("CUMPLE",I13)))</formula>
    </cfRule>
  </conditionalFormatting>
  <conditionalFormatting sqref="I63">
    <cfRule type="containsText" dxfId="53" priority="60" operator="containsText" text="NO CUMPLE">
      <formula>NOT(ISERROR(SEARCH("NO CUMPLE",I63)))</formula>
    </cfRule>
    <cfRule type="containsText" dxfId="52" priority="61" operator="containsText" text="CUMPLE">
      <formula>NOT(ISERROR(SEARCH("CUMPLE",I63)))</formula>
    </cfRule>
  </conditionalFormatting>
  <conditionalFormatting sqref="D9">
    <cfRule type="containsText" dxfId="51" priority="58" operator="containsText" text="NO HABILITADO">
      <formula>NOT(ISERROR(SEARCH("NO HABILITADO",D9)))</formula>
    </cfRule>
    <cfRule type="containsText" dxfId="50" priority="59" operator="containsText" text="HABILITADO">
      <formula>NOT(ISERROR(SEARCH("HABILITADO",D9)))</formula>
    </cfRule>
  </conditionalFormatting>
  <conditionalFormatting sqref="J9:K9 E9:G9">
    <cfRule type="containsText" dxfId="49" priority="56" operator="containsText" text="NO HABILITADO">
      <formula>NOT(ISERROR(SEARCH("NO HABILITADO",E9)))</formula>
    </cfRule>
    <cfRule type="containsText" dxfId="48" priority="57" operator="containsText" text="HABILITADO">
      <formula>NOT(ISERROR(SEARCH("HABILITADO",E9)))</formula>
    </cfRule>
  </conditionalFormatting>
  <conditionalFormatting sqref="I38">
    <cfRule type="containsText" dxfId="47" priority="54" operator="containsText" text="NO CUMPLE">
      <formula>NOT(ISERROR(SEARCH("NO CUMPLE",I38)))</formula>
    </cfRule>
    <cfRule type="containsText" dxfId="46" priority="55" operator="containsText" text="CUMPLE">
      <formula>NOT(ISERROR(SEARCH("CUMPLE",I38)))</formula>
    </cfRule>
  </conditionalFormatting>
  <conditionalFormatting sqref="I64:K64">
    <cfRule type="containsText" dxfId="45" priority="52" operator="containsText" text="NO CUMPLE">
      <formula>NOT(ISERROR(SEARCH("NO CUMPLE",I64)))</formula>
    </cfRule>
    <cfRule type="containsText" dxfId="44" priority="53" operator="containsText" text="CUMPLE">
      <formula>NOT(ISERROR(SEARCH("CUMPLE",I64)))</formula>
    </cfRule>
  </conditionalFormatting>
  <conditionalFormatting sqref="L64">
    <cfRule type="cellIs" dxfId="43" priority="50" operator="lessThanOrEqual">
      <formula>0</formula>
    </cfRule>
    <cfRule type="cellIs" dxfId="42" priority="51" operator="greaterThan">
      <formula>0</formula>
    </cfRule>
  </conditionalFormatting>
  <conditionalFormatting sqref="K13">
    <cfRule type="cellIs" dxfId="41" priority="48" operator="lessThanOrEqual">
      <formula>0</formula>
    </cfRule>
    <cfRule type="cellIs" dxfId="40" priority="49" operator="greaterThan">
      <formula>0</formula>
    </cfRule>
  </conditionalFormatting>
  <conditionalFormatting sqref="J38">
    <cfRule type="containsText" dxfId="39" priority="44" operator="containsText" text="NO CUMPLE">
      <formula>NOT(ISERROR(SEARCH("NO CUMPLE",J38)))</formula>
    </cfRule>
    <cfRule type="containsText" dxfId="38" priority="45" operator="containsText" text="CUMPLE">
      <formula>NOT(ISERROR(SEARCH("CUMPLE",J38)))</formula>
    </cfRule>
  </conditionalFormatting>
  <conditionalFormatting sqref="K38">
    <cfRule type="cellIs" dxfId="37" priority="42" operator="lessThanOrEqual">
      <formula>0</formula>
    </cfRule>
    <cfRule type="cellIs" dxfId="36" priority="43" operator="greaterThan">
      <formula>0</formula>
    </cfRule>
  </conditionalFormatting>
  <conditionalFormatting sqref="A12:H13">
    <cfRule type="cellIs" dxfId="35" priority="37" operator="equal">
      <formula>0</formula>
    </cfRule>
  </conditionalFormatting>
  <conditionalFormatting sqref="B16:B20">
    <cfRule type="cellIs" dxfId="34" priority="35" operator="equal">
      <formula>0</formula>
    </cfRule>
  </conditionalFormatting>
  <conditionalFormatting sqref="L16:L17 L19:L20">
    <cfRule type="cellIs" dxfId="33" priority="33" operator="equal">
      <formula>0</formula>
    </cfRule>
  </conditionalFormatting>
  <conditionalFormatting sqref="B41:B42 B44:B45">
    <cfRule type="cellIs" dxfId="32" priority="32" operator="equal">
      <formula>0</formula>
    </cfRule>
  </conditionalFormatting>
  <conditionalFormatting sqref="L41:L45">
    <cfRule type="cellIs" dxfId="31" priority="30" operator="equal">
      <formula>0</formula>
    </cfRule>
  </conditionalFormatting>
  <conditionalFormatting sqref="B66:B67 B69:B70">
    <cfRule type="cellIs" dxfId="30" priority="29" operator="equal">
      <formula>0</formula>
    </cfRule>
  </conditionalFormatting>
  <conditionalFormatting sqref="A62:H63">
    <cfRule type="cellIs" dxfId="29" priority="21" operator="equal">
      <formula>0</formula>
    </cfRule>
  </conditionalFormatting>
  <conditionalFormatting sqref="I66:I70">
    <cfRule type="cellIs" dxfId="28" priority="24" operator="equal">
      <formula>0</formula>
    </cfRule>
  </conditionalFormatting>
  <conditionalFormatting sqref="A37:H38">
    <cfRule type="cellIs" dxfId="27" priority="22" operator="equal">
      <formula>0</formula>
    </cfRule>
  </conditionalFormatting>
  <conditionalFormatting sqref="H9">
    <cfRule type="cellIs" dxfId="26" priority="19" operator="greaterThan">
      <formula>0</formula>
    </cfRule>
  </conditionalFormatting>
  <conditionalFormatting sqref="I9">
    <cfRule type="containsText" dxfId="25" priority="17" operator="containsText" text="NO HABILITADO">
      <formula>NOT(ISERROR(SEARCH("NO HABILITADO",I9)))</formula>
    </cfRule>
    <cfRule type="containsText" dxfId="24" priority="18" operator="containsText" text="HABILITADO">
      <formula>NOT(ISERROR(SEARCH("HABILITADO",I9)))</formula>
    </cfRule>
  </conditionalFormatting>
  <conditionalFormatting sqref="J63">
    <cfRule type="cellIs" dxfId="23" priority="15" operator="lessThanOrEqual">
      <formula>0</formula>
    </cfRule>
    <cfRule type="cellIs" dxfId="22" priority="16" operator="greaterThan">
      <formula>0</formula>
    </cfRule>
  </conditionalFormatting>
  <conditionalFormatting sqref="B34">
    <cfRule type="cellIs" dxfId="21" priority="14" operator="equal">
      <formula>0</formula>
    </cfRule>
  </conditionalFormatting>
  <conditionalFormatting sqref="L34">
    <cfRule type="cellIs" dxfId="20" priority="12" operator="equal">
      <formula>0</formula>
    </cfRule>
  </conditionalFormatting>
  <conditionalFormatting sqref="B59">
    <cfRule type="cellIs" dxfId="19" priority="11" operator="equal">
      <formula>0</formula>
    </cfRule>
  </conditionalFormatting>
  <conditionalFormatting sqref="B43">
    <cfRule type="cellIs" dxfId="18" priority="10" operator="equal">
      <formula>0</formula>
    </cfRule>
  </conditionalFormatting>
  <conditionalFormatting sqref="B68">
    <cfRule type="cellIs" dxfId="17" priority="9" operator="equal">
      <formula>0</formula>
    </cfRule>
  </conditionalFormatting>
  <conditionalFormatting sqref="G16:G20">
    <cfRule type="cellIs" dxfId="16" priority="7" operator="equal">
      <formula>0</formula>
    </cfRule>
  </conditionalFormatting>
  <conditionalFormatting sqref="G34">
    <cfRule type="cellIs" dxfId="15" priority="6" operator="equal">
      <formula>0</formula>
    </cfRule>
  </conditionalFormatting>
  <conditionalFormatting sqref="H41:H42 H44:H45">
    <cfRule type="cellIs" dxfId="14" priority="5" operator="equal">
      <formula>0</formula>
    </cfRule>
  </conditionalFormatting>
  <conditionalFormatting sqref="H43">
    <cfRule type="cellIs" dxfId="13" priority="4" operator="equal">
      <formula>0</formula>
    </cfRule>
  </conditionalFormatting>
  <conditionalFormatting sqref="H59">
    <cfRule type="cellIs" dxfId="12" priority="3" operator="equal">
      <formula>0</formula>
    </cfRule>
  </conditionalFormatting>
  <conditionalFormatting sqref="L18">
    <cfRule type="cellIs" dxfId="11" priority="2" operator="equal">
      <formula>0</formula>
    </cfRule>
  </conditionalFormatting>
  <conditionalFormatting sqref="L59">
    <cfRule type="cellIs" dxfId="10" priority="1" operator="equal">
      <formula>0</formula>
    </cfRule>
  </conditionalFormatting>
  <pageMargins left="0" right="0" top="0.55118110236220474" bottom="0.35433070866141736" header="0.31496062992125984" footer="0.31496062992125984"/>
  <pageSetup paperSize="5" scale="45" fitToWidth="0" fitToHeight="0"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X!$O$1:$O$3</xm:f>
          </x14:formula1>
          <xm:sqref>F62:F63</xm:sqref>
        </x14:dataValidation>
        <x14:dataValidation type="list" allowBlank="1" showInputMessage="1" showErrorMessage="1">
          <x14:formula1>
            <xm:f>X!$O$1:$O$3</xm:f>
          </x14:formula1>
          <xm:sqref>F12:F13 F37:F38</xm:sqref>
        </x14:dataValidation>
      </x14:dataValidations>
    </ext>
  </extLst>
</worksheet>
</file>

<file path=xl/worksheets/sheet10.xml><?xml version="1.0" encoding="utf-8"?>
<worksheet xmlns="http://schemas.openxmlformats.org/spreadsheetml/2006/main" xmlns:r="http://schemas.openxmlformats.org/officeDocument/2006/relationships">
  <sheetPr codeName="Hoja10"/>
  <dimension ref="A1:CD23"/>
  <sheetViews>
    <sheetView view="pageBreakPreview" topLeftCell="A4" zoomScaleNormal="100" zoomScaleSheetLayoutView="100" workbookViewId="0">
      <selection activeCell="H32" sqref="H32"/>
    </sheetView>
  </sheetViews>
  <sheetFormatPr baseColWidth="10" defaultColWidth="11.42578125" defaultRowHeight="15"/>
  <cols>
    <col min="1" max="1" width="3.5703125" style="216" bestFit="1" customWidth="1"/>
    <col min="2" max="2" width="21.85546875" style="216" customWidth="1"/>
    <col min="3" max="3" width="12.28515625" style="213" customWidth="1"/>
    <col min="4" max="4" width="46.42578125" style="213" customWidth="1"/>
    <col min="5" max="5" width="8.140625" style="216" customWidth="1"/>
    <col min="6" max="6" width="17.42578125" style="213" customWidth="1"/>
    <col min="7" max="7" width="25.7109375" style="216" customWidth="1"/>
    <col min="8" max="8" width="10.7109375" style="216" customWidth="1"/>
    <col min="9" max="9" width="15.140625" style="216" customWidth="1"/>
    <col min="10" max="10" width="8.5703125" style="216" customWidth="1"/>
    <col min="11" max="16384" width="11.42578125" style="216"/>
  </cols>
  <sheetData>
    <row r="1" spans="1:82" s="176" customFormat="1" ht="19.5">
      <c r="C1" s="674" t="s">
        <v>543</v>
      </c>
      <c r="D1" s="674"/>
      <c r="E1" s="674"/>
      <c r="F1" s="674"/>
      <c r="G1" s="674"/>
      <c r="H1" s="674"/>
      <c r="I1" s="674"/>
      <c r="J1" s="674"/>
      <c r="K1" s="208"/>
      <c r="L1" s="208"/>
      <c r="M1" s="208"/>
      <c r="N1" s="208"/>
      <c r="O1" s="208"/>
      <c r="P1" s="208"/>
      <c r="Q1" s="208"/>
      <c r="R1" s="177"/>
      <c r="S1" s="177"/>
      <c r="T1" s="177"/>
    </row>
    <row r="2" spans="1:82" s="176" customFormat="1" ht="19.5">
      <c r="C2" s="674" t="s">
        <v>518</v>
      </c>
      <c r="D2" s="674"/>
      <c r="E2" s="674"/>
      <c r="F2" s="674"/>
      <c r="G2" s="674"/>
      <c r="H2" s="674"/>
      <c r="I2" s="674"/>
      <c r="J2" s="674"/>
      <c r="K2" s="208"/>
      <c r="L2" s="208"/>
      <c r="M2" s="208"/>
      <c r="N2" s="208"/>
      <c r="O2" s="208"/>
      <c r="P2" s="208"/>
      <c r="Q2" s="208"/>
      <c r="R2" s="177"/>
      <c r="S2" s="177"/>
      <c r="T2" s="177"/>
    </row>
    <row r="3" spans="1:82" s="176" customFormat="1" ht="19.5">
      <c r="C3" s="674" t="s">
        <v>544</v>
      </c>
      <c r="D3" s="674"/>
      <c r="E3" s="674"/>
      <c r="F3" s="674"/>
      <c r="G3" s="674"/>
      <c r="H3" s="674"/>
      <c r="I3" s="674"/>
      <c r="J3" s="674"/>
      <c r="K3" s="208"/>
      <c r="L3" s="208"/>
      <c r="M3" s="208"/>
      <c r="N3" s="208"/>
      <c r="O3" s="208"/>
      <c r="P3" s="208"/>
      <c r="Q3" s="208"/>
      <c r="R3" s="177"/>
      <c r="S3" s="177"/>
      <c r="T3" s="177"/>
    </row>
    <row r="4" spans="1:82" s="176" customFormat="1" ht="19.5">
      <c r="C4" s="674" t="s">
        <v>607</v>
      </c>
      <c r="D4" s="674"/>
      <c r="E4" s="674"/>
      <c r="F4" s="674"/>
      <c r="G4" s="674"/>
      <c r="H4" s="674"/>
      <c r="I4" s="674"/>
      <c r="J4" s="674"/>
      <c r="K4" s="208"/>
      <c r="L4" s="208"/>
      <c r="M4" s="208"/>
      <c r="N4" s="208"/>
      <c r="O4" s="208"/>
      <c r="P4" s="208"/>
      <c r="Q4" s="208"/>
      <c r="R4" s="177"/>
      <c r="S4" s="177"/>
      <c r="T4" s="177"/>
    </row>
    <row r="5" spans="1:82" s="176" customFormat="1" ht="19.5">
      <c r="C5" s="674" t="s">
        <v>568</v>
      </c>
      <c r="D5" s="674"/>
      <c r="E5" s="674"/>
      <c r="F5" s="674"/>
      <c r="G5" s="674"/>
      <c r="H5" s="674"/>
      <c r="I5" s="674"/>
      <c r="J5" s="674"/>
      <c r="K5" s="208"/>
      <c r="L5" s="208"/>
      <c r="M5" s="208"/>
      <c r="N5" s="208"/>
      <c r="O5" s="208"/>
      <c r="P5" s="208"/>
      <c r="Q5" s="208"/>
      <c r="R5" s="177"/>
      <c r="S5" s="177"/>
      <c r="T5" s="177"/>
    </row>
    <row r="6" spans="1:82" s="211" customFormat="1" ht="12.75">
      <c r="C6" s="182"/>
      <c r="D6" s="182"/>
      <c r="E6" s="181"/>
      <c r="F6" s="182"/>
      <c r="G6" s="181"/>
      <c r="H6" s="181"/>
      <c r="I6" s="181"/>
      <c r="J6" s="181"/>
      <c r="K6" s="181"/>
      <c r="L6" s="181"/>
      <c r="M6" s="181"/>
      <c r="N6" s="181"/>
      <c r="O6" s="181"/>
      <c r="P6" s="181"/>
      <c r="Q6" s="181"/>
      <c r="R6" s="182"/>
      <c r="S6" s="182"/>
      <c r="T6" s="182"/>
    </row>
    <row r="7" spans="1:82" s="213" customFormat="1" ht="15.75" thickBot="1">
      <c r="A7" s="212"/>
      <c r="B7" s="212"/>
      <c r="C7" s="212"/>
      <c r="D7" s="212"/>
      <c r="E7" s="212"/>
      <c r="F7" s="212"/>
      <c r="G7" s="212"/>
      <c r="H7" s="212"/>
      <c r="I7" s="212"/>
      <c r="J7" s="212"/>
      <c r="K7" s="212"/>
      <c r="L7" s="212"/>
      <c r="M7" s="212"/>
      <c r="N7" s="212"/>
    </row>
    <row r="8" spans="1:82" s="171" customFormat="1" ht="17.25">
      <c r="A8" s="726" t="s">
        <v>519</v>
      </c>
      <c r="B8" s="727"/>
      <c r="C8" s="727"/>
      <c r="D8" s="728"/>
      <c r="E8" s="735" t="s">
        <v>579</v>
      </c>
      <c r="F8" s="736"/>
      <c r="G8" s="207"/>
      <c r="H8" s="207"/>
      <c r="I8" s="167"/>
      <c r="J8" s="167"/>
      <c r="K8" s="167"/>
      <c r="L8" s="741"/>
      <c r="M8" s="741"/>
      <c r="N8" s="741"/>
      <c r="O8" s="741"/>
      <c r="P8" s="741"/>
      <c r="Q8" s="741"/>
      <c r="R8" s="207"/>
      <c r="S8" s="207"/>
      <c r="T8" s="207"/>
      <c r="U8" s="207"/>
      <c r="V8" s="207"/>
      <c r="W8" s="207"/>
      <c r="X8" s="207"/>
      <c r="Y8" s="207"/>
      <c r="Z8" s="207"/>
      <c r="AA8" s="207"/>
      <c r="AB8" s="207"/>
      <c r="AC8" s="207"/>
      <c r="AD8" s="207"/>
      <c r="AE8" s="207"/>
      <c r="AF8" s="207"/>
      <c r="AG8" s="162"/>
      <c r="AH8" s="162"/>
      <c r="AI8" s="162"/>
      <c r="AJ8" s="162"/>
      <c r="AK8" s="162"/>
      <c r="AL8" s="162"/>
      <c r="AM8" s="162"/>
      <c r="AN8" s="162"/>
      <c r="AO8" s="162"/>
      <c r="AP8" s="162"/>
      <c r="AQ8" s="162"/>
      <c r="AR8" s="162"/>
      <c r="AS8" s="162"/>
      <c r="AT8" s="162"/>
      <c r="AU8" s="162"/>
      <c r="AV8" s="162"/>
      <c r="AW8" s="162"/>
      <c r="AX8" s="162"/>
      <c r="AY8" s="162"/>
      <c r="AZ8" s="162"/>
      <c r="BA8" s="162"/>
      <c r="BB8" s="162"/>
      <c r="BC8" s="162"/>
      <c r="BD8" s="162"/>
      <c r="BE8" s="162"/>
      <c r="BF8" s="162"/>
      <c r="BG8" s="162"/>
      <c r="BH8" s="162"/>
      <c r="BI8" s="162"/>
      <c r="BJ8" s="162"/>
      <c r="BK8" s="162"/>
      <c r="BL8" s="162"/>
      <c r="BM8" s="162"/>
      <c r="BN8" s="162"/>
      <c r="BO8" s="162"/>
      <c r="BP8" s="162"/>
      <c r="BQ8" s="162"/>
      <c r="BR8" s="162"/>
      <c r="BS8" s="162"/>
      <c r="BT8" s="162"/>
      <c r="BU8" s="162"/>
      <c r="BV8" s="162"/>
      <c r="BW8" s="162"/>
      <c r="BX8" s="162"/>
      <c r="BY8" s="162"/>
      <c r="BZ8" s="162"/>
      <c r="CA8" s="162"/>
      <c r="CB8" s="162"/>
      <c r="CC8" s="162"/>
      <c r="CD8" s="162"/>
    </row>
    <row r="9" spans="1:82" s="172" customFormat="1">
      <c r="A9" s="729" t="s">
        <v>614</v>
      </c>
      <c r="B9" s="730"/>
      <c r="C9" s="730"/>
      <c r="D9" s="731"/>
      <c r="E9" s="737"/>
      <c r="F9" s="738"/>
      <c r="G9" s="165"/>
      <c r="H9" s="166"/>
      <c r="I9" s="165"/>
      <c r="J9" s="165"/>
      <c r="K9" s="166"/>
      <c r="L9" s="165"/>
      <c r="M9" s="165"/>
      <c r="N9" s="166"/>
      <c r="O9" s="165"/>
      <c r="P9" s="165"/>
      <c r="Q9" s="166"/>
      <c r="R9" s="165"/>
      <c r="S9" s="165"/>
      <c r="T9" s="166"/>
      <c r="U9" s="165"/>
      <c r="V9" s="165"/>
      <c r="W9" s="166"/>
      <c r="X9" s="165"/>
      <c r="Y9" s="165"/>
      <c r="Z9" s="166"/>
      <c r="AA9" s="165"/>
      <c r="AB9" s="165"/>
      <c r="AC9" s="166"/>
      <c r="AD9" s="165"/>
      <c r="AE9" s="165"/>
      <c r="AF9" s="166"/>
      <c r="AG9" s="163"/>
      <c r="AH9" s="163"/>
      <c r="AI9" s="163"/>
      <c r="AJ9" s="163"/>
      <c r="AK9" s="163"/>
      <c r="AL9" s="163"/>
      <c r="AM9" s="163"/>
      <c r="AN9" s="163"/>
      <c r="AO9" s="163"/>
      <c r="AP9" s="163"/>
      <c r="AQ9" s="163"/>
      <c r="AR9" s="163"/>
      <c r="AS9" s="163"/>
      <c r="AT9" s="163"/>
      <c r="AU9" s="163"/>
      <c r="AV9" s="163"/>
      <c r="AW9" s="163"/>
      <c r="AX9" s="163"/>
      <c r="AY9" s="163"/>
      <c r="AZ9" s="163"/>
      <c r="BA9" s="163"/>
      <c r="BB9" s="163"/>
      <c r="BC9" s="163"/>
      <c r="BD9" s="163"/>
      <c r="BE9" s="163"/>
      <c r="BF9" s="163"/>
      <c r="BG9" s="163"/>
      <c r="BH9" s="163"/>
      <c r="BI9" s="163"/>
      <c r="BJ9" s="163"/>
      <c r="BK9" s="163"/>
      <c r="BL9" s="163"/>
      <c r="BM9" s="163"/>
      <c r="BN9" s="163"/>
      <c r="BO9" s="163"/>
      <c r="BP9" s="163"/>
      <c r="BQ9" s="163"/>
      <c r="BR9" s="163"/>
      <c r="BS9" s="163"/>
      <c r="BT9" s="163"/>
      <c r="BU9" s="163"/>
      <c r="BV9" s="163"/>
      <c r="BW9" s="163"/>
      <c r="BX9" s="163"/>
      <c r="BY9" s="163"/>
      <c r="BZ9" s="163"/>
      <c r="CA9" s="163"/>
      <c r="CB9" s="163"/>
      <c r="CC9" s="163"/>
      <c r="CD9" s="163"/>
    </row>
    <row r="10" spans="1:82" s="215" customFormat="1" ht="33" customHeight="1" thickBot="1">
      <c r="A10" s="732"/>
      <c r="B10" s="733"/>
      <c r="C10" s="733"/>
      <c r="D10" s="734"/>
      <c r="E10" s="739" t="e">
        <f>IF(A9=X!I2,X!H2,IF(A9=X!I3,X!H3,IF(A9=X!I4,X!H4,IF(A9=X!I5,X!H5,IF(A9=X!I6,X!H6,O)))))</f>
        <v>#NAME?</v>
      </c>
      <c r="F10" s="740"/>
      <c r="G10" s="164"/>
      <c r="H10" s="164"/>
      <c r="I10" s="164"/>
      <c r="J10" s="164"/>
      <c r="K10" s="164"/>
      <c r="L10" s="164"/>
      <c r="M10" s="164"/>
      <c r="N10" s="164"/>
      <c r="O10" s="164"/>
      <c r="P10" s="164"/>
      <c r="Q10" s="164"/>
      <c r="R10" s="164"/>
      <c r="S10" s="164"/>
      <c r="T10" s="164"/>
      <c r="U10" s="164"/>
      <c r="V10" s="164"/>
      <c r="W10" s="164"/>
      <c r="X10" s="164"/>
      <c r="Y10" s="164"/>
      <c r="Z10" s="164"/>
      <c r="AA10" s="164"/>
      <c r="AB10" s="164"/>
      <c r="AC10" s="164"/>
      <c r="AD10" s="164"/>
      <c r="AE10" s="164"/>
      <c r="AF10" s="164"/>
      <c r="AG10" s="214"/>
      <c r="AH10" s="214"/>
      <c r="AI10" s="214"/>
      <c r="AJ10" s="214"/>
      <c r="AK10" s="214"/>
      <c r="AL10" s="214"/>
      <c r="AM10" s="214"/>
      <c r="AN10" s="214"/>
      <c r="AO10" s="214"/>
      <c r="AP10" s="214"/>
      <c r="AQ10" s="214"/>
      <c r="AR10" s="214"/>
      <c r="AS10" s="214"/>
      <c r="AT10" s="214"/>
      <c r="AU10" s="214"/>
      <c r="AV10" s="214"/>
      <c r="AW10" s="214"/>
      <c r="AX10" s="214"/>
      <c r="AY10" s="214"/>
      <c r="AZ10" s="214"/>
      <c r="BA10" s="214"/>
      <c r="BB10" s="214"/>
      <c r="BC10" s="214"/>
      <c r="BD10" s="214"/>
      <c r="BE10" s="214"/>
      <c r="BF10" s="214"/>
      <c r="BG10" s="214"/>
      <c r="BH10" s="214"/>
      <c r="BI10" s="214"/>
      <c r="BJ10" s="214"/>
      <c r="BK10" s="214"/>
      <c r="BL10" s="214"/>
      <c r="BM10" s="214"/>
      <c r="BN10" s="214"/>
      <c r="BO10" s="214"/>
      <c r="BP10" s="214"/>
      <c r="BQ10" s="214"/>
      <c r="BR10" s="214"/>
      <c r="BS10" s="214"/>
      <c r="BT10" s="214"/>
      <c r="BU10" s="214"/>
      <c r="BV10" s="214"/>
      <c r="BW10" s="214"/>
      <c r="BX10" s="214"/>
      <c r="BY10" s="214"/>
      <c r="BZ10" s="214"/>
      <c r="CA10" s="214"/>
      <c r="CB10" s="214"/>
      <c r="CC10" s="214"/>
      <c r="CD10" s="214"/>
    </row>
    <row r="12" spans="1:82" ht="32.25" customHeight="1">
      <c r="A12" s="725" t="s">
        <v>567</v>
      </c>
      <c r="B12" s="725" t="s">
        <v>513</v>
      </c>
      <c r="C12" s="725" t="s">
        <v>512</v>
      </c>
      <c r="D12" s="725" t="s">
        <v>514</v>
      </c>
      <c r="E12" s="725" t="s">
        <v>516</v>
      </c>
      <c r="F12" s="725" t="s">
        <v>564</v>
      </c>
      <c r="G12" s="725"/>
      <c r="H12" s="725" t="s">
        <v>515</v>
      </c>
      <c r="I12" s="725" t="s">
        <v>517</v>
      </c>
      <c r="J12" s="725" t="s">
        <v>104</v>
      </c>
    </row>
    <row r="13" spans="1:82" ht="17.25" customHeight="1">
      <c r="A13" s="725"/>
      <c r="B13" s="725"/>
      <c r="C13" s="725"/>
      <c r="D13" s="725"/>
      <c r="E13" s="725"/>
      <c r="F13" s="200" t="s">
        <v>565</v>
      </c>
      <c r="G13" s="178" t="s">
        <v>566</v>
      </c>
      <c r="H13" s="725"/>
      <c r="I13" s="725"/>
      <c r="J13" s="725"/>
    </row>
    <row r="14" spans="1:82" ht="105" customHeight="1">
      <c r="A14" s="217">
        <v>1</v>
      </c>
      <c r="B14" s="209" t="s">
        <v>234</v>
      </c>
      <c r="C14" s="209" t="s">
        <v>620</v>
      </c>
      <c r="D14" s="210" t="s">
        <v>615</v>
      </c>
      <c r="E14" s="217" t="s">
        <v>621</v>
      </c>
      <c r="F14" s="209">
        <v>13</v>
      </c>
      <c r="G14" s="210" t="s">
        <v>618</v>
      </c>
      <c r="H14" s="218">
        <v>41390</v>
      </c>
      <c r="I14" s="218">
        <v>41729</v>
      </c>
      <c r="J14" s="199" t="s">
        <v>539</v>
      </c>
    </row>
    <row r="15" spans="1:82" ht="105" customHeight="1">
      <c r="A15" s="217">
        <v>2</v>
      </c>
      <c r="B15" s="209" t="s">
        <v>234</v>
      </c>
      <c r="C15" s="209" t="s">
        <v>617</v>
      </c>
      <c r="D15" s="210" t="s">
        <v>624</v>
      </c>
      <c r="E15" s="217" t="s">
        <v>622</v>
      </c>
      <c r="F15" s="209">
        <v>8</v>
      </c>
      <c r="G15" s="209" t="s">
        <v>619</v>
      </c>
      <c r="H15" s="218">
        <v>41393</v>
      </c>
      <c r="I15" s="218">
        <v>41729</v>
      </c>
      <c r="J15" s="199" t="s">
        <v>539</v>
      </c>
    </row>
    <row r="16" spans="1:82" ht="105" customHeight="1">
      <c r="A16" s="217">
        <v>3</v>
      </c>
      <c r="B16" s="209" t="s">
        <v>616</v>
      </c>
      <c r="C16" s="209" t="s">
        <v>623</v>
      </c>
      <c r="D16" s="210" t="s">
        <v>625</v>
      </c>
      <c r="E16" s="217" t="s">
        <v>626</v>
      </c>
      <c r="F16" s="209">
        <v>12</v>
      </c>
      <c r="G16" s="219" t="s">
        <v>627</v>
      </c>
      <c r="H16" s="218">
        <v>41200</v>
      </c>
      <c r="I16" s="218">
        <v>41257</v>
      </c>
      <c r="J16" s="199" t="s">
        <v>539</v>
      </c>
    </row>
    <row r="17" spans="1:10" ht="29.25" customHeight="1">
      <c r="A17" s="718" t="s">
        <v>628</v>
      </c>
      <c r="B17" s="718"/>
      <c r="C17" s="718"/>
      <c r="D17" s="718"/>
      <c r="E17" s="718"/>
      <c r="F17" s="718"/>
      <c r="G17" s="718"/>
      <c r="H17" s="718"/>
      <c r="I17" s="718"/>
      <c r="J17" s="718"/>
    </row>
    <row r="18" spans="1:10" ht="15.75" thickBot="1"/>
    <row r="19" spans="1:10" ht="18.75" customHeight="1" thickBot="1">
      <c r="A19" s="712" t="s">
        <v>573</v>
      </c>
      <c r="B19" s="713"/>
      <c r="C19" s="713"/>
      <c r="D19" s="714"/>
    </row>
    <row r="20" spans="1:10" ht="15.75" hidden="1">
      <c r="A20" s="719"/>
      <c r="B20" s="720"/>
      <c r="C20" s="720"/>
      <c r="D20" s="183"/>
    </row>
    <row r="21" spans="1:10" ht="15.75" hidden="1">
      <c r="A21" s="721"/>
      <c r="B21" s="722"/>
      <c r="C21" s="722"/>
      <c r="D21" s="183"/>
    </row>
    <row r="22" spans="1:10" ht="16.5" hidden="1" thickBot="1">
      <c r="A22" s="723"/>
      <c r="B22" s="724"/>
      <c r="C22" s="724"/>
      <c r="D22" s="183"/>
    </row>
    <row r="23" spans="1:10" ht="18.75" customHeight="1" thickBot="1">
      <c r="A23" s="715" t="s">
        <v>569</v>
      </c>
      <c r="B23" s="716"/>
      <c r="C23" s="717"/>
      <c r="D23" s="184" t="str">
        <f>IF(COUNTIF(J14:J16,"SI")=3,"HABILITADO","NO HABILITADO")</f>
        <v>HABILITADO</v>
      </c>
    </row>
  </sheetData>
  <mergeCells count="26">
    <mergeCell ref="O8:Q8"/>
    <mergeCell ref="C1:J1"/>
    <mergeCell ref="C2:J2"/>
    <mergeCell ref="C3:J3"/>
    <mergeCell ref="C4:J4"/>
    <mergeCell ref="C12:C13"/>
    <mergeCell ref="D12:D13"/>
    <mergeCell ref="E12:E13"/>
    <mergeCell ref="H12:H13"/>
    <mergeCell ref="L8:N8"/>
    <mergeCell ref="A19:D19"/>
    <mergeCell ref="A23:C23"/>
    <mergeCell ref="A17:J17"/>
    <mergeCell ref="C5:J5"/>
    <mergeCell ref="A20:C20"/>
    <mergeCell ref="A21:C21"/>
    <mergeCell ref="A22:C22"/>
    <mergeCell ref="I12:I13"/>
    <mergeCell ref="J12:J13"/>
    <mergeCell ref="B12:B13"/>
    <mergeCell ref="A8:D8"/>
    <mergeCell ref="A9:D10"/>
    <mergeCell ref="E8:F9"/>
    <mergeCell ref="E10:F10"/>
    <mergeCell ref="F12:G12"/>
    <mergeCell ref="A12:A13"/>
  </mergeCells>
  <conditionalFormatting sqref="D23">
    <cfRule type="containsText" dxfId="9" priority="1" operator="containsText" text="NO HABILITADO">
      <formula>NOT(ISERROR(SEARCH("NO HABILITADO",D23)))</formula>
    </cfRule>
    <cfRule type="containsText" dxfId="8" priority="2" operator="containsText" text="HABILITADO">
      <formula>NOT(ISERROR(SEARCH("HABILITADO",D23)))</formula>
    </cfRule>
  </conditionalFormatting>
  <printOptions horizontalCentered="1"/>
  <pageMargins left="0" right="0" top="0.55118110236220474" bottom="0.35433070866141736" header="0.31496062992125984" footer="0.31496062992125984"/>
  <pageSetup scale="79" orientation="landscape"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X!$I$2:$I$7</xm:f>
          </x14:formula1>
          <xm:sqref>A9</xm:sqref>
        </x14:dataValidation>
        <x14:dataValidation type="list" allowBlank="1" showInputMessage="1" showErrorMessage="1">
          <x14:formula1>
            <xm:f>X!$Q$2:$Q$3</xm:f>
          </x14:formula1>
          <xm:sqref>J14:J16</xm:sqref>
        </x14:dataValidation>
        <x14:dataValidation type="list" allowBlank="1" showInputMessage="1" showErrorMessage="1">
          <x14:formula1>
            <xm:f>X!$H$2:$H$7</xm:f>
          </x14:formula1>
          <xm:sqref>E10</xm:sqref>
        </x14:dataValidation>
      </x14:dataValidations>
    </ext>
  </extLst>
</worksheet>
</file>

<file path=xl/worksheets/sheet11.xml><?xml version="1.0" encoding="utf-8"?>
<worksheet xmlns="http://schemas.openxmlformats.org/spreadsheetml/2006/main" xmlns:r="http://schemas.openxmlformats.org/officeDocument/2006/relationships">
  <sheetPr codeName="Hoja11"/>
  <dimension ref="B1:I21"/>
  <sheetViews>
    <sheetView view="pageBreakPreview" zoomScaleNormal="100" zoomScaleSheetLayoutView="100" workbookViewId="0">
      <selection activeCell="B21" sqref="B21"/>
    </sheetView>
  </sheetViews>
  <sheetFormatPr baseColWidth="10" defaultRowHeight="15"/>
  <cols>
    <col min="1" max="1" width="1.85546875" style="154" customWidth="1"/>
    <col min="2" max="2" width="29.85546875" style="154" customWidth="1"/>
    <col min="3" max="3" width="23.7109375" style="154" customWidth="1"/>
    <col min="4" max="4" width="25.7109375" style="154" bestFit="1" customWidth="1"/>
    <col min="5" max="5" width="22.7109375" style="154" customWidth="1"/>
    <col min="6" max="6" width="16.5703125" style="154" customWidth="1"/>
    <col min="7" max="7" width="13.140625" style="154" customWidth="1"/>
    <col min="8" max="8" width="5" style="154" customWidth="1"/>
    <col min="9" max="16384" width="11.42578125" style="154"/>
  </cols>
  <sheetData>
    <row r="1" spans="2:9" ht="12" customHeight="1">
      <c r="C1" s="743" t="s">
        <v>543</v>
      </c>
      <c r="D1" s="743"/>
      <c r="E1" s="743"/>
      <c r="F1" s="743"/>
      <c r="G1" s="743"/>
      <c r="H1" s="175"/>
      <c r="I1" s="175"/>
    </row>
    <row r="2" spans="2:9" ht="12" customHeight="1">
      <c r="C2" s="743" t="s">
        <v>518</v>
      </c>
      <c r="D2" s="743"/>
      <c r="E2" s="743"/>
      <c r="F2" s="743"/>
      <c r="G2" s="743"/>
      <c r="H2" s="175"/>
      <c r="I2" s="175"/>
    </row>
    <row r="3" spans="2:9" ht="12" customHeight="1">
      <c r="C3" s="743" t="s">
        <v>544</v>
      </c>
      <c r="D3" s="743"/>
      <c r="E3" s="743"/>
      <c r="F3" s="743"/>
      <c r="G3" s="743"/>
      <c r="H3" s="175"/>
      <c r="I3" s="175"/>
    </row>
    <row r="4" spans="2:9" ht="12" customHeight="1">
      <c r="C4" s="743" t="s">
        <v>644</v>
      </c>
      <c r="D4" s="743"/>
      <c r="E4" s="743"/>
      <c r="F4" s="743"/>
      <c r="G4" s="743"/>
      <c r="H4" s="175"/>
      <c r="I4" s="175"/>
    </row>
    <row r="5" spans="2:9" ht="12" customHeight="1">
      <c r="C5" s="743" t="s">
        <v>606</v>
      </c>
      <c r="D5" s="743"/>
      <c r="E5" s="743"/>
      <c r="F5" s="743"/>
      <c r="G5" s="743"/>
      <c r="H5" s="175"/>
      <c r="I5" s="175"/>
    </row>
    <row r="7" spans="2:9" ht="15.75" thickBot="1">
      <c r="B7" s="328"/>
      <c r="C7" s="328"/>
    </row>
    <row r="8" spans="2:9" ht="15.75" customHeight="1">
      <c r="B8" s="748" t="s">
        <v>519</v>
      </c>
      <c r="C8" s="749"/>
      <c r="D8" s="746" t="s">
        <v>579</v>
      </c>
      <c r="G8" s="146"/>
    </row>
    <row r="9" spans="2:9" ht="15" customHeight="1">
      <c r="B9" s="750" t="str">
        <f>+'EXPERIENCIA PROPONENTE'!$A$9</f>
        <v>KMP CONSULTING SAS</v>
      </c>
      <c r="C9" s="751"/>
      <c r="D9" s="747"/>
      <c r="G9" s="146"/>
    </row>
    <row r="10" spans="2:9" ht="19.5" thickBot="1">
      <c r="B10" s="752"/>
      <c r="C10" s="753"/>
      <c r="D10" s="263">
        <f>+'EXPERIENCIA PROPONENTE'!$B$9</f>
        <v>5</v>
      </c>
      <c r="G10" s="146"/>
    </row>
    <row r="12" spans="2:9" ht="15.75" thickBot="1"/>
    <row r="13" spans="2:9" ht="60.75" customHeight="1" thickBot="1">
      <c r="B13" s="290" t="s">
        <v>608</v>
      </c>
      <c r="C13" s="290" t="s">
        <v>609</v>
      </c>
      <c r="D13" s="290" t="s">
        <v>104</v>
      </c>
      <c r="E13" s="290" t="s">
        <v>611</v>
      </c>
      <c r="F13" s="678" t="s">
        <v>572</v>
      </c>
      <c r="G13" s="678"/>
    </row>
    <row r="14" spans="2:9" ht="75.75" customHeight="1" thickBot="1">
      <c r="B14" s="264">
        <v>8</v>
      </c>
      <c r="C14" s="264">
        <v>1</v>
      </c>
      <c r="D14" s="265" t="s">
        <v>692</v>
      </c>
      <c r="E14" s="266" t="s">
        <v>539</v>
      </c>
      <c r="F14" s="742" t="s">
        <v>691</v>
      </c>
      <c r="G14" s="742"/>
    </row>
    <row r="15" spans="2:9">
      <c r="B15" s="154" t="s">
        <v>610</v>
      </c>
    </row>
    <row r="16" spans="2:9" ht="15.75" thickBot="1"/>
    <row r="17" spans="2:5" ht="19.5" thickBot="1">
      <c r="B17" s="712" t="s">
        <v>612</v>
      </c>
      <c r="C17" s="713"/>
      <c r="D17" s="713"/>
      <c r="E17" s="714"/>
    </row>
    <row r="18" spans="2:5" ht="16.5" thickBot="1">
      <c r="B18" s="744" t="s">
        <v>606</v>
      </c>
      <c r="C18" s="745"/>
      <c r="D18" s="745"/>
      <c r="E18" s="183">
        <v>1</v>
      </c>
    </row>
    <row r="19" spans="2:5" ht="19.5" thickBot="1">
      <c r="B19" s="715" t="s">
        <v>504</v>
      </c>
      <c r="C19" s="716"/>
      <c r="D19" s="717"/>
      <c r="E19" s="184">
        <f>+E18</f>
        <v>1</v>
      </c>
    </row>
    <row r="21" spans="2:5">
      <c r="B21" s="225" t="s">
        <v>637</v>
      </c>
    </row>
  </sheetData>
  <mergeCells count="13">
    <mergeCell ref="F14:G14"/>
    <mergeCell ref="C1:G1"/>
    <mergeCell ref="B18:D18"/>
    <mergeCell ref="B19:D19"/>
    <mergeCell ref="C2:G2"/>
    <mergeCell ref="C3:G3"/>
    <mergeCell ref="C4:G4"/>
    <mergeCell ref="C5:G5"/>
    <mergeCell ref="B17:E17"/>
    <mergeCell ref="D8:D9"/>
    <mergeCell ref="B8:C8"/>
    <mergeCell ref="B9:C10"/>
    <mergeCell ref="F13:G13"/>
  </mergeCells>
  <conditionalFormatting sqref="B14:G14">
    <cfRule type="cellIs" dxfId="7" priority="1" operator="equal">
      <formula>0</formula>
    </cfRule>
  </conditionalFormatting>
  <dataValidations count="1">
    <dataValidation showDropDown="1" showInputMessage="1" showErrorMessage="1" prompt="REVISAR PLIEGOS PARA DETERMINAR SI CUMPLE O NO_x000a_" sqref="D14"/>
  </dataValidations>
  <pageMargins left="0" right="0" top="0.35433070866141736" bottom="0.35433070866141736" header="0.31496062992125984" footer="0.31496062992125984"/>
  <pageSetup scale="93"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SELECCIONAR_x000a__x000a_SI o NO">
          <x14:formula1>
            <xm:f>X!$Q$2:$Q$4</xm:f>
          </x14:formula1>
          <xm:sqref>E14</xm:sqref>
        </x14:dataValidation>
      </x14:dataValidations>
    </ext>
  </extLst>
</worksheet>
</file>

<file path=xl/worksheets/sheet12.xml><?xml version="1.0" encoding="utf-8"?>
<worksheet xmlns="http://schemas.openxmlformats.org/spreadsheetml/2006/main" xmlns:r="http://schemas.openxmlformats.org/officeDocument/2006/relationships">
  <sheetPr codeName="Hoja12"/>
  <dimension ref="A1:J18"/>
  <sheetViews>
    <sheetView view="pageBreakPreview" zoomScale="90" zoomScaleNormal="100" zoomScaleSheetLayoutView="90" workbookViewId="0">
      <selection activeCell="F15" sqref="F15"/>
    </sheetView>
  </sheetViews>
  <sheetFormatPr baseColWidth="10" defaultRowHeight="15"/>
  <cols>
    <col min="1" max="8" width="11.42578125" style="154"/>
    <col min="9" max="9" width="13.28515625" style="154" customWidth="1"/>
    <col min="10" max="16384" width="11.42578125" style="154"/>
  </cols>
  <sheetData>
    <row r="1" spans="1:10" ht="19.5">
      <c r="C1" s="674" t="s">
        <v>543</v>
      </c>
      <c r="D1" s="674"/>
      <c r="E1" s="674"/>
      <c r="F1" s="674"/>
      <c r="G1" s="674"/>
      <c r="H1" s="674"/>
      <c r="I1" s="674"/>
      <c r="J1" s="175"/>
    </row>
    <row r="2" spans="1:10" ht="19.5">
      <c r="C2" s="674" t="s">
        <v>518</v>
      </c>
      <c r="D2" s="674"/>
      <c r="E2" s="674"/>
      <c r="F2" s="674"/>
      <c r="G2" s="674"/>
      <c r="H2" s="674"/>
      <c r="I2" s="674"/>
      <c r="J2" s="175"/>
    </row>
    <row r="3" spans="1:10" ht="19.5">
      <c r="C3" s="674" t="s">
        <v>544</v>
      </c>
      <c r="D3" s="674"/>
      <c r="E3" s="674"/>
      <c r="F3" s="674"/>
      <c r="G3" s="674"/>
      <c r="H3" s="674"/>
      <c r="I3" s="674"/>
      <c r="J3" s="175"/>
    </row>
    <row r="4" spans="1:10" ht="19.5">
      <c r="C4" s="674" t="s">
        <v>631</v>
      </c>
      <c r="D4" s="674"/>
      <c r="E4" s="674"/>
      <c r="F4" s="674"/>
      <c r="G4" s="674"/>
      <c r="H4" s="674"/>
      <c r="I4" s="674"/>
      <c r="J4" s="175"/>
    </row>
    <row r="5" spans="1:10" ht="19.5">
      <c r="C5" s="674" t="s">
        <v>570</v>
      </c>
      <c r="D5" s="674"/>
      <c r="E5" s="674"/>
      <c r="F5" s="674"/>
      <c r="G5" s="674"/>
      <c r="H5" s="674"/>
      <c r="I5" s="674"/>
      <c r="J5" s="175"/>
    </row>
    <row r="7" spans="1:10" ht="15.75" thickBot="1"/>
    <row r="8" spans="1:10" ht="15.75" customHeight="1">
      <c r="A8" s="748" t="s">
        <v>519</v>
      </c>
      <c r="B8" s="755"/>
      <c r="C8" s="755"/>
      <c r="D8" s="749"/>
      <c r="E8" s="756" t="s">
        <v>579</v>
      </c>
      <c r="F8" s="757"/>
    </row>
    <row r="9" spans="1:10" ht="15" customHeight="1" thickBot="1">
      <c r="A9" s="729" t="str">
        <f>+'EXPERIENCIA PROPONENTE'!$A$9</f>
        <v>KMP CONSULTING SAS</v>
      </c>
      <c r="B9" s="730"/>
      <c r="C9" s="730"/>
      <c r="D9" s="731"/>
      <c r="E9" s="758"/>
      <c r="F9" s="759"/>
    </row>
    <row r="10" spans="1:10" ht="19.5" thickBot="1">
      <c r="A10" s="732"/>
      <c r="B10" s="733"/>
      <c r="C10" s="733"/>
      <c r="D10" s="734"/>
      <c r="E10" s="739">
        <f>+'EXPERIENCIA PROPONENTE'!$B$9</f>
        <v>5</v>
      </c>
      <c r="F10" s="740"/>
    </row>
    <row r="11" spans="1:10" ht="15.75" thickBot="1"/>
    <row r="12" spans="1:10" ht="15.75" customHeight="1" thickBot="1">
      <c r="B12" s="760" t="s">
        <v>578</v>
      </c>
      <c r="C12" s="760"/>
      <c r="D12" s="760"/>
      <c r="E12" s="760"/>
      <c r="F12" s="258" t="s">
        <v>104</v>
      </c>
    </row>
    <row r="13" spans="1:10" ht="75.75" customHeight="1" thickBot="1">
      <c r="B13" s="754" t="s">
        <v>575</v>
      </c>
      <c r="C13" s="754"/>
      <c r="D13" s="754"/>
      <c r="E13" s="754"/>
      <c r="F13" s="267" t="s">
        <v>539</v>
      </c>
    </row>
    <row r="14" spans="1:10" ht="98.25" customHeight="1" thickBot="1">
      <c r="B14" s="754" t="s">
        <v>576</v>
      </c>
      <c r="C14" s="754"/>
      <c r="D14" s="754"/>
      <c r="E14" s="754"/>
      <c r="F14" s="267" t="s">
        <v>540</v>
      </c>
    </row>
    <row r="16" spans="1:10" ht="15.75" thickBot="1"/>
    <row r="17" spans="2:5" ht="19.5" thickBot="1">
      <c r="B17" s="712" t="s">
        <v>577</v>
      </c>
      <c r="C17" s="713"/>
      <c r="D17" s="713"/>
      <c r="E17" s="714"/>
    </row>
    <row r="18" spans="2:5" ht="19.5" thickBot="1">
      <c r="B18" s="715" t="s">
        <v>504</v>
      </c>
      <c r="C18" s="716"/>
      <c r="D18" s="717"/>
      <c r="E18" s="184">
        <f>IF(AND(F13="SI",F14="SI"),10,IF(AND(F13="SI",F14="NO"),10,IF(AND(F13="NO",F14="SI"),5,0)))</f>
        <v>10</v>
      </c>
    </row>
  </sheetData>
  <mergeCells count="14">
    <mergeCell ref="C1:I1"/>
    <mergeCell ref="C2:I2"/>
    <mergeCell ref="C3:I3"/>
    <mergeCell ref="C4:I4"/>
    <mergeCell ref="C5:I5"/>
    <mergeCell ref="B18:D18"/>
    <mergeCell ref="B13:E13"/>
    <mergeCell ref="B14:E14"/>
    <mergeCell ref="A8:D8"/>
    <mergeCell ref="E8:F9"/>
    <mergeCell ref="A9:D10"/>
    <mergeCell ref="E10:F10"/>
    <mergeCell ref="B17:E17"/>
    <mergeCell ref="B12:E12"/>
  </mergeCells>
  <conditionalFormatting sqref="F13:F14">
    <cfRule type="cellIs" dxfId="6" priority="1" operator="equal">
      <formula>0</formula>
    </cfRule>
  </conditionalFormatting>
  <pageMargins left="0.7" right="0.7" top="0.75" bottom="0.75" header="0.3" footer="0.3"/>
  <pageSetup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SELECCIONAR_x000a_SI o NO_x000a_">
          <x14:formula1>
            <xm:f>X!$Q$2:$Q$3</xm:f>
          </x14:formula1>
          <xm:sqref>F13:F14</xm:sqref>
        </x14:dataValidation>
      </x14:dataValidations>
    </ext>
  </extLst>
</worksheet>
</file>

<file path=xl/worksheets/sheet13.xml><?xml version="1.0" encoding="utf-8"?>
<worksheet xmlns="http://schemas.openxmlformats.org/spreadsheetml/2006/main" xmlns:r="http://schemas.openxmlformats.org/officeDocument/2006/relationships">
  <sheetPr codeName="Hoja13">
    <pageSetUpPr fitToPage="1"/>
  </sheetPr>
  <dimension ref="B3:L24"/>
  <sheetViews>
    <sheetView tabSelected="1" topLeftCell="C13" zoomScaleNormal="100" zoomScaleSheetLayoutView="100" workbookViewId="0">
      <selection activeCell="H22" sqref="H22"/>
    </sheetView>
  </sheetViews>
  <sheetFormatPr baseColWidth="10" defaultRowHeight="15"/>
  <cols>
    <col min="1" max="1" width="3.5703125" style="146" customWidth="1"/>
    <col min="2" max="2" width="25" style="146" customWidth="1"/>
    <col min="3" max="3" width="25.42578125" style="146" customWidth="1"/>
    <col min="4" max="4" width="8" style="146" customWidth="1"/>
    <col min="5" max="5" width="83.140625" style="146" customWidth="1"/>
    <col min="6" max="6" width="20.140625" style="146" bestFit="1" customWidth="1"/>
    <col min="7" max="7" width="15.85546875" style="146" customWidth="1"/>
    <col min="8" max="8" width="15.5703125" style="146" customWidth="1"/>
    <col min="9" max="9" width="18" style="146" customWidth="1"/>
    <col min="10" max="10" width="15.7109375" style="146" customWidth="1"/>
    <col min="11" max="11" width="11.42578125" style="146"/>
    <col min="12" max="12" width="7.42578125" style="146" customWidth="1"/>
    <col min="13" max="16384" width="11.42578125" style="146"/>
  </cols>
  <sheetData>
    <row r="3" spans="2:12" ht="19.5">
      <c r="E3" s="674" t="s">
        <v>543</v>
      </c>
      <c r="F3" s="674"/>
      <c r="G3" s="674"/>
      <c r="H3" s="674"/>
      <c r="I3" s="674"/>
      <c r="J3" s="674"/>
      <c r="K3" s="674"/>
      <c r="L3" s="191"/>
    </row>
    <row r="4" spans="2:12" ht="19.5">
      <c r="E4" s="674" t="s">
        <v>518</v>
      </c>
      <c r="F4" s="674"/>
      <c r="G4" s="674"/>
      <c r="H4" s="674"/>
      <c r="I4" s="674"/>
      <c r="J4" s="674"/>
      <c r="K4" s="674"/>
      <c r="L4" s="191"/>
    </row>
    <row r="5" spans="2:12" ht="19.5">
      <c r="E5" s="674" t="s">
        <v>544</v>
      </c>
      <c r="F5" s="674"/>
      <c r="G5" s="674"/>
      <c r="H5" s="674"/>
      <c r="I5" s="674"/>
      <c r="J5" s="674"/>
      <c r="K5" s="674"/>
      <c r="L5" s="191"/>
    </row>
    <row r="6" spans="2:12" ht="19.5">
      <c r="E6" s="674" t="s">
        <v>644</v>
      </c>
      <c r="F6" s="674"/>
      <c r="G6" s="674"/>
      <c r="H6" s="674"/>
      <c r="I6" s="674"/>
      <c r="J6" s="674"/>
      <c r="K6" s="674"/>
      <c r="L6" s="191"/>
    </row>
    <row r="7" spans="2:12" ht="19.5">
      <c r="E7" s="674" t="s">
        <v>583</v>
      </c>
      <c r="F7" s="674"/>
      <c r="G7" s="674"/>
      <c r="H7" s="674"/>
      <c r="I7" s="674"/>
      <c r="J7" s="674"/>
      <c r="K7" s="674"/>
      <c r="L7" s="191"/>
    </row>
    <row r="9" spans="2:12" ht="15.75" thickBot="1"/>
    <row r="10" spans="2:12" ht="40.5" customHeight="1" thickBot="1">
      <c r="B10" s="765" t="s">
        <v>519</v>
      </c>
      <c r="C10" s="766"/>
      <c r="D10" s="766"/>
      <c r="E10" s="767"/>
      <c r="F10" s="761" t="s">
        <v>579</v>
      </c>
      <c r="G10" s="762"/>
      <c r="H10" s="761" t="s">
        <v>569</v>
      </c>
      <c r="I10" s="762"/>
      <c r="J10" s="761" t="s">
        <v>584</v>
      </c>
      <c r="K10" s="762"/>
    </row>
    <row r="11" spans="2:12" ht="15" customHeight="1" thickBot="1">
      <c r="B11" s="768" t="str">
        <f>+'EXPERIENCIA PROPONENTE'!$A$9</f>
        <v>KMP CONSULTING SAS</v>
      </c>
      <c r="C11" s="769"/>
      <c r="D11" s="769"/>
      <c r="E11" s="770"/>
      <c r="F11" s="763"/>
      <c r="G11" s="764"/>
      <c r="H11" s="763"/>
      <c r="I11" s="764"/>
      <c r="J11" s="763"/>
      <c r="K11" s="764"/>
    </row>
    <row r="12" spans="2:12" ht="22.5" customHeight="1" thickBot="1">
      <c r="B12" s="771"/>
      <c r="C12" s="772"/>
      <c r="D12" s="772"/>
      <c r="E12" s="773"/>
      <c r="F12" s="774">
        <f>+'EXPERIENCIA PROPONENTE'!$B$9</f>
        <v>5</v>
      </c>
      <c r="G12" s="775"/>
      <c r="H12" s="776" t="str">
        <f>IF(COUNTIF(F17:F18,"HABILITADO")=2,"HABILITADO","NO HABILITADO")</f>
        <v>HABILITADO</v>
      </c>
      <c r="I12" s="777"/>
      <c r="J12" s="778">
        <f>SUM(K15:K18)</f>
        <v>100</v>
      </c>
      <c r="K12" s="779"/>
    </row>
    <row r="13" spans="2:12" ht="15.75" thickBot="1"/>
    <row r="14" spans="2:12" ht="23.25" customHeight="1" thickBot="1">
      <c r="H14" s="789" t="s">
        <v>584</v>
      </c>
      <c r="I14" s="790"/>
      <c r="J14" s="790"/>
      <c r="K14" s="791"/>
    </row>
    <row r="15" spans="2:12" ht="21" customHeight="1" thickBot="1">
      <c r="B15" s="780" t="s">
        <v>581</v>
      </c>
      <c r="C15" s="781"/>
      <c r="D15" s="781"/>
      <c r="E15" s="781"/>
      <c r="F15" s="782"/>
      <c r="H15" s="792" t="s">
        <v>585</v>
      </c>
      <c r="I15" s="793"/>
      <c r="J15" s="793"/>
      <c r="K15" s="332">
        <f>+IF('EXPERIENCIA PROPONENTE'!$C$45="HABILITADO",'EXPERIENCIA PROPONENTE'!C54,0)</f>
        <v>29</v>
      </c>
    </row>
    <row r="16" spans="2:12" ht="29.25" customHeight="1" thickBot="1">
      <c r="B16" s="783" t="s">
        <v>580</v>
      </c>
      <c r="C16" s="784"/>
      <c r="D16" s="785"/>
      <c r="E16" s="330" t="s">
        <v>191</v>
      </c>
      <c r="F16" s="331" t="s">
        <v>104</v>
      </c>
      <c r="H16" s="794" t="s">
        <v>586</v>
      </c>
      <c r="I16" s="795"/>
      <c r="J16" s="795"/>
      <c r="K16" s="333">
        <f>+'EXPERIENCIA EQUIPO DE TRABA'!H9</f>
        <v>60</v>
      </c>
    </row>
    <row r="17" spans="2:11" ht="258" customHeight="1">
      <c r="B17" s="786" t="s">
        <v>589</v>
      </c>
      <c r="C17" s="787"/>
      <c r="D17" s="788"/>
      <c r="E17" s="329" t="s">
        <v>751</v>
      </c>
      <c r="F17" s="332" t="str">
        <f>+'EXPERIENCIA PROPONENTE'!C44</f>
        <v>HABILITADO</v>
      </c>
      <c r="H17" s="796" t="s">
        <v>606</v>
      </c>
      <c r="I17" s="797"/>
      <c r="J17" s="798"/>
      <c r="K17" s="333">
        <f>+'PERSONAL CON DISCAPAC'!E19</f>
        <v>1</v>
      </c>
    </row>
    <row r="18" spans="2:11" ht="51.75" customHeight="1" thickBot="1">
      <c r="B18" s="801" t="s">
        <v>582</v>
      </c>
      <c r="C18" s="802"/>
      <c r="D18" s="803"/>
      <c r="E18" s="366"/>
      <c r="F18" s="367" t="str">
        <f>+'EXPERIENCIA EQUIPO DE TRABA'!D9</f>
        <v>HABILITADO</v>
      </c>
      <c r="H18" s="794" t="s">
        <v>587</v>
      </c>
      <c r="I18" s="795"/>
      <c r="J18" s="795"/>
      <c r="K18" s="333">
        <f>+'PROTECCIÓN A LA INDUSTRIA'!E18</f>
        <v>10</v>
      </c>
    </row>
    <row r="19" spans="2:11" ht="15.75" thickBot="1">
      <c r="H19" s="804" t="s">
        <v>669</v>
      </c>
      <c r="I19" s="805"/>
      <c r="J19" s="805"/>
      <c r="K19" s="806"/>
    </row>
    <row r="20" spans="2:11" ht="29.25" customHeight="1" thickBot="1">
      <c r="B20" s="811" t="s">
        <v>588</v>
      </c>
      <c r="C20" s="812"/>
      <c r="D20" s="812"/>
      <c r="E20" s="812"/>
      <c r="F20" s="813"/>
      <c r="H20" s="807"/>
      <c r="I20" s="808"/>
      <c r="J20" s="808"/>
      <c r="K20" s="809"/>
    </row>
    <row r="21" spans="2:11" ht="27.75" customHeight="1" thickBot="1">
      <c r="B21" s="814" t="s">
        <v>571</v>
      </c>
      <c r="C21" s="815"/>
      <c r="D21" s="816"/>
      <c r="E21" s="369" t="s">
        <v>191</v>
      </c>
      <c r="F21" s="368" t="s">
        <v>569</v>
      </c>
      <c r="H21" s="810" t="s">
        <v>737</v>
      </c>
      <c r="I21" s="810"/>
      <c r="J21" s="810"/>
      <c r="K21" s="810"/>
    </row>
    <row r="22" spans="2:11" ht="131.25" customHeight="1">
      <c r="B22" s="817" t="s">
        <v>671</v>
      </c>
      <c r="C22" s="818"/>
      <c r="D22" s="818"/>
      <c r="E22" s="387" t="str">
        <f>+CONCATENATE('EXPERIENCIA EQUIPO DE TRABA'!B34," ",'EXPERIENCIA EQUIPO DE TRABA'!C34," ",'EXPERIENCIA EQUIPO DE TRABA'!D34," ",'EXPERIENCIA EQUIPO DE TRABA'!G34)</f>
        <v xml:space="preserve">   * A pesar que en anexo No. 10 relacionan un tiempo de 20 meses y 8 dìas, no se tiene encuenta porque el certificado cumple con 12 años y casi 7 meses. Si tomo el monto expresado en el anexo, el director no cumpliría el tiempo minimo. -  OK SUBSANADO</v>
      </c>
      <c r="F22" s="370" t="str">
        <f>+'EXPERIENCIA EQUIPO DE TRABA'!E9</f>
        <v>HABILITADO</v>
      </c>
      <c r="H22" s="245"/>
      <c r="I22" s="245"/>
      <c r="J22" s="245"/>
      <c r="K22" s="245"/>
    </row>
    <row r="23" spans="2:11" ht="89.25" customHeight="1">
      <c r="B23" s="819" t="s">
        <v>658</v>
      </c>
      <c r="C23" s="820"/>
      <c r="D23" s="820"/>
      <c r="E23" s="388" t="str">
        <f>+CONCATENATE('EXPERIENCIA EQUIPO DE TRABA'!B59," ",'EXPERIENCIA EQUIPO DE TRABA'!C59," ", 'EXPERIENCIA EQUIPO DE TRABA'!D59," ",'EXPERIENCIA EQUIPO DE TRABA'!E59," ",'EXPERIENCIA EQUIPO DE TRABA'!H59)</f>
        <v xml:space="preserve">Se verifica que no se traslapa con ninguna fecha.    *El tiempo mínimo habilitante para el cargo es de 72 meses (6 años), pero la experiencia certificada y relacionada en el anexo 10 es de 71 meses y 5 días.- OK SUBSANADO.
</v>
      </c>
      <c r="F23" s="371" t="str">
        <f>+'EXPERIENCIA EQUIPO DE TRABA'!F9</f>
        <v>HABILITADO</v>
      </c>
    </row>
    <row r="24" spans="2:11" ht="225" customHeight="1" thickBot="1">
      <c r="B24" s="799" t="s">
        <v>659</v>
      </c>
      <c r="C24" s="800"/>
      <c r="D24" s="800"/>
      <c r="E24" s="389"/>
      <c r="F24" s="372" t="str">
        <f>+'EXPERIENCIA EQUIPO DE TRABA'!G9</f>
        <v>HABILITADO</v>
      </c>
    </row>
  </sheetData>
  <mergeCells count="29">
    <mergeCell ref="B24:D24"/>
    <mergeCell ref="B18:D18"/>
    <mergeCell ref="H19:K20"/>
    <mergeCell ref="H21:K21"/>
    <mergeCell ref="H18:J18"/>
    <mergeCell ref="B20:F20"/>
    <mergeCell ref="B21:D21"/>
    <mergeCell ref="B22:D22"/>
    <mergeCell ref="B23:D23"/>
    <mergeCell ref="B15:F15"/>
    <mergeCell ref="B16:D16"/>
    <mergeCell ref="B17:D17"/>
    <mergeCell ref="H14:K14"/>
    <mergeCell ref="H15:J15"/>
    <mergeCell ref="H16:J16"/>
    <mergeCell ref="H17:J17"/>
    <mergeCell ref="J10:K11"/>
    <mergeCell ref="E3:K3"/>
    <mergeCell ref="E4:K4"/>
    <mergeCell ref="E5:K5"/>
    <mergeCell ref="E6:K6"/>
    <mergeCell ref="E7:K7"/>
    <mergeCell ref="B10:E10"/>
    <mergeCell ref="B11:E12"/>
    <mergeCell ref="F10:G11"/>
    <mergeCell ref="F12:G12"/>
    <mergeCell ref="H10:I11"/>
    <mergeCell ref="H12:I12"/>
    <mergeCell ref="J12:K12"/>
  </mergeCells>
  <conditionalFormatting sqref="H12:I12">
    <cfRule type="containsText" dxfId="5" priority="5" operator="containsText" text="NO HABILITADO">
      <formula>NOT(ISERROR(SEARCH("NO HABILITADO",H12)))</formula>
    </cfRule>
    <cfRule type="containsText" dxfId="4" priority="6" operator="containsText" text="HABILITADO">
      <formula>NOT(ISERROR(SEARCH("HABILITADO",H12)))</formula>
    </cfRule>
  </conditionalFormatting>
  <conditionalFormatting sqref="F17:F18">
    <cfRule type="containsText" dxfId="3" priority="3" operator="containsText" text="NO HABILITADO">
      <formula>NOT(ISERROR(SEARCH("NO HABILITADO",F17)))</formula>
    </cfRule>
    <cfRule type="containsText" dxfId="2" priority="4" operator="containsText" text="HABILITADO">
      <formula>NOT(ISERROR(SEARCH("HABILITADO",F17)))</formula>
    </cfRule>
  </conditionalFormatting>
  <conditionalFormatting sqref="F22:F24">
    <cfRule type="containsText" dxfId="1" priority="1" operator="containsText" text="NO HABILITADO">
      <formula>NOT(ISERROR(SEARCH("NO HABILITADO",F22)))</formula>
    </cfRule>
    <cfRule type="containsText" dxfId="0" priority="2" operator="containsText" text="HABILITADO">
      <formula>NOT(ISERROR(SEARCH("HABILITADO",F22)))</formula>
    </cfRule>
  </conditionalFormatting>
  <pageMargins left="0.70866141732283472" right="0.70866141732283472" top="0.74803149606299213" bottom="0.74803149606299213" header="0.31496062992125984" footer="0.31496062992125984"/>
  <pageSetup scale="44" orientation="landscape" r:id="rId1"/>
  <rowBreaks count="1" manualBreakCount="1">
    <brk id="2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E. Especifica Adic.</vt:lpstr>
      <vt:lpstr>X</vt:lpstr>
      <vt:lpstr>EXPERIENCIA PROPONENTE</vt:lpstr>
      <vt:lpstr>E. Profesionales Adic. P1</vt:lpstr>
      <vt:lpstr>E. Profesionales Adic. P 2</vt:lpstr>
      <vt:lpstr>E. Profesionales Adic. P3</vt:lpstr>
      <vt:lpstr>E. Profesionales Adic. P4</vt:lpstr>
      <vt:lpstr>E. Profesionales Adic. P 5</vt:lpstr>
      <vt:lpstr>EXPERIENCIA EQUIPO DE TRABA</vt:lpstr>
      <vt:lpstr>CAPACIDAD OPERATIVA</vt:lpstr>
      <vt:lpstr>PERSONAL CON DISCAPAC</vt:lpstr>
      <vt:lpstr>PROTECCIÓN A LA INDUSTRIA</vt:lpstr>
      <vt:lpstr>CONSOLIDADO POR PROPONENTE</vt:lpstr>
      <vt:lpstr>Año_2018</vt:lpstr>
      <vt:lpstr>'CAPACIDAD OPERATIVA'!Área_de_impresión</vt:lpstr>
      <vt:lpstr>'CONSOLIDADO POR PROPONENTE'!Área_de_impresión</vt:lpstr>
      <vt:lpstr>'EXPERIENCIA EQUIPO DE TRABA'!Área_de_impresión</vt:lpstr>
      <vt:lpstr>'EXPERIENCIA PROPONENTE'!Área_de_impresión</vt:lpstr>
      <vt:lpstr>'PERSONAL CON DISCAPAC'!Área_de_impresión</vt:lpstr>
      <vt:lpstr>'PROTECCIÓN A LA INDUSTRIA'!Área_de_impresión</vt:lpstr>
      <vt:lpstr>'EXPERIENCIA EQUIPO DE TRABA'!Títulos_a_imprimir</vt:lpstr>
      <vt:lpstr>'EXPERIENCIA PROPONENTE'!Títulos_a_imprimir</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LORENA</cp:lastModifiedBy>
  <cp:lastPrinted>2019-03-13T00:28:34Z</cp:lastPrinted>
  <dcterms:created xsi:type="dcterms:W3CDTF">2014-01-23T13:35:42Z</dcterms:created>
  <dcterms:modified xsi:type="dcterms:W3CDTF">2019-03-13T02:26:46Z</dcterms:modified>
</cp:coreProperties>
</file>