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emf" ContentType="image/x-emf"/>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codeName="ThisWorkbook" autoCompressPictures="0" defaultThemeVersion="124226"/>
  <bookViews>
    <workbookView xWindow="0" yWindow="0" windowWidth="20730" windowHeight="9630" tabRatio="871" firstSheet="8" activeTab="12"/>
  </bookViews>
  <sheets>
    <sheet name="E. Especifica Adic." sheetId="17" state="hidden" r:id="rId1"/>
    <sheet name="X" sheetId="43" r:id="rId2"/>
    <sheet name="EXPERIENCIA PROPONENTE" sheetId="28" r:id="rId3"/>
    <sheet name="E. Profesionales Adic. P1" sheetId="18" state="hidden" r:id="rId4"/>
    <sheet name="E. Profesionales Adic. P 2" sheetId="19" state="hidden" r:id="rId5"/>
    <sheet name="E. Profesionales Adic. P3" sheetId="20" state="hidden" r:id="rId6"/>
    <sheet name="E. Profesionales Adic. P4" sheetId="21" state="hidden" r:id="rId7"/>
    <sheet name="E. Profesionales Adic. P 5" sheetId="22" state="hidden" r:id="rId8"/>
    <sheet name="EXPERIENCIA EQUIPO DE TRABA" sheetId="49" r:id="rId9"/>
    <sheet name="CAPACIDAD OPERATIVA" sheetId="44" state="hidden" r:id="rId10"/>
    <sheet name="PERSONAL CON DISCAPAC" sheetId="46" r:id="rId11"/>
    <sheet name="PROTECCIÓN A LA INDUSTRIA" sheetId="47" r:id="rId12"/>
    <sheet name="CONSOLIDADO POR PROPONENTE" sheetId="48" r:id="rId13"/>
  </sheets>
  <externalReferences>
    <externalReference r:id="rId14"/>
    <externalReference r:id="rId15"/>
    <externalReference r:id="rId16"/>
    <externalReference r:id="rId17"/>
  </externalReferences>
  <definedNames>
    <definedName name="_Toc156908137" localSheetId="12">'CONSOLIDADO POR PROPONENTE'!#REF!</definedName>
    <definedName name="Año_2018">X!$A$4:$A$14</definedName>
    <definedName name="_xlnm.Print_Area" localSheetId="9">'CAPACIDAD OPERATIVA'!$A$1:$J$23</definedName>
    <definedName name="_xlnm.Print_Area" localSheetId="12">'CONSOLIDADO POR PROPONENTE'!$A$1:$L$25</definedName>
    <definedName name="_xlnm.Print_Area" localSheetId="8">'EXPERIENCIA EQUIPO DE TRABA'!$A$1:$Q$86</definedName>
    <definedName name="_xlnm.Print_Area" localSheetId="2">'EXPERIENCIA PROPONENTE'!$A$1:$Z$54</definedName>
    <definedName name="_xlnm.Print_Area" localSheetId="10">'PERSONAL CON DISCAPAC'!$A$1:$H$22</definedName>
    <definedName name="_xlnm.Print_Area" localSheetId="11">'PROTECCIÓN A LA INDUSTRIA'!$A$1:$J$19</definedName>
    <definedName name="_xlnm.Print_Titles" localSheetId="8">'EXPERIENCIA EQUIPO DE TRABA'!$A:$A,'EXPERIENCIA EQUIPO DE TRABA'!$1:$10</definedName>
    <definedName name="_xlnm.Print_Titles" localSheetId="2">'EXPERIENCIA PROPONENTE'!$A:$B,'EXPERIENCIA PROPONENTE'!$1:$9</definedName>
  </definedNames>
  <calcPr calcId="125725" concurrentCalc="0"/>
  <extLst>
    <ext xmlns:mx="http://schemas.microsoft.com/office/mac/excel/2008/main" uri="{7523E5D3-25F3-A5E0-1632-64F254C22452}">
      <mx:ArchID Flags="2"/>
    </ext>
  </extLst>
</workbook>
</file>

<file path=xl/calcChain.xml><?xml version="1.0" encoding="utf-8"?>
<calcChain xmlns="http://schemas.openxmlformats.org/spreadsheetml/2006/main">
  <c r="F25" i="28"/>
  <c r="C25"/>
  <c r="E24" i="48"/>
  <c r="E23"/>
  <c r="E22"/>
  <c r="E17"/>
  <c r="E18"/>
  <c r="AD25" i="28"/>
  <c r="AA25"/>
  <c r="X25"/>
  <c r="U25"/>
  <c r="R25"/>
  <c r="O25"/>
  <c r="L25"/>
  <c r="I25"/>
  <c r="G45"/>
  <c r="F45"/>
  <c r="G44"/>
  <c r="F44"/>
  <c r="AE26"/>
  <c r="AB26"/>
  <c r="AA27"/>
  <c r="AA33"/>
  <c r="Y26"/>
  <c r="X27"/>
  <c r="X33"/>
  <c r="V26"/>
  <c r="S26"/>
  <c r="P26"/>
  <c r="M26"/>
  <c r="J26"/>
  <c r="G26"/>
  <c r="F27"/>
  <c r="F33"/>
  <c r="D26"/>
  <c r="AD27"/>
  <c r="AD33"/>
  <c r="U27"/>
  <c r="U33"/>
  <c r="R27"/>
  <c r="R33"/>
  <c r="I27"/>
  <c r="I33"/>
  <c r="O27"/>
  <c r="O33"/>
  <c r="C27"/>
  <c r="C33"/>
  <c r="H44"/>
  <c r="I44"/>
  <c r="J44"/>
  <c r="K44"/>
  <c r="J45"/>
  <c r="K45"/>
  <c r="L27"/>
  <c r="L33"/>
  <c r="H45"/>
  <c r="I45"/>
  <c r="K46"/>
  <c r="I46"/>
  <c r="C9" i="49"/>
  <c r="M6" i="43"/>
  <c r="M4"/>
  <c r="C16"/>
  <c r="O83" i="49"/>
  <c r="N83"/>
  <c r="M83"/>
  <c r="L83"/>
  <c r="K83"/>
  <c r="J83"/>
  <c r="I83"/>
  <c r="F83"/>
  <c r="E83"/>
  <c r="D83"/>
  <c r="C83"/>
  <c r="B83"/>
  <c r="R58"/>
  <c r="Q58"/>
  <c r="P58"/>
  <c r="O58"/>
  <c r="N58"/>
  <c r="M58"/>
  <c r="L58"/>
  <c r="J58"/>
  <c r="I58"/>
  <c r="H58"/>
  <c r="G58"/>
  <c r="F58"/>
  <c r="E58"/>
  <c r="D58"/>
  <c r="C58"/>
  <c r="B58"/>
  <c r="A9" i="28"/>
  <c r="B9" i="46"/>
  <c r="J62" i="49"/>
  <c r="J63"/>
  <c r="I37"/>
  <c r="F12" i="48"/>
  <c r="E10" i="47"/>
  <c r="D10" i="46"/>
  <c r="B11" i="48"/>
  <c r="A8" i="49"/>
  <c r="A9" i="47"/>
  <c r="E18"/>
  <c r="G33" i="49"/>
  <c r="L33"/>
  <c r="J37"/>
  <c r="J38"/>
  <c r="K33"/>
  <c r="J33"/>
  <c r="F33"/>
  <c r="T33"/>
  <c r="S33"/>
  <c r="R33"/>
  <c r="Q33"/>
  <c r="P33"/>
  <c r="O33"/>
  <c r="N33"/>
  <c r="M33"/>
  <c r="I33"/>
  <c r="H33"/>
  <c r="J12"/>
  <c r="E33"/>
  <c r="D33"/>
  <c r="C33"/>
  <c r="B33"/>
  <c r="I38"/>
  <c r="F9"/>
  <c r="F23" i="48"/>
  <c r="I12" i="49"/>
  <c r="I13"/>
  <c r="J13"/>
  <c r="K37"/>
  <c r="K38"/>
  <c r="K12"/>
  <c r="K13"/>
  <c r="I62"/>
  <c r="I63"/>
  <c r="G9"/>
  <c r="H9"/>
  <c r="K16" i="48"/>
  <c r="F24"/>
  <c r="E10" i="44"/>
  <c r="E18" i="46"/>
  <c r="E19"/>
  <c r="D23" i="44"/>
  <c r="C44" i="28"/>
  <c r="F17" i="48"/>
  <c r="C45" i="28"/>
  <c r="D45"/>
  <c r="K18" i="48"/>
  <c r="C54" i="28"/>
  <c r="K15" i="48"/>
  <c r="K17"/>
  <c r="J12"/>
  <c r="C80" i="22"/>
  <c r="D42" i="18"/>
  <c r="B24" i="19"/>
  <c r="C24"/>
  <c r="D24"/>
  <c r="E24"/>
  <c r="B26"/>
  <c r="B38"/>
  <c r="B40"/>
  <c r="D38"/>
  <c r="B66"/>
  <c r="B68"/>
  <c r="D66"/>
  <c r="B80"/>
  <c r="D80"/>
  <c r="B82"/>
  <c r="B94"/>
  <c r="B96"/>
  <c r="C94"/>
  <c r="D94"/>
  <c r="E94"/>
  <c r="F94"/>
  <c r="H94"/>
  <c r="B108"/>
  <c r="B110"/>
  <c r="B24" i="20"/>
  <c r="B26"/>
  <c r="F24" i="22"/>
  <c r="E24"/>
  <c r="D24"/>
  <c r="B26"/>
  <c r="C24"/>
  <c r="B24"/>
  <c r="I108"/>
  <c r="F80"/>
  <c r="E94" i="21"/>
  <c r="B38" i="22"/>
  <c r="C38"/>
  <c r="B40"/>
  <c r="D38"/>
  <c r="E38"/>
  <c r="F38"/>
  <c r="G38"/>
  <c r="H38"/>
  <c r="I38"/>
  <c r="J38"/>
  <c r="K38"/>
  <c r="L38"/>
  <c r="M38"/>
  <c r="N38"/>
  <c r="O38"/>
  <c r="B52"/>
  <c r="B66"/>
  <c r="B68"/>
  <c r="B80"/>
  <c r="B82"/>
  <c r="B94"/>
  <c r="C94"/>
  <c r="D94"/>
  <c r="B108"/>
  <c r="C108"/>
  <c r="D108"/>
  <c r="E108"/>
  <c r="F108"/>
  <c r="G108"/>
  <c r="B24" i="21"/>
  <c r="C24"/>
  <c r="D24"/>
  <c r="E24"/>
  <c r="F24"/>
  <c r="G24"/>
  <c r="H24"/>
  <c r="I24"/>
  <c r="J24"/>
  <c r="K24"/>
  <c r="L24"/>
  <c r="M24"/>
  <c r="N24"/>
  <c r="O24"/>
  <c r="P24"/>
  <c r="Q24"/>
  <c r="R24"/>
  <c r="S24"/>
  <c r="T24"/>
  <c r="B38"/>
  <c r="C38"/>
  <c r="D38"/>
  <c r="E38"/>
  <c r="F38"/>
  <c r="G38"/>
  <c r="H38"/>
  <c r="I38"/>
  <c r="J38"/>
  <c r="K38"/>
  <c r="L38"/>
  <c r="M38"/>
  <c r="N38"/>
  <c r="O38"/>
  <c r="P38"/>
  <c r="Q38"/>
  <c r="R38"/>
  <c r="S38"/>
  <c r="T38"/>
  <c r="U38"/>
  <c r="V38"/>
  <c r="W38"/>
  <c r="B52"/>
  <c r="C52"/>
  <c r="D52"/>
  <c r="E52"/>
  <c r="F52"/>
  <c r="G52"/>
  <c r="H52"/>
  <c r="I52"/>
  <c r="J52"/>
  <c r="K52"/>
  <c r="B66"/>
  <c r="C66"/>
  <c r="D66"/>
  <c r="E66"/>
  <c r="F66"/>
  <c r="G66"/>
  <c r="H66"/>
  <c r="I66"/>
  <c r="J66"/>
  <c r="K66"/>
  <c r="L66"/>
  <c r="M66"/>
  <c r="N66"/>
  <c r="O66"/>
  <c r="P66"/>
  <c r="Q66"/>
  <c r="R66"/>
  <c r="S66"/>
  <c r="T66"/>
  <c r="U66"/>
  <c r="B80"/>
  <c r="C80"/>
  <c r="D80"/>
  <c r="E80"/>
  <c r="F80"/>
  <c r="G80"/>
  <c r="H80"/>
  <c r="I80"/>
  <c r="J80"/>
  <c r="K80"/>
  <c r="L80"/>
  <c r="M80"/>
  <c r="N80"/>
  <c r="O80"/>
  <c r="P80"/>
  <c r="Q80"/>
  <c r="R80"/>
  <c r="S80"/>
  <c r="T80"/>
  <c r="U80"/>
  <c r="V80"/>
  <c r="B94"/>
  <c r="B96"/>
  <c r="B108"/>
  <c r="B110"/>
  <c r="D52" i="19"/>
  <c r="F42" i="18"/>
  <c r="B26"/>
  <c r="B137" i="17"/>
  <c r="B138"/>
  <c r="J131"/>
  <c r="B111"/>
  <c r="B112"/>
  <c r="B85"/>
  <c r="B59"/>
  <c r="B60"/>
  <c r="J49"/>
  <c r="B49"/>
  <c r="D49"/>
  <c r="F49"/>
  <c r="H49"/>
  <c r="J24"/>
  <c r="H24"/>
  <c r="F24"/>
  <c r="D24"/>
  <c r="B25"/>
  <c r="B34"/>
  <c r="B35"/>
  <c r="B24"/>
  <c r="B38" i="20"/>
  <c r="B40"/>
  <c r="B52"/>
  <c r="B54"/>
  <c r="B66"/>
  <c r="B68"/>
  <c r="B80"/>
  <c r="B82"/>
  <c r="B94"/>
  <c r="B96"/>
  <c r="B108"/>
  <c r="B110"/>
  <c r="B52" i="19"/>
  <c r="B42" i="18"/>
  <c r="C42"/>
  <c r="B56"/>
  <c r="B58"/>
  <c r="B70"/>
  <c r="B72"/>
  <c r="B84"/>
  <c r="B86"/>
  <c r="B98"/>
  <c r="B100"/>
  <c r="B112"/>
  <c r="B114"/>
  <c r="B86" i="17"/>
  <c r="B82" i="21"/>
  <c r="B68"/>
  <c r="B54"/>
  <c r="B12"/>
  <c r="B26"/>
  <c r="B96" i="22"/>
  <c r="B12" i="20"/>
  <c r="B110" i="22"/>
  <c r="B44" i="18"/>
  <c r="B12"/>
  <c r="B12" i="22"/>
  <c r="B12" i="19"/>
  <c r="E9" i="49"/>
  <c r="D9"/>
  <c r="F18" i="48"/>
  <c r="H12"/>
  <c r="F22"/>
</calcChain>
</file>

<file path=xl/sharedStrings.xml><?xml version="1.0" encoding="utf-8"?>
<sst xmlns="http://schemas.openxmlformats.org/spreadsheetml/2006/main" count="2127" uniqueCount="759">
  <si>
    <t>Entidad Contratante</t>
  </si>
  <si>
    <t>Nombre del Contratista</t>
  </si>
  <si>
    <t>Valor del Contrato</t>
  </si>
  <si>
    <t>Fecha de Inicio del contrato indicando día, mes y año</t>
  </si>
  <si>
    <t>Estado del contrato</t>
  </si>
  <si>
    <t>Dirección</t>
  </si>
  <si>
    <t>Teléfono</t>
  </si>
  <si>
    <t>Número del Contrato</t>
  </si>
  <si>
    <t>En caso de Unión Temporal o Consorcio</t>
  </si>
  <si>
    <t>Fecha de Terminación del contrato indicando día, mes y año</t>
  </si>
  <si>
    <t>Fecha de suscripcion del contrato indicando día, mes y año</t>
  </si>
  <si>
    <t>Fecha de la expedición de la certificación</t>
  </si>
  <si>
    <t>Nombre y firma de quien expide la certificación</t>
  </si>
  <si>
    <t>Nombre del Proponente</t>
  </si>
  <si>
    <t>Campo</t>
  </si>
  <si>
    <t>Contrato 1</t>
  </si>
  <si>
    <t>Contrato 2</t>
  </si>
  <si>
    <t>Contrato 3</t>
  </si>
  <si>
    <t>Contrato 4</t>
  </si>
  <si>
    <t>Contrato 5</t>
  </si>
  <si>
    <t>Inegrante</t>
  </si>
  <si>
    <t>% de participac.</t>
  </si>
  <si>
    <t>Integrante</t>
  </si>
  <si>
    <t>Nombre de la Entidad contratante</t>
  </si>
  <si>
    <t>Persona Natural o Jurídica que ejecutó la Interventoría con Nº de NIT respectivo</t>
  </si>
  <si>
    <t>Nº de contrato y objeto del contrato de Interventoría</t>
  </si>
  <si>
    <t>Nombre completo y documento de identidad del profesional al cual certifica</t>
  </si>
  <si>
    <t>Cargo ejercido en el desarrollo del contrato de Interventoría certificado por parte del profesional certificado</t>
  </si>
  <si>
    <t>Exp 1</t>
  </si>
  <si>
    <t>Exp 2</t>
  </si>
  <si>
    <t>Exp 3</t>
  </si>
  <si>
    <t>Exp 4</t>
  </si>
  <si>
    <t>Exp 5</t>
  </si>
  <si>
    <t>Exp 6</t>
  </si>
  <si>
    <t>Fecha de Terminación del contrato de Interventoría</t>
  </si>
  <si>
    <t>Fecha de Inicio del contrato de Interventoría</t>
  </si>
  <si>
    <t>Fecha de Inicio de labores ejercidas por el profesional certificado</t>
  </si>
  <si>
    <t>Fecha de Terminación de labores ejercidas por el profesional certificado</t>
  </si>
  <si>
    <t>Tiempo de experiencia</t>
  </si>
  <si>
    <t>Valor Contratos</t>
  </si>
  <si>
    <t>Cumplimiento (1 Si; 0 No)</t>
  </si>
  <si>
    <t>Puntaje</t>
  </si>
  <si>
    <t>Cumplimiento contrato (1 Si; 0 No)</t>
  </si>
  <si>
    <t>Puntaje Experiencia Específica Adicional</t>
  </si>
  <si>
    <t>TRANSMILENIO SA</t>
  </si>
  <si>
    <t xml:space="preserve">AV. ELDORADO No. 66-63 </t>
  </si>
  <si>
    <t>Consorcio Interventoría SITP</t>
  </si>
  <si>
    <t>C&amp;M Consultores</t>
  </si>
  <si>
    <t>80 del 31/05/2012</t>
  </si>
  <si>
    <t>Realizar la interventoría técnica y operativa de las etapas preoperativa y operativa asociadas a la implementación de trece (13) contratos de concesión, cuyo objeto corresponde a la explotación preferencial y no exclusiva, de la prestación del servicio público de transporte de pasajeros dentro del esquema del Sistema Integrado de Transporte Público SITP 1) Usaquén, 2) Engativá, 3) Fontibón, 4) San Cristóbal, 5) Suba Oriental, 6) Suba Centro, 7) Calle 80, 8) Tintal - Zona Franca, 9) Kennedy, 10) Bosa, 11) Perdomo, 12) Ciudad Bolívar y 13) Usme</t>
  </si>
  <si>
    <t>Ernesto Cadena Rojas</t>
  </si>
  <si>
    <t>Terminado</t>
  </si>
  <si>
    <t>Edwin Acosta Giraldo</t>
  </si>
  <si>
    <t>UNE</t>
  </si>
  <si>
    <t>Jefe Area Administración Regional Centro</t>
  </si>
  <si>
    <t>IDU</t>
  </si>
  <si>
    <t>Sandra Lucía Navas Tequia</t>
  </si>
  <si>
    <t>EPYPSA</t>
  </si>
  <si>
    <t>Gerardo Ariza Ariza</t>
  </si>
  <si>
    <t>GRUPO INTEGRAL EMPRESARIAL S.A.S</t>
  </si>
  <si>
    <t>900164491-1</t>
  </si>
  <si>
    <t>Mauricio Gomez Dominguez</t>
  </si>
  <si>
    <t>UNIÓN TEMPORAL FENIX</t>
  </si>
  <si>
    <t>Victor Manuel Pinto Cortes</t>
  </si>
  <si>
    <t>095 de 2002</t>
  </si>
  <si>
    <t>Gerente</t>
  </si>
  <si>
    <t>AMEZQUITA &amp; CIA S.A</t>
  </si>
  <si>
    <t>860023380-3</t>
  </si>
  <si>
    <t>Blanca Cilia Poveda Gonzalez</t>
  </si>
  <si>
    <t>COSA COLOMBIA S.A</t>
  </si>
  <si>
    <t>800252912-5</t>
  </si>
  <si>
    <t>C&amp;M CONSULTORES S.A</t>
  </si>
  <si>
    <t>MINISTERIO DE EDUCACIÓN NACIONAL - MEN</t>
  </si>
  <si>
    <t>CALLE 43 N° 57 14</t>
  </si>
  <si>
    <t>271 de 2011</t>
  </si>
  <si>
    <t>Interventoria de la prestación de servicios para la organización, administración y ejecución de acciones logisticas para la realización de eventos</t>
  </si>
  <si>
    <t>Dunia Semmir Montañez Jimenez</t>
  </si>
  <si>
    <t>123 de 2010</t>
  </si>
  <si>
    <t>Interventoria de la prestación de servicios para la organización, administración y ejecución de acciones logisticas para la realización de eventos - grupo N° 1 del consorcio CM-MEN-02-10, Contratos derivados de la Licitación LP-MEN-12-09</t>
  </si>
  <si>
    <t>Fabio Alberto Gomez Santos</t>
  </si>
  <si>
    <t>634 de 2009</t>
  </si>
  <si>
    <t>Interventoria de la prestación de servicios para la organización, administración y ejecución de acciones logisticas para la realización de eventos - grupo N° 1 del consorcio CM-MEN-06-09, Contratos derivados de la Licitación LP-MEN-01-09</t>
  </si>
  <si>
    <t>482 de 2012</t>
  </si>
  <si>
    <t>Realizar la interventoría técnica, administrativa, financiera y jurídica de los contratos resultantes de la licitación pública LP-MEN-01-2012 cuyo objeto es la prestación de servicios para la organización, administración y ejecución de acciones logisticas para la realización de eventos</t>
  </si>
  <si>
    <t>Se adjunta el acta de inicio y contrato</t>
  </si>
  <si>
    <t>SERVICIOS Y SOLUCIONES SEGURAS S.A.S</t>
  </si>
  <si>
    <t>Servicios y Soluciones Seguras S.A.S</t>
  </si>
  <si>
    <t>124 de 2011</t>
  </si>
  <si>
    <t>Lisandro Junco Espinosa</t>
  </si>
  <si>
    <t>SERVICIOS &amp; SOLUCIONES SEGURAS S.A.S</t>
  </si>
  <si>
    <t>Saieth Baudilio Chaves Pabon</t>
  </si>
  <si>
    <t>SERVICIOS &amp; SOLUCIONES SEGURAS</t>
  </si>
  <si>
    <t>001 de 2005</t>
  </si>
  <si>
    <t>207 de 2009</t>
  </si>
  <si>
    <t>288 de 2012</t>
  </si>
  <si>
    <t>830055541-0</t>
  </si>
  <si>
    <t>Claudia Marcela Espinosa Gamba</t>
  </si>
  <si>
    <t>SEVIAL S.A</t>
  </si>
  <si>
    <t>Jaime Guzman Posada</t>
  </si>
  <si>
    <t>Juan Carlos Ruiz Bohorquez</t>
  </si>
  <si>
    <t>JAHV MCGREGOR LDTA</t>
  </si>
  <si>
    <t xml:space="preserve">KPMG </t>
  </si>
  <si>
    <t>BBVA FIDUCIARIA S.A</t>
  </si>
  <si>
    <t>Miguel Antonio Suarez Pava</t>
  </si>
  <si>
    <t>CUMPLE</t>
  </si>
  <si>
    <t>TRANSPORTE ESIVANS SAS</t>
  </si>
  <si>
    <t>ODL</t>
  </si>
  <si>
    <t>CR 67 Nº 167-61</t>
  </si>
  <si>
    <t>AVENIDA CALLE 100 #8A-37</t>
  </si>
  <si>
    <t>ASPROINCO SAS</t>
  </si>
  <si>
    <t xml:space="preserve">5 EXPRESS SERVICIOS LTDA </t>
  </si>
  <si>
    <t xml:space="preserve"> </t>
  </si>
  <si>
    <t>PS 03 2010</t>
  </si>
  <si>
    <t>PRESTAR LOS SERVICIOS DE SUPERVICION CONTROL Y ORGANIZACIÓN DEL TRASPORTE</t>
  </si>
  <si>
    <t>ERNESTO JORGE GARRIDO</t>
  </si>
  <si>
    <t>NERLSON RAUL MOYANO</t>
  </si>
  <si>
    <t xml:space="preserve">FINALIZADO </t>
  </si>
  <si>
    <t>FINALIZADO</t>
  </si>
  <si>
    <t>CONSORCIO CONTROL RUTAS ESCOLARES</t>
  </si>
  <si>
    <t>ALFREDO ARDILA ARIZA</t>
  </si>
  <si>
    <t>ALCALDE MUNICIPAL DE MEDINA</t>
  </si>
  <si>
    <t>ALCALDE MUNICIPAL DE MEDINA NIT 899999470-8</t>
  </si>
  <si>
    <t>ASESOR DESPEÑANDO FUNCIONES DE INTERVENTOR EN LOS DIFERENTES CONTRATOS FIRMADOS POR EL MUNICIPIO, ENTRE ELLOS SERVICIO DE ASEO Y DE TRANSPORTE ESCOLAR</t>
  </si>
  <si>
    <t>GUILLERMO ANTONIO RINCON PINTO CC19266942 DE BOGOTA</t>
  </si>
  <si>
    <t>CONSULTOR</t>
  </si>
  <si>
    <t>ASESOR</t>
  </si>
  <si>
    <t>COOTRACAIME</t>
  </si>
  <si>
    <t>COOTRACAIME NIT 8907006779</t>
  </si>
  <si>
    <t>SERVICIOS PROFESIONALES COMO CONSULTOR EN LA ORGANIZACIÓN DEL SERVICIO DE TRANSPORTE PUBLICO</t>
  </si>
  <si>
    <t>LUIS FELIPE ANZOLA PACHON CC 79347007 DE BOGOTA</t>
  </si>
  <si>
    <t>TRANSPORTE ESIVANS SAS 830102646-7</t>
  </si>
  <si>
    <t>ABOGADO ASESOR EN TEMAS RELACIONADOS CON LA CONTRATACION</t>
  </si>
  <si>
    <t>ALVARO SOTO SAAVEDRA</t>
  </si>
  <si>
    <t>TRANSPORTES ESIVANS</t>
  </si>
  <si>
    <t>TRANSPORTES ESIVANS NIT 830102646-7</t>
  </si>
  <si>
    <t>ASESOR Y COORDINADOR DEL SERVICIO DE TRANSPORTE PUBLICO EN LA EMPRESA</t>
  </si>
  <si>
    <t>LUIS ROJAS BOTÍA CC19147137 DE BOGOTA</t>
  </si>
  <si>
    <t>ASESOR Y COORDINADOR</t>
  </si>
  <si>
    <t>5 EXPRESS</t>
  </si>
  <si>
    <t>5 EXPRESS NIT 898100110-8</t>
  </si>
  <si>
    <t>ASESOR EN LA COORDINACIÓN DEL TRANSPORTE</t>
  </si>
  <si>
    <t>BIENVENIDO LEDESMA ROMERO CC79904085 DE BOGOTA</t>
  </si>
  <si>
    <t>ASESOR - COORDINADOR</t>
  </si>
  <si>
    <t>ASESOR CONTABLE DE LA EMPRESA</t>
  </si>
  <si>
    <t>JOSE ANGEL MARTIN AVILA CC 3274201 DE CUMARAL META</t>
  </si>
  <si>
    <t>ASESOR CONTABLE</t>
  </si>
  <si>
    <t>TRANSPORTES RINCON</t>
  </si>
  <si>
    <t xml:space="preserve">TRANSPORTES RINCON NIT </t>
  </si>
  <si>
    <t>ASESOR EN LA PLANEACION DISEÑO Y EJECUCION DE RUTAS Y SEGUIMIENTO Y CONTROL DE SERVICIO DE TRANSPORTE</t>
  </si>
  <si>
    <t>JAIME FONSECA CORTES CC 17132134</t>
  </si>
  <si>
    <t>TPD INGENIERIA S.A</t>
  </si>
  <si>
    <t>UNIVERSIDAD NACIONAL DE COLOMBIA</t>
  </si>
  <si>
    <t>MARIO ENRIQUE GALVIS AYALA</t>
  </si>
  <si>
    <t>ASESOR JURIDICO</t>
  </si>
  <si>
    <t>JORGE EDUARDO AYA RODRIGUEZ</t>
  </si>
  <si>
    <t>GLORIA ESPERANZA TORRES UMBACIA</t>
  </si>
  <si>
    <t>SOCIEDAD GRAN TRANSPORTADORA BN LTDA</t>
  </si>
  <si>
    <t>GLORIA INES ZORRO BENAVIDES</t>
  </si>
  <si>
    <t>CONTADORA PUBLICA</t>
  </si>
  <si>
    <t>JHON FERNANDO CASTELLANOS DOMINGUEZ</t>
  </si>
  <si>
    <t>NABORS DRILLING INTERNATIONAL LIMITED</t>
  </si>
  <si>
    <t>AV CALLE 72 No. 6-30</t>
  </si>
  <si>
    <t>TRANSPER 2212</t>
  </si>
  <si>
    <t>PRESTAR SERVICIOS DE TRANSPORTE DE PERSONAL EN CAMPO PARA LA OPERACIÓN Y PROYECTO DE LA EBR, EBR1, COROCORA EN EL DPTO DEL META</t>
  </si>
  <si>
    <t>prestar el servicio de tranporte de personal en campo en los deptos del Meta y Casanare</t>
  </si>
  <si>
    <t>SERVICIOS DE TRANSPORTE DE PERSONAL</t>
  </si>
  <si>
    <t>NELSO RAUL MOYANO</t>
  </si>
  <si>
    <t>DEISY LAVERDE</t>
  </si>
  <si>
    <t>ORDEN DE SERVICIO 1031 DE 2005</t>
  </si>
  <si>
    <t>INTERVENTORIA</t>
  </si>
  <si>
    <t>LIQUIDADO</t>
  </si>
  <si>
    <t>TECNISEG DE COLOMBIA LTDA</t>
  </si>
  <si>
    <t>TRANSMILENIO S.A</t>
  </si>
  <si>
    <t>SECRETARIA DE TRANSITO Y TRANSPORTE DE VALLEDUPAR</t>
  </si>
  <si>
    <t>Calle 152 A Nº 17 - 04</t>
  </si>
  <si>
    <t>Avenida del Dorado 66 - 63</t>
  </si>
  <si>
    <t>Transversal 23 Nº 94 -23 of 602</t>
  </si>
  <si>
    <t>Calle 13 Nº 11 - 90</t>
  </si>
  <si>
    <t>Unión Temoral Control Transito</t>
  </si>
  <si>
    <t>P.I.V Ingenieria</t>
  </si>
  <si>
    <t>175 de 2011</t>
  </si>
  <si>
    <t>004 de 2009</t>
  </si>
  <si>
    <t>006 de 2010</t>
  </si>
  <si>
    <t>Administraciòn y manejo del transporte del personal de guardas a nivel nacional</t>
  </si>
  <si>
    <t>Contratar bajo la modalidad de Outsourcing que por su cuenta y riesgo realice labores de supervisión, verificación y retroalimentación de la operación del servicio de alimentadores del Sistema Transmilenio a realizarse en las diferentes zonas de alimentación del sistema</t>
  </si>
  <si>
    <t>Prestar el servicio de administración, supervisión, manejo y control de operaciones de la informaciónde multas e infracciones de transito para el convenio con la Dirección de Transito de la Policia Nacional y dentro de las ordenes que SEVIAL S.A precise por razón de su actividad en la ZONA, comprendida por los departamentos de GUAJIRA,MAGDALENA, BOLIVAR, ATLANTICO y CESAR</t>
  </si>
  <si>
    <t>Interventoria técnica, administrativa y financiera del contrato de Concesión Nº 015 de 2005 cuyo objeto es la repotenciación, operación, mantenimiento y expansión del sistema de semaforización de la ciudad y la implantación de un siste,a de control de tráfico y la modernización técnologica y funcional de la secretaría de tránsito y transporte de Valledupar</t>
  </si>
  <si>
    <t>Ruben Dario Junco Espinoza</t>
  </si>
  <si>
    <t>Raul Ernesto Morales Lopez</t>
  </si>
  <si>
    <t>Keillyng Oriana Uron Pinto</t>
  </si>
  <si>
    <t>Finalizado</t>
  </si>
  <si>
    <t>OBSERVACIONES</t>
  </si>
  <si>
    <t>Contratista</t>
  </si>
  <si>
    <t>Abogado</t>
  </si>
  <si>
    <t>Coordinadora de transporte</t>
  </si>
  <si>
    <t>UT INTERVENTORES EXPRESS</t>
  </si>
  <si>
    <t>EXPERIENCIA ESPECIFICA ADICIONAL</t>
  </si>
  <si>
    <t>TPD INGENIERIA S.A.</t>
  </si>
  <si>
    <t>CONSORCIO INTERVENTORIA TRANSPORTE</t>
  </si>
  <si>
    <t>SECRETARIA DE EDUCACION</t>
  </si>
  <si>
    <t>ATI INTERNACIONAL</t>
  </si>
  <si>
    <t xml:space="preserve">      ALCALDIA MAYOR DE BOGOTA D.C.</t>
  </si>
  <si>
    <t xml:space="preserve"> SECRETARÍA DE EDUCACIÓN</t>
  </si>
  <si>
    <t>EVALUACIÓN TÉCNICA- ECONÓMICA: CONCURSO DE MERITOS No. SED-CM-DBE-110-2013</t>
  </si>
  <si>
    <t>Valor del contrato a tener en cuenta</t>
  </si>
  <si>
    <t xml:space="preserve">Cargo ejercido en el desarrollo del contrato </t>
  </si>
  <si>
    <t xml:space="preserve">Fecha de Inicio de labores ejercidas </t>
  </si>
  <si>
    <t>Fecha de Terminación de labores ejercidas</t>
  </si>
  <si>
    <t>Fecha de Inicio de labores ejercidas</t>
  </si>
  <si>
    <t xml:space="preserve">Fecha de Terminación de labores ejercidas </t>
  </si>
  <si>
    <t>Cargo ejercido en el desarrollo del contrato</t>
  </si>
  <si>
    <t>Transporte Esivans</t>
  </si>
  <si>
    <t>Asesor</t>
  </si>
  <si>
    <t>Director</t>
  </si>
  <si>
    <t>Unal</t>
  </si>
  <si>
    <t>Asesor jurídico</t>
  </si>
  <si>
    <t>Director de operaciones</t>
  </si>
  <si>
    <t>Coordinadora</t>
  </si>
  <si>
    <t>Abogado asesor</t>
  </si>
  <si>
    <t>Valor total del Contrato</t>
  </si>
  <si>
    <t>Objeto del contrato</t>
  </si>
  <si>
    <t xml:space="preserve">Director de Proyecto </t>
  </si>
  <si>
    <t xml:space="preserve">Fecha de Terminación de labores </t>
  </si>
  <si>
    <t xml:space="preserve">Asesor en Transporte </t>
  </si>
  <si>
    <t xml:space="preserve">Abogado </t>
  </si>
  <si>
    <t xml:space="preserve">Coordinador Técnico Operativo </t>
  </si>
  <si>
    <t>Coordinador Técnico Operativo</t>
  </si>
  <si>
    <t xml:space="preserve">Coordinador Adtivo </t>
  </si>
  <si>
    <t xml:space="preserve">Prof en Vehiculos </t>
  </si>
  <si>
    <t>Coordinador Adtivo</t>
  </si>
  <si>
    <t>Asesor en Transporte</t>
  </si>
  <si>
    <t>Valor del contrato a tener en cuenta (actualizado 2014)</t>
  </si>
  <si>
    <t xml:space="preserve">Se tuvo en cuenta la experiencia </t>
  </si>
  <si>
    <t>Avenida El Dorado #66-63</t>
  </si>
  <si>
    <t>ICBF</t>
  </si>
  <si>
    <t>095 de 2010</t>
  </si>
  <si>
    <t>Desarrollar la interventoria de los contratos a través de los cuales se desarrolla el programa de desayunos infantiles</t>
  </si>
  <si>
    <t>Realizar el control y la supervisión tecnica y administrativa a los programas de desayunos infantiles</t>
  </si>
  <si>
    <t>1292 de 2012</t>
  </si>
  <si>
    <t>Realizar la interventoria de los contratos  por el ICBF para la ejecución a nivel nacional del programa desayunos infantiles con amor</t>
  </si>
  <si>
    <t>Av. Carrera 68 No. 64C-75</t>
  </si>
  <si>
    <t>73 de 2007</t>
  </si>
  <si>
    <t>Interventoria al contrato No. 70 de 2007 de prestación de servicios de diseño, suministro, impresión, alistamiento, empaque y distribución por mensajeria especializada de documentos de valorización</t>
  </si>
  <si>
    <t>ICFES</t>
  </si>
  <si>
    <t>61 de 2013</t>
  </si>
  <si>
    <t>Contratar la organización, administración y ejecución de acciones logisticas para la aplicación de las pruebas piloto ECAES</t>
  </si>
  <si>
    <t>Calle 17 No. 3 - 40</t>
  </si>
  <si>
    <t>Interventoria Social SAS</t>
  </si>
  <si>
    <t>Olga Elena Muñoz</t>
  </si>
  <si>
    <t>Calle 20 No. 9 - 20</t>
  </si>
  <si>
    <t>Hernando Arenas Castro</t>
  </si>
  <si>
    <t>Martha Isabel Duarte</t>
  </si>
  <si>
    <t xml:space="preserve">Heidy Yobanna Moreno </t>
  </si>
  <si>
    <t>994 de 2007</t>
  </si>
  <si>
    <t>Interventoria Social LTDA</t>
  </si>
  <si>
    <t xml:space="preserve">Rosa Maria Navarro </t>
  </si>
  <si>
    <t xml:space="preserve">SERVICIOS &amp; SOLUCIONES SEGURAS </t>
  </si>
  <si>
    <t>DIRECTOR DE OPERACIONES</t>
  </si>
  <si>
    <t>TRANSMASIVO SA</t>
  </si>
  <si>
    <t>Exp 9</t>
  </si>
  <si>
    <t>Exp 8</t>
  </si>
  <si>
    <t>Exp 7</t>
  </si>
  <si>
    <t>Prof en Vehiculos</t>
  </si>
  <si>
    <t>ORGANIZACIÓN LOGISTICA MUNTIMODAL SAS</t>
  </si>
  <si>
    <t>ORGANIZACIÓN LOGISTICA MULTIMODAL SAS</t>
  </si>
  <si>
    <t>ODS-1665</t>
  </si>
  <si>
    <t>ODS-845</t>
  </si>
  <si>
    <t>ODS-430</t>
  </si>
  <si>
    <t>ODS-748</t>
  </si>
  <si>
    <t>ODS-1735</t>
  </si>
  <si>
    <t>PROGRAMA DE INVESTIGACION EN TRANSITO Y TRANSPORTE</t>
  </si>
  <si>
    <t>PROYECTO ESTUDIO DE MOVILIDAD GERENCIA REFINERIA DE BARANCABERMEJA</t>
  </si>
  <si>
    <t>ODS-1884</t>
  </si>
  <si>
    <t>ODS-202</t>
  </si>
  <si>
    <t>ODS-24</t>
  </si>
  <si>
    <t>ODS-1991</t>
  </si>
  <si>
    <t>CONVENIO CONSULTORIA No. 042</t>
  </si>
  <si>
    <t>ODS-501</t>
  </si>
  <si>
    <t>ODS-232</t>
  </si>
  <si>
    <t>ODS-1723</t>
  </si>
  <si>
    <t>ODS-1224</t>
  </si>
  <si>
    <t>CONTRATO 112-2004</t>
  </si>
  <si>
    <t>Exp 21</t>
  </si>
  <si>
    <t>Exp 20</t>
  </si>
  <si>
    <t>Exp 19</t>
  </si>
  <si>
    <t>Exp 18</t>
  </si>
  <si>
    <t>Exp 17</t>
  </si>
  <si>
    <t>Exp 16</t>
  </si>
  <si>
    <t>Exp 15</t>
  </si>
  <si>
    <t>Exp 14</t>
  </si>
  <si>
    <t>Exp 13</t>
  </si>
  <si>
    <t>Exp 12</t>
  </si>
  <si>
    <t>Exp 11</t>
  </si>
  <si>
    <t>Exp 10</t>
  </si>
  <si>
    <t>INGENIERO COORDINADOR</t>
  </si>
  <si>
    <t>SUBSECRETARIO DE DESPACHO CODIGO 045 GRADO 06</t>
  </si>
  <si>
    <t>ASESOR CODIGO 101 GRADO 4</t>
  </si>
  <si>
    <t>PROFESIONAL UNIVERSITARIO</t>
  </si>
  <si>
    <t>JEFE DE DEPARTAMENTO</t>
  </si>
  <si>
    <t>ESTUDIO DE CONSULTORIA EN TRANSITO Y TRANSPORTE PARA EL CALLAO PERÚ</t>
  </si>
  <si>
    <t>CONTRATO DE PRESTACION DE SERVICIOS 105 DE 2008</t>
  </si>
  <si>
    <t>ODS 385</t>
  </si>
  <si>
    <t>ODS 307</t>
  </si>
  <si>
    <t>INTERVENTORIA CONTRATOS DE TRANSPORTE</t>
  </si>
  <si>
    <t>ODS 2257</t>
  </si>
  <si>
    <t>ODS 837</t>
  </si>
  <si>
    <t>ODS 1851</t>
  </si>
  <si>
    <t>ODS 76</t>
  </si>
  <si>
    <t>MEDICION DE LOS TIEMPOS DE VIAJE DEL SISTEMA DE TRANSMILENIO</t>
  </si>
  <si>
    <t>INTERVENTORIA DE LOS CONTRATOS PARA EL SUMINISTRO PARA EL TRANSPORTE ESCOLAR</t>
  </si>
  <si>
    <t>INGENIERO CIVIL ESPECIALIZADO EN INGENIERIA DE TRAFICO CON ENFASIS EN SEMAFORIZACION</t>
  </si>
  <si>
    <t>DATA TOOL</t>
  </si>
  <si>
    <t>SECRETARIA DISTRITAL DE MOVILIDAD</t>
  </si>
  <si>
    <t>STT-FONDATT SECRETARIA DE TRANSITO Y TRANSPORTE</t>
  </si>
  <si>
    <t>SOCIEDAD COLOMBIA DE TRANSPORTE FERROVIARIO</t>
  </si>
  <si>
    <t>JEFE OFICINA ASESORA</t>
  </si>
  <si>
    <t>SERVICIOS PROFESIONALES COMO ASESOR JURIDICO</t>
  </si>
  <si>
    <t>CONTRATO DE PRESTACION DE SERVICIOS 00560 DE 2012  Y 000036 DE 2013</t>
  </si>
  <si>
    <t>ASESOR GRADO 24</t>
  </si>
  <si>
    <t>CONTRATO 146 DE 2002</t>
  </si>
  <si>
    <t xml:space="preserve">CONTRATO Nº 030 </t>
  </si>
  <si>
    <t>AUDITORIA GENERALDE LA REPUBLICA</t>
  </si>
  <si>
    <t>MINISTERIO DE TECNOLOGIAS DE INFORMACION Y LAS COMUNICACIONES</t>
  </si>
  <si>
    <t>PROCURADURIA GENERAL DE LA NACION</t>
  </si>
  <si>
    <t>ALCALDIA MAYOR DE BOGOTA - SECRETARIA DE OBRAS PUBLICAS</t>
  </si>
  <si>
    <t>ALCALDIA MAYOR DE BOGOTA - SECRETARIA DE TRANSITO Y TRANSPORTE</t>
  </si>
  <si>
    <t>DIRECTOR PLANEACION DE LA OPERACIÓN</t>
  </si>
  <si>
    <t>ASESOR EN TRANSPORTE</t>
  </si>
  <si>
    <t>JORGE ZORRO BENAVIDES</t>
  </si>
  <si>
    <t>EXPERTO EN PLANEACION Y MODELACION DE SISTEMAS DE TRANSITO Y TRANSPORTE</t>
  </si>
  <si>
    <t xml:space="preserve">PROFESIONAL ESPECIALIZADO DEL GRUPO DE PLANEACION DE TRANSITO Y TRANSPORTE </t>
  </si>
  <si>
    <t>PROFESIONAL ESPECIALIZADO DEL GRUPO DE PLANEACION DE TRANSITO Y TRANSPORTE COMO ARTE DE LAS INICIATIVA DE REORGANIZACION DE RUTAS DE TRANSPORTE</t>
  </si>
  <si>
    <t>PROFESIONAL ESPECIALIZADO DEL GRUPO DE PLANEACION DE TRANSITO Y TRANSPORTE EN EL DESARROLLO DE LOS ESTUDIOS TECNICOS PARA LA PLANEACION DEL SISTEMA DE RUTAS ESCOLARES</t>
  </si>
  <si>
    <t>PROFESIONAL ESPECIALIZADO DEL GRUPO DE PLANEACION DE TRANSITO Y TRANSPORTE EN EL ANALISIS DE PROPUESTAS COMPLEMENTARIAS</t>
  </si>
  <si>
    <t>MASIVO CAPITAL</t>
  </si>
  <si>
    <t>TRANSMETRO S.A</t>
  </si>
  <si>
    <t>SECRETARIA DE PLANEACION</t>
  </si>
  <si>
    <t>LOGITRANS LOGISTICA E INGENIERIA DE TRANSPORTE LDTA</t>
  </si>
  <si>
    <t>MOVILIDAD SOSTENIBLE</t>
  </si>
  <si>
    <t>SECRETARIA DE TRANSITO Y TRANSPORTE DE BOGOTA</t>
  </si>
  <si>
    <t>Exp 23</t>
  </si>
  <si>
    <t>JEFE DE UNIDAD DE TRANSPORTE PUBLICO</t>
  </si>
  <si>
    <t>CONTRATO DE CONSULTORIA 2012-1720</t>
  </si>
  <si>
    <t>CONTRATO DE CONSULTORIA Nº 0159 DE 2011 000176</t>
  </si>
  <si>
    <t>OFERTA MERCANTIL 001 DE 2011</t>
  </si>
  <si>
    <t>CONTRATO 224 ELABORACION DE UN PLAN MAESTRO DE MOVILIDAD</t>
  </si>
  <si>
    <t>CONTRATO 2010-0097 ESTUDIO DE MOVILIDAD AL INTERIOR DEL METRO CABLE</t>
  </si>
  <si>
    <t>CONTRATO DE CONSULTORIA 151 DE 2009</t>
  </si>
  <si>
    <t xml:space="preserve">CONTRATO DE CONSULTORIA 104 DE 2009 </t>
  </si>
  <si>
    <t>CONTRATO 2008 -0109 ANALIZAR CRUCES VIALES</t>
  </si>
  <si>
    <t>CARACTERIZACION DE LA MOVILIDAD DEL MUNICIPIO DE NEIVA</t>
  </si>
  <si>
    <t>CONTRATO DE CONSULTORIA 116 DE 2005</t>
  </si>
  <si>
    <t>ESTUDIO DE TRANSITO Y TRANSPORTE DEL AREA METROPOLITANA EN PEREIRA</t>
  </si>
  <si>
    <t>CONTRATO DE PRESTACION DE SERVICIOS 055 DE 1999</t>
  </si>
  <si>
    <t>CONTRATO DE PRESTACION DE SERVICIOS 665 DE 1998</t>
  </si>
  <si>
    <t>CONTRATO 035 DE 1998</t>
  </si>
  <si>
    <t>CONTRATO DE CONSULTORIA Nº 00213 DE 1996</t>
  </si>
  <si>
    <t>CONTRATO DE CONSULTORIA PARA RECOLECTAR Y PROCESAR INFORMACION REQUERIDA PARA EL ESTUDIO DE FACTIBILIDAD E IMPLEMENTACION DE RUTAS CIRCULARES DE TRANSPORTE PUBLICO EN BOGOTA</t>
  </si>
  <si>
    <t>JEFE DE UNIDAD DE OPERACIONES TRONCALES</t>
  </si>
  <si>
    <t>COORDINADOR GENERAL DEL PROYECTO DE DESARROLLO INTEGRAL DE ASENTAMIENTOS POPULARES</t>
  </si>
  <si>
    <t>TRANSPORTE PLANEACION DISEÑO E INGENIERIA</t>
  </si>
  <si>
    <t>CAMARA DE COMERCIO DE BOGOTA</t>
  </si>
  <si>
    <t>MINISTERIO DE TRANSPORTE</t>
  </si>
  <si>
    <t>DEPARTAMENTO ADMINISTRATIVO DE PLANEACION DISTRITAL</t>
  </si>
  <si>
    <t>PROGRAMA DE NACIONES UNIDAS PARA EL DESARROLLO</t>
  </si>
  <si>
    <t>Ingeniero de Planta</t>
  </si>
  <si>
    <t>Coordinador de Rutas escolares del Distrito</t>
  </si>
  <si>
    <t>Coordinador de Interventoria</t>
  </si>
  <si>
    <t>Willian Teodulo Gómez Moreno CC.19158394</t>
  </si>
  <si>
    <t>Ctos.24, 35, 37, 38, 40, 46, 122, 174 y 697 de 2003 Y 2004</t>
  </si>
  <si>
    <t>Ctos.1688/2009, 915/2008, 565/2007, 090/2006, 118/2004.</t>
  </si>
  <si>
    <t>PELDAR S.A.</t>
  </si>
  <si>
    <t>ATI INTERNACIONAL LTDA.</t>
  </si>
  <si>
    <t>COOPERATIVA DE TRABAJAO ASOCIADO PROSPECTIVA CTA.</t>
  </si>
  <si>
    <t>Prof en Vehiculos ( Ing meca, autom, trans, civ o inds)</t>
  </si>
  <si>
    <t>Directora Financiera, Administrativa y de Personal</t>
  </si>
  <si>
    <t>María Elsa Guzmán Gómez CC.51568725</t>
  </si>
  <si>
    <t>Cto. 1625 de 2011</t>
  </si>
  <si>
    <t>Ctos.450 y 451 de 2011</t>
  </si>
  <si>
    <t xml:space="preserve">Ctos. 920 Y 921 DE 2008, </t>
  </si>
  <si>
    <t>Coordinador Adtivo (econo, admon, contad, ing finan,  en caso de ser civil o trans con pos en finanzas)</t>
  </si>
  <si>
    <t>Coordinadora logistica de transporte de ambulancias E.S.E Hospital del Sur.</t>
  </si>
  <si>
    <t>Carmen Cecilia Barón Torres C.C.37926898</t>
  </si>
  <si>
    <t>COOPERATIVA DE TRABAJO ASOCIADO PROSPECTIVA C.T.A.</t>
  </si>
  <si>
    <t>COOPERATIVA INTRASALUD</t>
  </si>
  <si>
    <t>Coordinador Técnico Operativo ( Ing civ, trans y vias, elect, electr, meca, sist, inds, mecatro o admon de emp)</t>
  </si>
  <si>
    <t>Director de Operaciones</t>
  </si>
  <si>
    <t>Juan Carlos Rodríguez Martínez CC.79686247</t>
  </si>
  <si>
    <t>860005108-1</t>
  </si>
  <si>
    <t>EXPRESO BOLIVARIANO S.A</t>
  </si>
  <si>
    <t xml:space="preserve">                                                                                                                                                                                   </t>
  </si>
  <si>
    <t>Mauricio Alejandro Camacho Fonseca CC.79432777</t>
  </si>
  <si>
    <t>805.014.950-3</t>
  </si>
  <si>
    <t>Unión Temporal Cintra Valle</t>
  </si>
  <si>
    <t>Abogado (Pos: Contratación Pub o Adminst)</t>
  </si>
  <si>
    <t>Oswaldo Javier Arias García C.C.19270011</t>
  </si>
  <si>
    <t>Cto.006/2001,Interventoria de prestación del servicio de transporte escolar para niños y jovenes de grado 0° a 9°, en las tres jornadas, matriculados en las diferentes localidades y grupos en número de 500 rutas</t>
  </si>
  <si>
    <t>140 DE 2003, Apoyar en la gerencia de reorganización de transporte público en el estudio y elaboración de los documentos técnicos necesarios para la expedición de los actos administrativos relacionados con la declaratoria de vacacia por abandono de rutas al igual que la participación en la elaboración de las respuestas a los recursos y peticiones que se pretenden en desarrollo del trámite mencionado y la atención a los transportadores que se inviten a la entidad o que soliciten claridad sobre los estudios técnicos soportes para la reestructuración del servicio.</t>
  </si>
  <si>
    <t>Cto.12004 de 2005, Prestación de servicios para realizar el estudio final de costos de orperación de transporte escolar, realizar labores de coordinación con la SED, para atender observaciones del informe final.</t>
  </si>
  <si>
    <t>Cto.954 de 2005, Prestación de servicios para realizar la coordinacion del estudio de costos de operación de l Transporte Escoilar, realizar labores de coordinación con la SED, preparar los pliegos de condiciones para seleccionar los proveedores del servicio de transporte escokar, la interventoria de los contratos de sumunistro del servicio de transporte escolar y asistencia a las audiencias con los proponentes.</t>
  </si>
  <si>
    <t>Cto. No.310 de 2005, Preparar pliegos de condiciones para seleccionar los proveedores del servicio de transporte escolar, la interventoria de los contratos del suministro de transporte escolar y asistencia a las audiencias con los proponentes.</t>
  </si>
  <si>
    <t>Cto.No.1168 de 2004, Realizar labores de coordinación con la SED, asistencia a las audicencias con los proponentes.</t>
  </si>
  <si>
    <t>Cto.978 de 2004, Encargado de preparar pliegos de condiciones, realizar labores de coordinación con la SED, aistencia a las audiencias con los proponentes.</t>
  </si>
  <si>
    <t>Cto.753 de 2004,  Encargado de preparar pliegos de condiciones, realizar labores de coordinación con la SED, aistencia a las audiencias con los proponentes.</t>
  </si>
  <si>
    <t>Cto.593 de 2002, Asesor de costos en transporte y elaboración de metodología de análisis de costos.</t>
  </si>
  <si>
    <t>800244072-1</t>
  </si>
  <si>
    <t>SESAC LTDA.</t>
  </si>
  <si>
    <t>FONDATT</t>
  </si>
  <si>
    <t>Exp. 11</t>
  </si>
  <si>
    <t>Asesor en Transporte (Ing. Civil o Trans.,  Pos: Trans e Infravial, vias, o afines)</t>
  </si>
  <si>
    <t>830.008.196-2</t>
  </si>
  <si>
    <t>Director de Proyecto ( Der, admon, econ, ing. Civ, Ind, trans, vias, mec, elec o sist,  Pos: Eco, admn, pol pub  o ing)</t>
  </si>
  <si>
    <t>Programa de Naciones Unidas para el desarrollo</t>
  </si>
  <si>
    <t>Coordinador general del proyecto de desarrollo integral de asentamientos populares</t>
  </si>
  <si>
    <t>Sec. Transito y Transporte</t>
  </si>
  <si>
    <t>DAPD</t>
  </si>
  <si>
    <t>Min. Trans.</t>
  </si>
  <si>
    <t>STT</t>
  </si>
  <si>
    <t>CC Bta</t>
  </si>
  <si>
    <t>TPD Ing.</t>
  </si>
  <si>
    <t>Jefe de unidad de operaciones troncales</t>
  </si>
  <si>
    <t>Jefe de unidad de transporte público</t>
  </si>
  <si>
    <t>Director de proyecto</t>
  </si>
  <si>
    <t>Subdirector técnico</t>
  </si>
  <si>
    <t>Logitrans</t>
  </si>
  <si>
    <t>Mov. Sostenible</t>
  </si>
  <si>
    <t>Sec. Plan.</t>
  </si>
  <si>
    <t>Transmetro</t>
  </si>
  <si>
    <t>Masivo capital</t>
  </si>
  <si>
    <t>Profesional especializado</t>
  </si>
  <si>
    <t>Experto en planeacion y modelaciòn de transporte</t>
  </si>
  <si>
    <t>Director planeaciòn</t>
  </si>
  <si>
    <t>Asesor juridico</t>
  </si>
  <si>
    <t>Sec. Obras</t>
  </si>
  <si>
    <t xml:space="preserve">Procuraduria </t>
  </si>
  <si>
    <t>Ministerio de tecnologias de informacion</t>
  </si>
  <si>
    <t>Auditoria</t>
  </si>
  <si>
    <t>Sociedad colombiana de transporte ferroviario</t>
  </si>
  <si>
    <t>Sec. Mov.</t>
  </si>
  <si>
    <t>Data tool</t>
  </si>
  <si>
    <t>Prof. Un.</t>
  </si>
  <si>
    <t>Jefe de dto</t>
  </si>
  <si>
    <t>Ing. Civil Esp.</t>
  </si>
  <si>
    <t>Prof. Uni.</t>
  </si>
  <si>
    <t>subsecretario</t>
  </si>
  <si>
    <t>Coordinador</t>
  </si>
  <si>
    <t>Consorcio control rutas escolares</t>
  </si>
  <si>
    <t>Prof. Adm.</t>
  </si>
  <si>
    <t>Esp. En transporte</t>
  </si>
  <si>
    <t>Sociedad Gran Transportadora BN LTDA</t>
  </si>
  <si>
    <t>Contadora</t>
  </si>
  <si>
    <t>Transmasivo SA</t>
  </si>
  <si>
    <t>Tranvias</t>
  </si>
  <si>
    <t>Evaluación económica de las vias</t>
  </si>
  <si>
    <t>Coordinar las actividades desarrolladas por los supervisores</t>
  </si>
  <si>
    <t>Exp. 14</t>
  </si>
  <si>
    <t>Verificar el cumplimiento de las obligaciones contractuales del transporte escolar</t>
  </si>
  <si>
    <t>Realizar estudio de costos de operación de transporte</t>
  </si>
  <si>
    <t>Preparar pliegos de condiciones para el proceso de selección de transporte</t>
  </si>
  <si>
    <t>Realizar labores de coordinacion en la SED</t>
  </si>
  <si>
    <t>Realizar labores de coordinaciòn en la SED</t>
  </si>
  <si>
    <t>Preparar pliegos de condiciones y realizar labores de coordinacion</t>
  </si>
  <si>
    <t>Apoyar la gerencia y reorganizaciòn de transporte</t>
  </si>
  <si>
    <t>Operaciòn y funcionamiento de empresa</t>
  </si>
  <si>
    <t>Interventoria a la prestacion de servicio</t>
  </si>
  <si>
    <t>Consorcio Tranvias</t>
  </si>
  <si>
    <t>Asesor Jurídico externo</t>
  </si>
  <si>
    <t xml:space="preserve">Gerente de interventoria a programas y proyectos sociales </t>
  </si>
  <si>
    <t xml:space="preserve">Asesor </t>
  </si>
  <si>
    <t>Secretaría de Transito y Transporte</t>
  </si>
  <si>
    <t>Responsable de la flota de vehículos entregada a la empresaen comodato por SABMiller</t>
  </si>
  <si>
    <t>Interventor de contratos (transporte)</t>
  </si>
  <si>
    <t>EXPERIENCIA ADICIONAL DEL PROPONENTE</t>
  </si>
  <si>
    <t xml:space="preserve">EXPERIENCIA ADICIONAL </t>
  </si>
  <si>
    <t>Plan maestro de movilidad en Barranquilla</t>
  </si>
  <si>
    <t>Transmilenio</t>
  </si>
  <si>
    <t>% DE PARTICIPACIÓN</t>
  </si>
  <si>
    <t>FECHA DE GRADO PROFESIONAL</t>
  </si>
  <si>
    <t>FECHA DE EXPEDICIÓN DE LA MATRÍCULA PROFESIONAL</t>
  </si>
  <si>
    <t>TITULO DE POSTGRADO</t>
  </si>
  <si>
    <t>EXPERIENCIA RELACIONADA</t>
  </si>
  <si>
    <t>Experiencia 1</t>
  </si>
  <si>
    <t>Tiempo de experiencia en años</t>
  </si>
  <si>
    <t>Experiencia 2</t>
  </si>
  <si>
    <t>OBSERVACIÓN</t>
  </si>
  <si>
    <t>Experiencia 3</t>
  </si>
  <si>
    <t>Experiencia 4</t>
  </si>
  <si>
    <t>Experiencia 5</t>
  </si>
  <si>
    <t>Experiencia 6</t>
  </si>
  <si>
    <t>Folio de la certificación</t>
  </si>
  <si>
    <t>Folio</t>
  </si>
  <si>
    <t>RELACIONADA EN EL ANEXO RESPECTIVO</t>
  </si>
  <si>
    <t>Fecha de Inicio del Contrato (día, mes y año)</t>
  </si>
  <si>
    <t>Valor del Contrato a tener en cuenta por participación</t>
  </si>
  <si>
    <t>% de Participación</t>
  </si>
  <si>
    <t>Valor del contrato a tener en cuenta por participación en SMMLV</t>
  </si>
  <si>
    <t>Objeto   del Contrato</t>
  </si>
  <si>
    <t>Fecha de Terminación del Contrato (día, mes y año)</t>
  </si>
  <si>
    <t>FECHA DE GRADO DE POSTGRADO</t>
  </si>
  <si>
    <t>Fecha de Inicio de labores ejercidas Periodo 1</t>
  </si>
  <si>
    <t>Fecha de Inicio de labores ejercidas Periodo 2</t>
  </si>
  <si>
    <t>Fecha de Inicio de labores ejercidas Periodo 3</t>
  </si>
  <si>
    <t>Fecha de Inicio de labores ejercidas Periodo 4</t>
  </si>
  <si>
    <t>Fecha de Inicio de labores ejercidas Periodo 5</t>
  </si>
  <si>
    <t>PUNTAJE TOTAL</t>
  </si>
  <si>
    <t>Experiencia Especifica 1</t>
  </si>
  <si>
    <t>Experiencia Adicional 1</t>
  </si>
  <si>
    <t>Experiencia Adicional 2</t>
  </si>
  <si>
    <t>Experiencia Adicional 3</t>
  </si>
  <si>
    <t>Experiencia Adicional 4</t>
  </si>
  <si>
    <t>Experiencia Adicional 5</t>
  </si>
  <si>
    <t>Experiencia Adicional 6</t>
  </si>
  <si>
    <t>NUMERO DE CONTRATO</t>
  </si>
  <si>
    <t>ENTIDAD CONTRATANTE</t>
  </si>
  <si>
    <t>OBJETO</t>
  </si>
  <si>
    <t>FECHA DE INICIO</t>
  </si>
  <si>
    <t>FOLIO</t>
  </si>
  <si>
    <t xml:space="preserve">FECHA DE TERMINACIÓN </t>
  </si>
  <si>
    <t xml:space="preserve"> SECRETARÍA DE EDUCACIÓN DEL DISTRITO CAPITAL </t>
  </si>
  <si>
    <t>NOMBRE DEL PROPONENTE</t>
  </si>
  <si>
    <t>INTEGRANTE 1</t>
  </si>
  <si>
    <t>NOMBRE</t>
  </si>
  <si>
    <t>NIT</t>
  </si>
  <si>
    <t>INTEGRANTE 2</t>
  </si>
  <si>
    <t>INTEGRANTE 4</t>
  </si>
  <si>
    <t>Año 2007</t>
  </si>
  <si>
    <t>Año 2008</t>
  </si>
  <si>
    <t>Año 2009</t>
  </si>
  <si>
    <t>Año 2010</t>
  </si>
  <si>
    <t>Año 2011</t>
  </si>
  <si>
    <t>Año 2012</t>
  </si>
  <si>
    <t>Año 2013</t>
  </si>
  <si>
    <t>Año 2014</t>
  </si>
  <si>
    <t>Año 2015</t>
  </si>
  <si>
    <t>Año 2016</t>
  </si>
  <si>
    <t>Año 2017</t>
  </si>
  <si>
    <t xml:space="preserve">Año 2018 </t>
  </si>
  <si>
    <t>con auxilio</t>
  </si>
  <si>
    <t>SMLV</t>
  </si>
  <si>
    <t>SI</t>
  </si>
  <si>
    <t>NO</t>
  </si>
  <si>
    <t>nombre de proponentes</t>
  </si>
  <si>
    <t>Nombre y cargo de quien expide la certificación</t>
  </si>
  <si>
    <t>ALCALDÍA MAYOR DE BOGOTÁ D.C.</t>
  </si>
  <si>
    <t>DIRECCIÓN DE BIENESTAR ESTUDIANTIL</t>
  </si>
  <si>
    <t>EXPERIENCIA Y FORMACIÓN ACADÉMICA MÍNIMA DEL EQUIPO DE CALIFICABLE</t>
  </si>
  <si>
    <t>EXPERIENCIA DEL PROPONENTE</t>
  </si>
  <si>
    <t>NÚMERO MATRÍCULA PROFESIONAL</t>
  </si>
  <si>
    <t>Observaciones o aclaraciones para subsanación del proponente</t>
  </si>
  <si>
    <t>EXPERIENCIA ADICIONAL CALIFICABLE</t>
  </si>
  <si>
    <t>CUMPLE CON LA EXPERIENCIA MÍNIMA HABILITANTE</t>
  </si>
  <si>
    <t>TIPO POSTGRADO</t>
  </si>
  <si>
    <t>Experiencia Especifica 2</t>
  </si>
  <si>
    <t>Experiencia Especifica 3</t>
  </si>
  <si>
    <t xml:space="preserve">EXPERIENCIA ESPECÍFICA ADICIONAL CALIFICABLE </t>
  </si>
  <si>
    <t>Fecha de Terminación de labores ejercidas  Periodo  1</t>
  </si>
  <si>
    <t>Fecha de Terminación de labores ejercidas  Periodo  2</t>
  </si>
  <si>
    <t>Fecha de Terminación de labores ejercidas  Periodo  3</t>
  </si>
  <si>
    <t>Fecha de Terminación de labores ejercidas  Periodo  4</t>
  </si>
  <si>
    <t>Fecha de Terminación de labores ejercidas  Periodo  5</t>
  </si>
  <si>
    <t>Fecha de Inicio de labores ejercidas Periodo 6</t>
  </si>
  <si>
    <t>Fecha de Terminación de labores ejercidas  Periodo  6</t>
  </si>
  <si>
    <t>Fecha de Inicio de labores ejercidas Periodo 7</t>
  </si>
  <si>
    <t>Fecha de Terminación de labores ejercidas  Periodo  7</t>
  </si>
  <si>
    <t>ZONAS GEOGRÁFICAS DE EJECUCIÓN DEL CONTRATO</t>
  </si>
  <si>
    <t xml:space="preserve">CANTIDAD </t>
  </si>
  <si>
    <t>LUGARES</t>
  </si>
  <si>
    <t>No</t>
  </si>
  <si>
    <t>CAPACIDAD OPERATIVA DEL PROPONENTE</t>
  </si>
  <si>
    <t>RESULTADO</t>
  </si>
  <si>
    <t>PROTECCIÓN A LA INDUSTRIA NACIONAL</t>
  </si>
  <si>
    <t>CARGO</t>
  </si>
  <si>
    <t>No. FOLIO</t>
  </si>
  <si>
    <t>PUNTAJE CAPACIDAD OPERATIVA</t>
  </si>
  <si>
    <t>PUNTAJE EXPERIENCIA ADICIONAL PROPONENTE</t>
  </si>
  <si>
    <t>OFERENTES NACIONALES (SERVICIOS)</t>
  </si>
  <si>
    <t>LAS OFERTAS DE BIENES Y SERVICIOS EXTRANJEROS QUE INCORPOREN BIENES O SERVICIOS NACIONALES</t>
  </si>
  <si>
    <t>APOYO A LA INDUSTRIA</t>
  </si>
  <si>
    <t>CATEGORIA</t>
  </si>
  <si>
    <t>NÚMERO DE PROPUESTA</t>
  </si>
  <si>
    <t>COMPONENTE</t>
  </si>
  <si>
    <t>REQUISITOS HABILITANTES</t>
  </si>
  <si>
    <t>EXPERIENCIA EQUIPO DE TRABAJO</t>
  </si>
  <si>
    <t>CONSOLIDADO POR PROPONENTE</t>
  </si>
  <si>
    <t>PUNTAJE ADICIONAL</t>
  </si>
  <si>
    <t>EXPERIENCIA ADICIONAL PROPONENTE</t>
  </si>
  <si>
    <t xml:space="preserve">EXPERIENCIA ADICIONAL EQUIPO MÍNIMO </t>
  </si>
  <si>
    <t>APOYO A LA INDUSTRIA NACIONAL</t>
  </si>
  <si>
    <t xml:space="preserve">EXPERIENCIA EQUIPO DE TRABAJO </t>
  </si>
  <si>
    <t>EXPERIENCIA MÍNIMA HABILITANTE PROPONENTE</t>
  </si>
  <si>
    <t>Experiencia Especifica 4</t>
  </si>
  <si>
    <t>Experiencia Especifica 5</t>
  </si>
  <si>
    <t>TITULO DE FORMACIÓN PROFESIONAL</t>
  </si>
  <si>
    <t>EQUIPO MÍNIMO CALIFICABLE</t>
  </si>
  <si>
    <t>TERMINADO</t>
  </si>
  <si>
    <t>EN EJECUCIÓN</t>
  </si>
  <si>
    <t>ESPECIALIZACIÓN</t>
  </si>
  <si>
    <t>MAESTRIA</t>
  </si>
  <si>
    <t>DOCTORADO</t>
  </si>
  <si>
    <t>Experiencia Adicional 7</t>
  </si>
  <si>
    <t>Experiencia Adicional 8</t>
  </si>
  <si>
    <t>Experiencia Adicional 9</t>
  </si>
  <si>
    <t>EXPERIENCIA MÍNIMA HABILITANTE</t>
  </si>
  <si>
    <t>Año 2019</t>
  </si>
  <si>
    <t>Salario mínimo legal vigente  2019 (Fuente: BANREP)</t>
  </si>
  <si>
    <t>Valor del contrato a tener en cuenta (Actualizado a 2019)</t>
  </si>
  <si>
    <t>PERSONAL CON DISCAPACIDAD</t>
  </si>
  <si>
    <t>EVALUACIÓN CONCURSO DE MÉRITOS No. SED-CM-A-DBE-001-2019</t>
  </si>
  <si>
    <t>No. PERSONAS DE LA PLANTA</t>
  </si>
  <si>
    <t>No. DE PERSONAS CON DISCAPACIDAD</t>
  </si>
  <si>
    <t>NOTA: para la evaluación verificar los criterios de calificación en el literal IV del pliego de condiciones.</t>
  </si>
  <si>
    <t>ANEXA COPIA DE CERTIFICADO POR MINISTERIO DE TRABAJO</t>
  </si>
  <si>
    <t xml:space="preserve">PUNTAJE POR PERSONAL CON DISCAPACIDAD </t>
  </si>
  <si>
    <t>Salario mínimo legal vigente en el año de finalización del contrato (Fuente: BANREP)</t>
  </si>
  <si>
    <t>CONSORCIO GISC-FUNDASOL</t>
  </si>
  <si>
    <t xml:space="preserve">Realizar la interventoria de los contratos suscritos por el ICBF para la ejecucion a nivel nacional del programa desayunos infantiles con amor - DIA. En la zona No.3 establecida en los pliegos de condiciones que hacen parte del presente contrato."
</t>
  </si>
  <si>
    <t>SECRETARIA DE EDUCACIÓN-DEPARTAMENTO DEL HUILA</t>
  </si>
  <si>
    <t>1144 DE 2013</t>
  </si>
  <si>
    <t>ATLÁNTICO, BOLIVAR, SAN ANDRÉS, BOGOTÁ, CUNDINAMARCA, META, BOYACÁ, CASANARE, GUAVIARE, AMAZONAS, VAUPÉS, VICHADA Y GUANÍA</t>
  </si>
  <si>
    <t>CESAR, LA GUAJIRA, MAGDALENA, CORDOBA, SUCRE, ARAUCA, NORTE DE SANTANDER, SANTANDER</t>
  </si>
  <si>
    <t>1145 DE 2013</t>
  </si>
  <si>
    <t>3 SS Y 27 SS</t>
  </si>
  <si>
    <t>17 SS Y 27 SS</t>
  </si>
  <si>
    <t>638 DE 2012</t>
  </si>
  <si>
    <t>REALIZAR LA INTERVENTORÍA DE LOS CONTRATOS SUSCRITOS POR EL ICBF PARA LA EJECUCIÓN A NIVEL NACIONAL DEL PROGRAMA DESAYUNOS INFANTILES CON AMOR - DIA. EN LA ZONA NO.1 ESTABLECIDA EN LOS PLIEGOS DE CONDICIONES QUE HACEN PARTE DEL PRESENTE CONTRATO."</t>
  </si>
  <si>
    <t xml:space="preserve">INTERVENTORÍAA AL CONTRATO DE SUMINISTRO DE UN ALMUERZO DIARIO A LA POBLACIÓN ESCOLAR (NIÑOS, NIÑAS Y ADOLESCENTES) EN LAS INSTITUCIONES EDUCATIVAS EN LOS MUNICIPIOS DE ALTAMIRA, ELIAS, QUIRA, NÁTAGA, OPORAPA, PAICOL, SALADOBLANCO, SUAZA, SANTA MARÍA, TELLO, TESALIA Y VILLAVIEJA POR EL TIEMPO MAXIMO DE ACTIVIDADES ESCOLARES.
</t>
  </si>
  <si>
    <t>49 SS</t>
  </si>
  <si>
    <t xml:space="preserve"> MUNICIPIOS DE ALTAMIRA, ELIAS, QUIRA, NÁTAGA, OPORAPA, PAICOL, SALADOBLANCO, SUAZA, SANTA MARÍA, TELLO, TESALIA Y VILLAVIEJA </t>
  </si>
  <si>
    <r>
      <rPr>
        <b/>
        <sz val="10"/>
        <color theme="1"/>
        <rFont val="Calibri"/>
        <family val="2"/>
        <scheme val="minor"/>
      </rPr>
      <t>NOTA:</t>
    </r>
    <r>
      <rPr>
        <sz val="10"/>
        <color theme="1"/>
        <rFont val="Calibri"/>
        <family val="2"/>
        <scheme val="minor"/>
      </rPr>
      <t xml:space="preserve"> El proponente podrá acreditar capacidad operativa relacionada con ejecución de contratos con objeto similares al presente proceso, en cada certificación se debe evidenciar actividades de desplazamiento de personal en más de tres zonas geográficas (Se entenderán los referentes a municipios y ciudades)</t>
    </r>
  </si>
  <si>
    <t>CONTRATO 100%</t>
  </si>
  <si>
    <t>EXPERIENCIA TOTAL 
mínimo 6 años</t>
  </si>
  <si>
    <t>EVALUACIÓN CONCURSO DE MÉRITOS No. SED-CM-A-DBE-003-2019</t>
  </si>
  <si>
    <t xml:space="preserve">La formula de la experiencia adicional calificable, esta calculada en años 05 son 6 meses, 1 es 12 meses y 2 es 24 meses. </t>
  </si>
  <si>
    <t>EXPERIENCIA TOTAL (GENERAL + ESPECIFICA) 
mínimo 8 años</t>
  </si>
  <si>
    <t xml:space="preserve">Número </t>
  </si>
  <si>
    <t xml:space="preserve">Clasificación UNSPSC 
</t>
  </si>
  <si>
    <t xml:space="preserve">Fecha del Contrato </t>
  </si>
  <si>
    <t>#</t>
  </si>
  <si>
    <t>CUMPLE CON LA EXPERIENCIA ADICIONAL</t>
  </si>
  <si>
    <t>CODIGOS UNSPSC</t>
  </si>
  <si>
    <t>NÚMERO DE CONTRATOS</t>
  </si>
  <si>
    <t>EVALUACIÓN CONCURSO DE MÉRITOS No. SED-CM-A-DBE-004-2019</t>
  </si>
  <si>
    <t>Año 2006</t>
  </si>
  <si>
    <t>Año 2005</t>
  </si>
  <si>
    <t>Año 2004</t>
  </si>
  <si>
    <t>Año 2003</t>
  </si>
  <si>
    <t>Año 2002</t>
  </si>
  <si>
    <t>CONSORCIO AUDISED</t>
  </si>
  <si>
    <t>CONSORCIO AUDITORIO TRAINSCOL</t>
  </si>
  <si>
    <t>CONSORCIO AUDISED 2019</t>
  </si>
  <si>
    <t>KMP CONSULTING SAS</t>
  </si>
  <si>
    <t>CONSORCIO AUDITOR ESCOLAR 004-2009</t>
  </si>
  <si>
    <t xml:space="preserve"> BTC</t>
  </si>
  <si>
    <t>Se requiere que el proponente acredite experiencia específica adicional en máximo cinco (5) certificaciones de contratos. iniciados, ejecutados y terminados antes de la fecha de fecha de cierre del presente proceso, cuyo objeto sea la auditoría de gestión y resultados, la cual deberá relacionarse en el correspondiente Anexo No. 11 EXPERIENCIA ADICIONAL DEL PROPONENTE del pliego de condiciones; así:
30% del presupuesto oficial - 50% del presupuesto oficial y 50% del presupuesto oficial</t>
  </si>
  <si>
    <t>DIRECTOR</t>
  </si>
  <si>
    <t>PROFESIONAL TÉCNICO</t>
  </si>
  <si>
    <t>PROFESIONAL ANÁLISIS DE DATOS</t>
  </si>
  <si>
    <t>PUNTAJE EXPERIENCIA ADICIONAL EQUIPO DE CALIFICABLE  
máximo 89 puntos</t>
  </si>
  <si>
    <t>EXPERIENCIA ESPECÍFICA 
 (mínimo 6 años)</t>
  </si>
  <si>
    <t>CONTRATO 50%</t>
  </si>
  <si>
    <t>CONTRATO 30%</t>
  </si>
  <si>
    <t xml:space="preserve">PROFESIONAL TÉCNICO </t>
  </si>
  <si>
    <t xml:space="preserve">PROFESIONAL ANÁLIS DE DATOS </t>
  </si>
  <si>
    <t xml:space="preserve"> C &amp;M CONSULTORES S.A.</t>
  </si>
  <si>
    <t>EXPERIENCIA ESPECÍFICA  (mínimo 4 años)</t>
  </si>
  <si>
    <t>EXPERIENCIA TOTAL (GENERAL + ESPECIFICA)
 mínimo 2 años</t>
  </si>
  <si>
    <t>NOMBRE DEL EVALUADOR</t>
  </si>
  <si>
    <t>PRESUPUESTO ADICIONAL AL REQUERIDO</t>
  </si>
  <si>
    <t xml:space="preserve">DIRECTOR </t>
  </si>
  <si>
    <t>JAHV Mc GREGOR SAS</t>
  </si>
  <si>
    <t xml:space="preserve">Ingeniero de Sistemas </t>
  </si>
  <si>
    <t>-</t>
  </si>
  <si>
    <t xml:space="preserve">Noe Cardenas Espejo </t>
  </si>
  <si>
    <t>25255147617 CND</t>
  </si>
  <si>
    <t>25-10-2007</t>
  </si>
  <si>
    <t>N/A</t>
  </si>
  <si>
    <t>Profesional 1</t>
  </si>
  <si>
    <t>Profesional 2</t>
  </si>
  <si>
    <t>Profesional 3</t>
  </si>
  <si>
    <t>Profesional 4</t>
  </si>
  <si>
    <t>Profesional 5</t>
  </si>
  <si>
    <t xml:space="preserve">Revisoría Fiscal </t>
  </si>
  <si>
    <t xml:space="preserve">Diana Maria Parra Chavarro </t>
  </si>
  <si>
    <t xml:space="preserve">Contador Público </t>
  </si>
  <si>
    <t>91516-T</t>
  </si>
  <si>
    <t>Colombian Internacional Accuontan</t>
  </si>
  <si>
    <t xml:space="preserve">Coordinadora </t>
  </si>
  <si>
    <t xml:space="preserve">Gildardo Tijaro Galindo </t>
  </si>
  <si>
    <t>9883-T</t>
  </si>
  <si>
    <t xml:space="preserve">Especialista en Geetion de Control y Revisoria Fiscal </t>
  </si>
  <si>
    <t>Gerente general, Gerente de auditoria, Director y/o Coordinador de Proyectos de auditoría</t>
  </si>
  <si>
    <t>Se valida para la Experiencia Adicional el tiempo sin traslapo de la certificacion presentada según nota 3 del numeral 5.2.1.3</t>
  </si>
  <si>
    <t>800121665-9</t>
  </si>
  <si>
    <t>Mc KEAN  CONSULTORES SAS</t>
  </si>
  <si>
    <t>901139665-4</t>
  </si>
  <si>
    <t>Ministerio de Educación Nacional</t>
  </si>
  <si>
    <t>DEPARTAMENTO DE
CUNDINAMARCA -
SECRETARIA DE EDUCACION</t>
  </si>
  <si>
    <t>Servicio Nacional de Aprendizaje - SENA 
SENA</t>
  </si>
  <si>
    <t>DEPARTAMENTO DE
CUNDINAMARCA /
SECRETARIA DE SALUD</t>
  </si>
  <si>
    <t>Departamento para la
Prosperidad Social</t>
  </si>
  <si>
    <t>CALLE 43 No 57 - 14  Bogotá</t>
  </si>
  <si>
    <t>CALLE 26 No 47-73 Bogotá</t>
  </si>
  <si>
    <t>CALLE 43 No 57 - 14 Bogotá</t>
  </si>
  <si>
    <t>Calle 57 No 8-69</t>
  </si>
  <si>
    <t>Av Caracas No 61A-26, Bogotá</t>
  </si>
  <si>
    <t>CONSORCIO MEN - 04-2014</t>
  </si>
  <si>
    <t>JAHV AUDITORES COLOMBIA LTDA</t>
  </si>
  <si>
    <t>CONSORCIO MEN 19 - 2012</t>
  </si>
  <si>
    <t>Mc JAHV McGREGOR LTDA</t>
  </si>
  <si>
    <t>JAHV McGREGOR LTDA</t>
  </si>
  <si>
    <t xml:space="preserve"> JAHV McGREGOR LTDA</t>
  </si>
  <si>
    <t>Mc JAHV McGREGOR SAS</t>
  </si>
  <si>
    <t>487  de 2014</t>
  </si>
  <si>
    <t xml:space="preserve"> 284 de 1999</t>
  </si>
  <si>
    <t>446 de 2012</t>
  </si>
  <si>
    <t>855 de 2014</t>
  </si>
  <si>
    <t>203 de 2006</t>
  </si>
  <si>
    <t>193 de 2012</t>
  </si>
  <si>
    <t>336 de 2004</t>
  </si>
  <si>
    <t>1211 de 2016</t>
  </si>
  <si>
    <t>851 de 2014</t>
  </si>
  <si>
    <t>1909/2014</t>
  </si>
  <si>
    <t>Año 2000</t>
  </si>
  <si>
    <t>Año 2001</t>
  </si>
  <si>
    <t xml:space="preserve">Luz karime Jaimes Bonilla - Subdirectora de Contratación </t>
  </si>
  <si>
    <t xml:space="preserve">Ellen Ramirez Uesseler - Directora de asuntos juridicaos </t>
  </si>
  <si>
    <t>Sandra Liliana Roya Blanco - jefe Oficina Jurídica</t>
  </si>
  <si>
    <t xml:space="preserve">Maria Teresa Rocha Gonzalez - Supervisora de Contrato </t>
  </si>
  <si>
    <t xml:space="preserve">Luis Fernando Ramirez Zuluaga - Dirección Administrativa y Financiera </t>
  </si>
  <si>
    <t xml:space="preserve">Freddy German Cubillos Gualdron - Supervisor del  Contrato </t>
  </si>
  <si>
    <t>Frank Paipilla Monroy - Subdirector</t>
  </si>
  <si>
    <t>Fabio Alberto Gomez Santos - Subdirector de Contratación (E)</t>
  </si>
  <si>
    <t>Mario Javier Triana - Dirección de Formación para el Trabajo €</t>
  </si>
  <si>
    <t xml:space="preserve">No se adjunta acta de liquidación 
</t>
  </si>
  <si>
    <t>.</t>
  </si>
  <si>
    <t>La experiencia aparece acreditada en el RUP de Mc KEAN Consltres SAS por Mc Gregor como contratista</t>
  </si>
  <si>
    <t xml:space="preserve">En el RUP no se evidencian los códigos UNSPSC aparece actividad CIU 6920 Actividades de contabilidad, teneduría de libros, auditoría financiera y asesoría tributaria </t>
  </si>
  <si>
    <t>No se adjunta acta de liquidación 
La experiencia aparece acreditada en el RUP de Mc KEAN Consltres SAS por Mc Gregor como contratista</t>
  </si>
  <si>
    <t>,</t>
  </si>
  <si>
    <t xml:space="preserve">Fabian Andrés Camelo González </t>
  </si>
  <si>
    <t xml:space="preserve">No se asjunta certifiación pero si acta de liquidación.
La experiencia aparece acreditada en el RUP de Mc KEAN Consultores SAS por Mc Gregor como contratista en consorcio con una firma diferente.
Se debe adjuntar acta de constitucion de la firma Mc KEAN  CONSULTORES SAS para validar  la acreditacion de experiencia por Mc Mc JAHV Mc GREGOR SAS </t>
  </si>
  <si>
    <t>HABILITANTE</t>
  </si>
  <si>
    <t xml:space="preserve">ADICIONAL </t>
  </si>
  <si>
    <t>Auditoría censal a la información de matrícula (oficial –
contratada) y el Directorio Único de Establecimientos
Educativos, DUE, a través de los sistemas de información que
el Ministerio de Educación Nacional ha dispuesto para tal fin en
las entidades territoriales establecidas para la vigencia 2014,
así como realizar la auditoría financiera, presupuestal, contable
y de contratación a los Fondos de Servicios Educativos, para
las entidades territoriales de Santa Marta o Buenaventura de
acuerdo con el grupo adjudicado.</t>
  </si>
  <si>
    <t>Consultoría para la auditoria financiera y contable en el fondo
departamental de educación adscrito a la secretaria de educación</t>
  </si>
  <si>
    <t>Realizar auditoría censal a la información de matrícula (oficial
—contratada), planta de personal docente, directivo docente,
administrativos y directorio único de establecimientos
educativos, reportada por las 94 Entidades Territoriales
Certificadas, a través de los sistemas de información que el
Ministerio de Educación Nacional ha dispuesto para tal fin, de
conformidad con los grupos adjudicados para la vigencia 2012.</t>
  </si>
  <si>
    <t>Interventoría Técnica, Administrativa, Jurídica, Financiera y
Presupuestal de los convenios suscritos para la ejecución de
los proyectos aprobados en desarrollo de la Convocatoria DG-
002 de 2014 del programa de formación continua
especializada.</t>
  </si>
  <si>
    <t>Auditoría de Cuentas Medicas para el 100% de la facturación
generada por la prestación mensual de servicios de salud a la
población pobre y vulnerable no afiliada al sistema general de
seguridad social de salud sin capacidad de pago y la afiliada
al Régimen Subsidiado que demande los servicios no
incluidos en el Plan obligatorio de salud subsidiado POSS
Total y parcial, residente habitual en el Departamento cuya
prestación de servicios médicos son responsabilidad del ente
territorial a través de su red adscrita y no adscrita contratada
garantizando su calidad a la población beneficiada.</t>
  </si>
  <si>
    <t>Auditoría al proceso de verificación de compromisos del
componente de formación del programa Ingreso Social,
realizado por las instituciones educativas, en los municipios
Villa de San Diego de Ubaté (Cundinamarca), Bucaramanga,
Manizales, Pereira, Armenia, Cali, Medellín y Cartagena.</t>
  </si>
  <si>
    <t>Auditoría a la información estadistica reportada por
instituciones de educación superior al ministerio de Educación
Nacional.</t>
  </si>
  <si>
    <t>Realizar auditoría a la información reportada en los sistemas
de información de los viceministerios de preescolar, básica y
media, y educación superior, por las instituciones,
establecimientos y secretarías de educación, para la vigencia
2016.</t>
  </si>
  <si>
    <t>Servicios de Interventoría Administrativa, Jurídica, Contable,
Financiera y Técnica de los convenios derivados para la
ejecución del programa de ampliación de cobertura suscritos
por el SENA, en la vigenvia 2014.</t>
  </si>
  <si>
    <t xml:space="preserve">EXPERIENCIA PROFESIONAL ADICIONAL CALIFICABLE </t>
  </si>
  <si>
    <t xml:space="preserve">Se valida para la Experiencia Adicional el tiempo sin traslapo de la certificacion presentada según nota 3 del numeral 5.2.1.3 </t>
  </si>
  <si>
    <t xml:space="preserve">Aportados los documentos de constitucion de la firma Mc KEAN  CONSULTORES SAS se valida  la experiencia aportada por Mc Mc JAHV Mc GREGOR SAS </t>
  </si>
  <si>
    <t xml:space="preserve">El perfíl no requiere en pliegos experiencia específica, se valida para la Experiencia Adicional el tiempo sin traslapo de la certificacion presentada según nota 3 del numeral 5.2.1.3 y la certificación no relacionada en el anexo.  </t>
  </si>
  <si>
    <t xml:space="preserve">Gerente de Auditoría </t>
  </si>
  <si>
    <t xml:space="preserve">Gerente de Auditría </t>
  </si>
  <si>
    <t xml:space="preserve">Responsable de Auditoría e Interventoría </t>
  </si>
</sst>
</file>

<file path=xl/styles.xml><?xml version="1.0" encoding="utf-8"?>
<styleSheet xmlns="http://schemas.openxmlformats.org/spreadsheetml/2006/main">
  <numFmts count="10">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 #,##0.00_-;\-* #,##0.00_-;_-* &quot;-&quot;??_-;_-@_-"/>
    <numFmt numFmtId="167" formatCode="_ &quot;$&quot;\ * #,##0.00_ ;_ &quot;$&quot;\ * \-#,##0.00_ ;_ &quot;$&quot;\ * &quot;-&quot;??_ ;_ @_ "/>
    <numFmt numFmtId="168" formatCode="_ &quot;$&quot;\ * #,##0_ ;_ &quot;$&quot;\ * \-#,##0_ ;_ &quot;$&quot;\ * &quot;-&quot;??_ ;_ @_ "/>
    <numFmt numFmtId="169" formatCode="0.000"/>
    <numFmt numFmtId="170" formatCode="0.0"/>
    <numFmt numFmtId="171" formatCode="_(* #,##0_);_(* \(#,##0\);_(* &quot;-&quot;??_);_(@_)"/>
  </numFmts>
  <fonts count="47">
    <font>
      <sz val="11"/>
      <color theme="1"/>
      <name val="Calibri"/>
      <family val="2"/>
      <scheme val="minor"/>
    </font>
    <font>
      <sz val="10"/>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1"/>
      <name val="Calibri"/>
      <family val="2"/>
      <scheme val="minor"/>
    </font>
    <font>
      <sz val="11"/>
      <name val="Calibri"/>
      <family val="2"/>
      <scheme val="minor"/>
    </font>
    <font>
      <b/>
      <sz val="10"/>
      <color indexed="8"/>
      <name val="Arial"/>
      <family val="2"/>
    </font>
    <font>
      <sz val="9"/>
      <color theme="1"/>
      <name val="Calibri"/>
      <family val="2"/>
      <scheme val="minor"/>
    </font>
    <font>
      <b/>
      <sz val="9"/>
      <name val="Calibri"/>
      <family val="2"/>
      <scheme val="minor"/>
    </font>
    <font>
      <sz val="9"/>
      <name val="Calibri"/>
      <family val="2"/>
      <scheme val="minor"/>
    </font>
    <font>
      <b/>
      <sz val="10"/>
      <color rgb="FF000000"/>
      <name val="Arial"/>
      <family val="2"/>
    </font>
    <font>
      <sz val="11"/>
      <color theme="0"/>
      <name val="Calibri"/>
      <family val="2"/>
      <scheme val="minor"/>
    </font>
    <font>
      <b/>
      <sz val="12"/>
      <color theme="0"/>
      <name val="Calibri"/>
      <family val="2"/>
      <scheme val="minor"/>
    </font>
    <font>
      <b/>
      <sz val="12"/>
      <color theme="1"/>
      <name val="Calibri"/>
      <family val="2"/>
      <scheme val="minor"/>
    </font>
    <font>
      <u/>
      <sz val="11"/>
      <color theme="10"/>
      <name val="Calibri"/>
      <family val="2"/>
      <scheme val="minor"/>
    </font>
    <font>
      <u/>
      <sz val="11"/>
      <color theme="11"/>
      <name val="Calibri"/>
      <family val="2"/>
      <scheme val="minor"/>
    </font>
    <font>
      <b/>
      <sz val="11"/>
      <color theme="0"/>
      <name val="Calibri"/>
      <family val="2"/>
      <scheme val="minor"/>
    </font>
    <font>
      <b/>
      <sz val="13"/>
      <color theme="1"/>
      <name val="Calibri"/>
      <family val="2"/>
      <scheme val="minor"/>
    </font>
    <font>
      <b/>
      <sz val="11.5"/>
      <color theme="1"/>
      <name val="Calibri"/>
      <family val="2"/>
      <scheme val="minor"/>
    </font>
    <font>
      <b/>
      <sz val="13"/>
      <color theme="0"/>
      <name val="Calibri"/>
      <family val="2"/>
      <scheme val="minor"/>
    </font>
    <font>
      <b/>
      <sz val="11.5"/>
      <color theme="0"/>
      <name val="Calibri"/>
      <family val="2"/>
      <scheme val="minor"/>
    </font>
    <font>
      <b/>
      <sz val="10"/>
      <color indexed="8"/>
      <name val="Calibri"/>
      <family val="2"/>
      <scheme val="minor"/>
    </font>
    <font>
      <b/>
      <sz val="10"/>
      <color theme="0"/>
      <name val="Calibri"/>
      <family val="2"/>
      <scheme val="minor"/>
    </font>
    <font>
      <b/>
      <sz val="14"/>
      <color theme="1"/>
      <name val="Calibri"/>
      <family val="2"/>
      <scheme val="minor"/>
    </font>
    <font>
      <b/>
      <sz val="14"/>
      <color indexed="8"/>
      <name val="Calibri"/>
      <family val="2"/>
      <scheme val="minor"/>
    </font>
    <font>
      <b/>
      <sz val="10"/>
      <color theme="1"/>
      <name val="Calibri"/>
      <family val="2"/>
      <scheme val="minor"/>
    </font>
    <font>
      <b/>
      <sz val="14"/>
      <color theme="0"/>
      <name val="Calibri"/>
      <family val="2"/>
      <scheme val="minor"/>
    </font>
    <font>
      <sz val="15"/>
      <color theme="1"/>
      <name val="Calibri"/>
      <family val="2"/>
      <scheme val="minor"/>
    </font>
    <font>
      <b/>
      <sz val="15"/>
      <color indexed="8"/>
      <name val="Calibri"/>
      <family val="2"/>
      <scheme val="minor"/>
    </font>
    <font>
      <b/>
      <sz val="13"/>
      <name val="Calibri"/>
      <family val="2"/>
      <scheme val="minor"/>
    </font>
    <font>
      <b/>
      <sz val="18"/>
      <name val="Calibri"/>
      <family val="2"/>
      <scheme val="minor"/>
    </font>
    <font>
      <sz val="16"/>
      <name val="Calibri"/>
      <family val="2"/>
      <scheme val="minor"/>
    </font>
    <font>
      <sz val="10"/>
      <name val="Arial"/>
      <family val="2"/>
    </font>
    <font>
      <b/>
      <sz val="15"/>
      <name val="Calibri"/>
      <family val="2"/>
      <scheme val="minor"/>
    </font>
    <font>
      <sz val="8"/>
      <name val="Calibri"/>
      <family val="2"/>
      <scheme val="minor"/>
    </font>
    <font>
      <sz val="7"/>
      <color theme="1"/>
      <name val="Calibri"/>
      <family val="2"/>
      <scheme val="minor"/>
    </font>
    <font>
      <b/>
      <sz val="11.5"/>
      <name val="Calibri"/>
      <family val="2"/>
      <scheme val="minor"/>
    </font>
    <font>
      <b/>
      <sz val="10"/>
      <name val="Calibri"/>
      <family val="2"/>
      <scheme val="minor"/>
    </font>
    <font>
      <sz val="10"/>
      <name val="Calibri"/>
      <family val="2"/>
      <scheme val="minor"/>
    </font>
    <font>
      <b/>
      <sz val="12"/>
      <name val="Calibri"/>
      <family val="2"/>
      <scheme val="minor"/>
    </font>
    <font>
      <b/>
      <sz val="14"/>
      <name val="Calibri"/>
      <family val="2"/>
      <scheme val="minor"/>
    </font>
    <font>
      <sz val="12"/>
      <name val="Calibri"/>
      <family val="2"/>
      <scheme val="minor"/>
    </font>
    <font>
      <sz val="15"/>
      <name val="Calibri"/>
      <family val="2"/>
      <scheme val="minor"/>
    </font>
    <font>
      <b/>
      <sz val="10"/>
      <name val="Arial"/>
      <family val="2"/>
    </font>
    <font>
      <b/>
      <sz val="20"/>
      <name val="Calibri"/>
      <family val="2"/>
      <scheme val="minor"/>
    </font>
    <font>
      <b/>
      <sz val="16"/>
      <name val="Calibri"/>
      <family val="2"/>
      <scheme val="minor"/>
    </font>
  </fonts>
  <fills count="1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0070C0"/>
        <bgColor indexed="64"/>
      </patternFill>
    </fill>
    <fill>
      <patternFill patternType="solid">
        <fgColor theme="4"/>
      </patternFill>
    </fill>
    <fill>
      <patternFill patternType="solid">
        <fgColor theme="7" tint="0.79998168889431442"/>
        <bgColor indexed="64"/>
      </patternFill>
    </fill>
    <fill>
      <patternFill patternType="solid">
        <fgColor theme="8" tint="0.59999389629810485"/>
        <bgColor indexed="64"/>
      </patternFill>
    </fill>
    <fill>
      <patternFill patternType="solid">
        <fgColor rgb="FF00B05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3" tint="0.79998168889431442"/>
        <bgColor indexed="64"/>
      </patternFill>
    </fill>
    <fill>
      <patternFill patternType="solid">
        <fgColor rgb="FF37CBFF"/>
        <bgColor indexed="64"/>
      </patternFill>
    </fill>
    <fill>
      <patternFill patternType="solid">
        <fgColor rgb="FF75DBFF"/>
        <bgColor indexed="64"/>
      </patternFill>
    </fill>
  </fills>
  <borders count="7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top style="thin">
        <color auto="1"/>
      </top>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diagonal/>
    </border>
    <border>
      <left style="medium">
        <color auto="1"/>
      </left>
      <right/>
      <top style="thin">
        <color auto="1"/>
      </top>
      <bottom style="medium">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style="medium">
        <color auto="1"/>
      </right>
      <top style="thin">
        <color auto="1"/>
      </top>
      <bottom style="thin">
        <color auto="1"/>
      </bottom>
      <diagonal/>
    </border>
    <border>
      <left style="medium">
        <color auto="1"/>
      </left>
      <right/>
      <top/>
      <bottom/>
      <diagonal/>
    </border>
    <border>
      <left style="thin">
        <color auto="1"/>
      </left>
      <right style="medium">
        <color auto="1"/>
      </right>
      <top/>
      <bottom style="thin">
        <color auto="1"/>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style="medium">
        <color auto="1"/>
      </top>
      <bottom/>
      <diagonal/>
    </border>
    <border>
      <left style="medium">
        <color auto="1"/>
      </left>
      <right/>
      <top/>
      <bottom style="medium">
        <color auto="1"/>
      </bottom>
      <diagonal/>
    </border>
    <border>
      <left style="medium">
        <color auto="1"/>
      </left>
      <right/>
      <top style="medium">
        <color auto="1"/>
      </top>
      <bottom/>
      <diagonal/>
    </border>
    <border>
      <left style="thin">
        <color auto="1"/>
      </left>
      <right style="medium">
        <color auto="1"/>
      </right>
      <top/>
      <bottom style="medium">
        <color auto="1"/>
      </bottom>
      <diagonal/>
    </border>
    <border>
      <left/>
      <right/>
      <top/>
      <bottom style="medium">
        <color indexed="64"/>
      </bottom>
      <diagonal/>
    </border>
    <border>
      <left/>
      <right style="medium">
        <color auto="1"/>
      </right>
      <top style="medium">
        <color auto="1"/>
      </top>
      <bottom/>
      <diagonal/>
    </border>
    <border>
      <left/>
      <right/>
      <top style="thin">
        <color auto="1"/>
      </top>
      <bottom/>
      <diagonal/>
    </border>
    <border>
      <left style="thin">
        <color auto="1"/>
      </left>
      <right/>
      <top/>
      <bottom style="medium">
        <color auto="1"/>
      </bottom>
      <diagonal/>
    </border>
    <border>
      <left/>
      <right style="thin">
        <color auto="1"/>
      </right>
      <top/>
      <bottom style="medium">
        <color auto="1"/>
      </bottom>
      <diagonal/>
    </border>
    <border>
      <left/>
      <right style="medium">
        <color indexed="64"/>
      </right>
      <top/>
      <bottom style="medium">
        <color indexed="64"/>
      </bottom>
      <diagonal/>
    </border>
    <border>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medium">
        <color auto="1"/>
      </top>
      <bottom/>
      <diagonal/>
    </border>
    <border>
      <left/>
      <right/>
      <top/>
      <bottom style="thin">
        <color auto="1"/>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s>
  <cellStyleXfs count="577">
    <xf numFmtId="0" fontId="0" fillId="0" borderId="0"/>
    <xf numFmtId="167"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7" borderId="0" applyNumberFormat="0" applyBorder="0" applyAlignment="0" applyProtection="0"/>
    <xf numFmtId="0" fontId="33" fillId="0" borderId="0"/>
    <xf numFmtId="165" fontId="2" fillId="0" borderId="0" applyFont="0" applyFill="0" applyBorder="0" applyAlignment="0" applyProtection="0"/>
    <xf numFmtId="164" fontId="2" fillId="0" borderId="0" applyFont="0" applyFill="0" applyBorder="0" applyAlignment="0" applyProtection="0"/>
  </cellStyleXfs>
  <cellXfs count="780">
    <xf numFmtId="0" fontId="0" fillId="0" borderId="0" xfId="0"/>
    <xf numFmtId="0" fontId="0" fillId="0" borderId="13" xfId="0" applyBorder="1"/>
    <xf numFmtId="0" fontId="0" fillId="0" borderId="14" xfId="0" applyBorder="1"/>
    <xf numFmtId="0" fontId="0" fillId="0" borderId="20" xfId="0" applyBorder="1"/>
    <xf numFmtId="0" fontId="3" fillId="0" borderId="15" xfId="0" applyFont="1" applyBorder="1"/>
    <xf numFmtId="0" fontId="0" fillId="0" borderId="28" xfId="0" applyBorder="1"/>
    <xf numFmtId="0" fontId="0" fillId="0" borderId="29" xfId="0" applyBorder="1"/>
    <xf numFmtId="0" fontId="3" fillId="0" borderId="30" xfId="0" applyFont="1" applyBorder="1"/>
    <xf numFmtId="0" fontId="3" fillId="0" borderId="21" xfId="0" applyFont="1" applyBorder="1"/>
    <xf numFmtId="0" fontId="3" fillId="2" borderId="10" xfId="0" applyFont="1" applyFill="1" applyBorder="1"/>
    <xf numFmtId="0" fontId="3" fillId="0" borderId="16" xfId="0" applyFont="1" applyBorder="1"/>
    <xf numFmtId="0" fontId="3" fillId="0" borderId="16" xfId="0" applyFont="1" applyBorder="1" applyAlignment="1"/>
    <xf numFmtId="0" fontId="3" fillId="0" borderId="17" xfId="0" applyFont="1" applyBorder="1" applyAlignment="1"/>
    <xf numFmtId="0" fontId="3" fillId="2" borderId="1" xfId="0" applyFont="1" applyFill="1" applyBorder="1" applyAlignment="1">
      <alignment horizontal="left" vertical="center"/>
    </xf>
    <xf numFmtId="2" fontId="0" fillId="0" borderId="28" xfId="0" applyNumberFormat="1" applyBorder="1"/>
    <xf numFmtId="2" fontId="0" fillId="0" borderId="1" xfId="0" applyNumberFormat="1" applyBorder="1"/>
    <xf numFmtId="14" fontId="0" fillId="0" borderId="14" xfId="0" applyNumberFormat="1" applyBorder="1"/>
    <xf numFmtId="0" fontId="3" fillId="0" borderId="0" xfId="0" applyFont="1" applyBorder="1" applyAlignment="1">
      <alignment horizontal="center"/>
    </xf>
    <xf numFmtId="167" fontId="0" fillId="0" borderId="0" xfId="1" applyFont="1"/>
    <xf numFmtId="2" fontId="0" fillId="0" borderId="0" xfId="0" applyNumberFormat="1"/>
    <xf numFmtId="2" fontId="3" fillId="0" borderId="0" xfId="0" applyNumberFormat="1" applyFont="1" applyBorder="1" applyAlignment="1">
      <alignment horizontal="center"/>
    </xf>
    <xf numFmtId="0" fontId="0" fillId="0" borderId="39" xfId="0" applyBorder="1"/>
    <xf numFmtId="0" fontId="0" fillId="0" borderId="40" xfId="0" applyBorder="1"/>
    <xf numFmtId="0" fontId="3" fillId="2" borderId="41" xfId="0" applyFont="1" applyFill="1" applyBorder="1" applyAlignment="1">
      <alignment horizontal="center"/>
    </xf>
    <xf numFmtId="169" fontId="0" fillId="0" borderId="1" xfId="0" applyNumberFormat="1" applyBorder="1"/>
    <xf numFmtId="0" fontId="3" fillId="0" borderId="41" xfId="0" applyFont="1" applyBorder="1" applyAlignment="1">
      <alignment horizontal="center"/>
    </xf>
    <xf numFmtId="0" fontId="3" fillId="0" borderId="42" xfId="0" applyFont="1" applyBorder="1" applyAlignment="1">
      <alignment horizontal="center"/>
    </xf>
    <xf numFmtId="0" fontId="6" fillId="0" borderId="2" xfId="0" applyFont="1" applyBorder="1"/>
    <xf numFmtId="9" fontId="6" fillId="0" borderId="1" xfId="2" applyFont="1" applyBorder="1"/>
    <xf numFmtId="0" fontId="5" fillId="0" borderId="5" xfId="0" applyFont="1" applyBorder="1"/>
    <xf numFmtId="168" fontId="6" fillId="0" borderId="0" xfId="0" applyNumberFormat="1" applyFont="1"/>
    <xf numFmtId="0" fontId="6" fillId="0" borderId="0" xfId="0" applyFont="1"/>
    <xf numFmtId="0" fontId="3" fillId="0" borderId="47" xfId="0" applyFont="1" applyBorder="1"/>
    <xf numFmtId="43" fontId="0" fillId="0" borderId="0" xfId="3" applyFont="1"/>
    <xf numFmtId="0" fontId="6" fillId="0" borderId="10" xfId="0" applyFont="1" applyFill="1" applyBorder="1"/>
    <xf numFmtId="0" fontId="6" fillId="0" borderId="15" xfId="0" applyFont="1" applyBorder="1"/>
    <xf numFmtId="0" fontId="4" fillId="0" borderId="0" xfId="0" applyFont="1"/>
    <xf numFmtId="0" fontId="0" fillId="0" borderId="1" xfId="0" applyBorder="1" applyAlignment="1">
      <alignment vertical="center" wrapText="1"/>
    </xf>
    <xf numFmtId="0" fontId="0" fillId="0" borderId="2" xfId="0" applyBorder="1"/>
    <xf numFmtId="0" fontId="0" fillId="0" borderId="3" xfId="0" applyBorder="1"/>
    <xf numFmtId="0" fontId="7" fillId="0" borderId="0" xfId="0" applyFont="1" applyFill="1" applyAlignment="1"/>
    <xf numFmtId="0" fontId="0" fillId="0" borderId="2" xfId="0" applyBorder="1" applyAlignment="1"/>
    <xf numFmtId="0" fontId="0" fillId="0" borderId="4" xfId="0" applyBorder="1" applyAlignment="1"/>
    <xf numFmtId="0" fontId="0" fillId="0" borderId="1" xfId="0" applyBorder="1"/>
    <xf numFmtId="14" fontId="0" fillId="0" borderId="1" xfId="0" applyNumberFormat="1" applyBorder="1"/>
    <xf numFmtId="0" fontId="3" fillId="0" borderId="0" xfId="0" applyFont="1" applyBorder="1"/>
    <xf numFmtId="0" fontId="3" fillId="0" borderId="0" xfId="0" applyFont="1" applyFill="1" applyBorder="1" applyAlignment="1">
      <alignment horizontal="center"/>
    </xf>
    <xf numFmtId="0" fontId="0" fillId="0" borderId="3" xfId="0" applyBorder="1" applyAlignment="1"/>
    <xf numFmtId="0" fontId="0" fillId="0" borderId="51" xfId="0" applyBorder="1" applyAlignment="1"/>
    <xf numFmtId="0" fontId="0" fillId="0" borderId="14" xfId="0" applyBorder="1" applyAlignment="1">
      <alignment vertical="center" wrapText="1"/>
    </xf>
    <xf numFmtId="9" fontId="8" fillId="0" borderId="1" xfId="0" applyNumberFormat="1" applyFont="1" applyFill="1" applyBorder="1"/>
    <xf numFmtId="0" fontId="5" fillId="2" borderId="8" xfId="0" applyFont="1" applyFill="1" applyBorder="1" applyAlignment="1">
      <alignment horizontal="left" vertical="center"/>
    </xf>
    <xf numFmtId="9" fontId="6" fillId="0" borderId="1" xfId="0" applyNumberFormat="1" applyFont="1" applyBorder="1"/>
    <xf numFmtId="168" fontId="0" fillId="0" borderId="0" xfId="0" applyNumberFormat="1"/>
    <xf numFmtId="0" fontId="8" fillId="0" borderId="1" xfId="0" applyFont="1" applyFill="1" applyBorder="1"/>
    <xf numFmtId="0" fontId="3" fillId="2" borderId="11" xfId="0" applyFont="1" applyFill="1" applyBorder="1" applyAlignment="1">
      <alignment horizontal="center"/>
    </xf>
    <xf numFmtId="0" fontId="3" fillId="2" borderId="12" xfId="0" applyFont="1" applyFill="1" applyBorder="1" applyAlignment="1">
      <alignment horizontal="center"/>
    </xf>
    <xf numFmtId="0" fontId="6" fillId="0" borderId="1" xfId="0" applyFont="1" applyBorder="1"/>
    <xf numFmtId="0" fontId="5" fillId="2" borderId="2" xfId="0" applyFont="1" applyFill="1" applyBorder="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14" fontId="6" fillId="0" borderId="1" xfId="0" applyNumberFormat="1" applyFont="1" applyBorder="1"/>
    <xf numFmtId="0" fontId="0" fillId="0" borderId="0" xfId="0" applyBorder="1"/>
    <xf numFmtId="2" fontId="0" fillId="0" borderId="28" xfId="0" applyNumberFormat="1" applyFill="1" applyBorder="1"/>
    <xf numFmtId="2" fontId="3" fillId="2" borderId="1" xfId="0" applyNumberFormat="1" applyFont="1" applyFill="1" applyBorder="1" applyAlignment="1">
      <alignment horizontal="center"/>
    </xf>
    <xf numFmtId="166" fontId="0" fillId="0" borderId="0" xfId="0" applyNumberFormat="1"/>
    <xf numFmtId="3" fontId="11" fillId="0" borderId="0" xfId="0" applyNumberFormat="1" applyFont="1"/>
    <xf numFmtId="168" fontId="6" fillId="0" borderId="1" xfId="0" applyNumberFormat="1" applyFont="1" applyBorder="1"/>
    <xf numFmtId="168" fontId="4" fillId="0" borderId="0" xfId="0" applyNumberFormat="1" applyFont="1"/>
    <xf numFmtId="2" fontId="4" fillId="0" borderId="0" xfId="0" applyNumberFormat="1" applyFo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36" xfId="0" applyFont="1" applyFill="1" applyBorder="1" applyAlignment="1">
      <alignment horizontal="center"/>
    </xf>
    <xf numFmtId="14" fontId="6" fillId="0" borderId="1" xfId="0" applyNumberFormat="1" applyFont="1" applyBorder="1"/>
    <xf numFmtId="14" fontId="6" fillId="0" borderId="2" xfId="0" applyNumberFormat="1" applyFont="1" applyBorder="1"/>
    <xf numFmtId="14" fontId="6" fillId="0" borderId="3" xfId="0" applyNumberFormat="1" applyFont="1" applyBorder="1"/>
    <xf numFmtId="14" fontId="0" fillId="0" borderId="2" xfId="0" applyNumberFormat="1" applyBorder="1"/>
    <xf numFmtId="0" fontId="3" fillId="2" borderId="42" xfId="0" applyFont="1" applyFill="1" applyBorder="1" applyAlignment="1">
      <alignment horizontal="center"/>
    </xf>
    <xf numFmtId="2" fontId="0" fillId="0" borderId="14" xfId="0" applyNumberFormat="1" applyBorder="1"/>
    <xf numFmtId="14" fontId="0" fillId="0" borderId="46" xfId="0" applyNumberFormat="1" applyFill="1" applyBorder="1"/>
    <xf numFmtId="0" fontId="3" fillId="0" borderId="17" xfId="0" applyFont="1" applyBorder="1"/>
    <xf numFmtId="2" fontId="0" fillId="0" borderId="2" xfId="0" applyNumberFormat="1" applyBorder="1"/>
    <xf numFmtId="14" fontId="6" fillId="0" borderId="14" xfId="0" applyNumberFormat="1" applyFont="1" applyBorder="1"/>
    <xf numFmtId="0" fontId="0" fillId="0" borderId="7" xfId="0" applyBorder="1"/>
    <xf numFmtId="0" fontId="7" fillId="0" borderId="0" xfId="0" applyFont="1" applyFill="1" applyAlignment="1">
      <alignment horizontal="center"/>
    </xf>
    <xf numFmtId="0" fontId="3" fillId="0" borderId="24" xfId="0" applyFont="1" applyBorder="1"/>
    <xf numFmtId="0" fontId="3" fillId="0" borderId="28" xfId="0" applyFont="1" applyBorder="1"/>
    <xf numFmtId="0" fontId="3" fillId="0" borderId="28" xfId="0" applyFont="1" applyBorder="1" applyAlignment="1"/>
    <xf numFmtId="0" fontId="3" fillId="0" borderId="34" xfId="0" applyFont="1" applyBorder="1" applyAlignment="1"/>
    <xf numFmtId="0" fontId="3" fillId="0" borderId="45" xfId="0" applyFont="1" applyBorder="1" applyAlignment="1"/>
    <xf numFmtId="0" fontId="3" fillId="0" borderId="35" xfId="0" applyFont="1" applyBorder="1" applyAlignment="1"/>
    <xf numFmtId="0" fontId="3" fillId="0" borderId="49" xfId="0" applyFont="1" applyBorder="1"/>
    <xf numFmtId="0" fontId="3" fillId="0" borderId="29" xfId="0" applyFont="1" applyBorder="1" applyAlignment="1"/>
    <xf numFmtId="14" fontId="0" fillId="0" borderId="2" xfId="0" applyNumberFormat="1" applyBorder="1" applyAlignment="1"/>
    <xf numFmtId="14" fontId="0" fillId="0" borderId="4" xfId="0" applyNumberFormat="1" applyBorder="1" applyAlignment="1"/>
    <xf numFmtId="14" fontId="0" fillId="0" borderId="51" xfId="0" applyNumberFormat="1" applyBorder="1" applyAlignment="1"/>
    <xf numFmtId="2" fontId="3" fillId="2" borderId="8" xfId="0" applyNumberFormat="1" applyFont="1" applyFill="1" applyBorder="1" applyAlignment="1">
      <alignment horizontal="center"/>
    </xf>
    <xf numFmtId="0" fontId="0" fillId="0" borderId="13" xfId="0" applyBorder="1" applyAlignment="1">
      <alignment vertical="center"/>
    </xf>
    <xf numFmtId="0" fontId="0" fillId="0" borderId="2" xfId="0" applyBorder="1" applyAlignment="1">
      <alignment vertical="center" wrapText="1"/>
    </xf>
    <xf numFmtId="0" fontId="0" fillId="0" borderId="1" xfId="0" applyBorder="1" applyAlignment="1">
      <alignment horizontal="center"/>
    </xf>
    <xf numFmtId="14" fontId="0" fillId="0" borderId="1" xfId="0" applyNumberFormat="1" applyBorder="1" applyAlignment="1">
      <alignment horizontal="center"/>
    </xf>
    <xf numFmtId="0" fontId="3" fillId="2" borderId="32" xfId="0" applyFont="1" applyFill="1" applyBorder="1" applyAlignment="1"/>
    <xf numFmtId="0" fontId="3" fillId="2" borderId="33" xfId="0" applyFont="1" applyFill="1" applyBorder="1" applyAlignment="1"/>
    <xf numFmtId="0" fontId="0" fillId="0" borderId="1" xfId="0" applyBorder="1" applyAlignment="1">
      <alignment horizontal="center"/>
    </xf>
    <xf numFmtId="14" fontId="0" fillId="0" borderId="2" xfId="0" applyNumberFormat="1" applyBorder="1" applyAlignment="1">
      <alignment horizontal="center"/>
    </xf>
    <xf numFmtId="14" fontId="0" fillId="0" borderId="3" xfId="0" applyNumberFormat="1" applyBorder="1" applyAlignment="1"/>
    <xf numFmtId="0" fontId="3" fillId="2" borderId="36" xfId="0" applyFont="1" applyFill="1" applyBorder="1" applyAlignment="1"/>
    <xf numFmtId="0" fontId="3" fillId="2" borderId="31" xfId="0" applyFont="1" applyFill="1" applyBorder="1" applyAlignment="1"/>
    <xf numFmtId="2" fontId="0" fillId="0" borderId="2" xfId="0" applyNumberFormat="1" applyBorder="1" applyAlignment="1"/>
    <xf numFmtId="2" fontId="0" fillId="0" borderId="4" xfId="0" applyNumberFormat="1" applyBorder="1" applyAlignment="1"/>
    <xf numFmtId="2" fontId="0" fillId="0" borderId="3" xfId="0" applyNumberFormat="1" applyBorder="1" applyAlignment="1"/>
    <xf numFmtId="2" fontId="0" fillId="0" borderId="51" xfId="0" applyNumberFormat="1" applyBorder="1" applyAlignment="1"/>
    <xf numFmtId="14" fontId="6" fillId="0" borderId="2" xfId="0" applyNumberFormat="1" applyFont="1" applyBorder="1" applyAlignment="1"/>
    <xf numFmtId="14" fontId="6" fillId="0" borderId="4" xfId="0" applyNumberFormat="1" applyFont="1" applyBorder="1" applyAlignment="1"/>
    <xf numFmtId="14" fontId="6" fillId="0" borderId="51" xfId="0" applyNumberFormat="1" applyFont="1" applyBorder="1" applyAlignment="1"/>
    <xf numFmtId="0" fontId="3" fillId="0" borderId="37" xfId="0" applyFont="1" applyBorder="1" applyAlignment="1"/>
    <xf numFmtId="0" fontId="3" fillId="0" borderId="25" xfId="0" applyFont="1" applyBorder="1" applyAlignment="1"/>
    <xf numFmtId="0" fontId="3" fillId="0" borderId="26" xfId="0" applyFont="1" applyBorder="1" applyAlignment="1"/>
    <xf numFmtId="14" fontId="6" fillId="0" borderId="3" xfId="0" applyNumberFormat="1" applyFont="1" applyBorder="1" applyAlignment="1"/>
    <xf numFmtId="0" fontId="5" fillId="2" borderId="2" xfId="0" applyFont="1" applyFill="1" applyBorder="1" applyAlignment="1"/>
    <xf numFmtId="0" fontId="5" fillId="2" borderId="3" xfId="0" applyFont="1" applyFill="1" applyBorder="1" applyAlignment="1"/>
    <xf numFmtId="0" fontId="6" fillId="0" borderId="2" xfId="0" applyFont="1" applyBorder="1" applyAlignment="1"/>
    <xf numFmtId="0" fontId="6" fillId="0" borderId="3" xfId="0" applyFont="1" applyBorder="1" applyAlignment="1"/>
    <xf numFmtId="168" fontId="6" fillId="0" borderId="2" xfId="1" applyNumberFormat="1" applyFont="1" applyBorder="1" applyAlignment="1"/>
    <xf numFmtId="168" fontId="6" fillId="0" borderId="3" xfId="1" applyNumberFormat="1" applyFont="1" applyBorder="1" applyAlignment="1"/>
    <xf numFmtId="0" fontId="6" fillId="0" borderId="1" xfId="0" applyFont="1" applyBorder="1" applyAlignment="1">
      <alignment horizontal="center"/>
    </xf>
    <xf numFmtId="0" fontId="5" fillId="2" borderId="4" xfId="0" applyFont="1" applyFill="1" applyBorder="1" applyAlignment="1"/>
    <xf numFmtId="0" fontId="0" fillId="0" borderId="55" xfId="0" applyBorder="1" applyAlignment="1">
      <alignment horizontal="center" vertical="center"/>
    </xf>
    <xf numFmtId="0" fontId="0" fillId="0" borderId="19" xfId="0" applyBorder="1" applyAlignment="1">
      <alignment horizontal="center"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Alignment="1">
      <alignment vertical="center"/>
    </xf>
    <xf numFmtId="171" fontId="0" fillId="0" borderId="1" xfId="3" applyNumberFormat="1" applyFont="1" applyBorder="1" applyAlignment="1">
      <alignment vertical="center"/>
    </xf>
    <xf numFmtId="171" fontId="0" fillId="0" borderId="14" xfId="3" applyNumberFormat="1" applyFont="1" applyBorder="1" applyAlignment="1">
      <alignment vertical="center"/>
    </xf>
    <xf numFmtId="0" fontId="0" fillId="0" borderId="15" xfId="0" applyBorder="1" applyAlignment="1">
      <alignment vertical="center"/>
    </xf>
    <xf numFmtId="171" fontId="0" fillId="0" borderId="16" xfId="3" applyNumberFormat="1" applyFont="1" applyBorder="1" applyAlignment="1">
      <alignment vertical="center"/>
    </xf>
    <xf numFmtId="0" fontId="0" fillId="0" borderId="55"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18"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0" fillId="0" borderId="0" xfId="0" applyFont="1" applyFill="1" applyBorder="1" applyAlignment="1">
      <alignment vertical="center" wrapText="1"/>
    </xf>
    <xf numFmtId="9" fontId="0" fillId="0" borderId="0" xfId="0" applyNumberFormat="1" applyAlignment="1">
      <alignment vertical="center"/>
    </xf>
    <xf numFmtId="171" fontId="3" fillId="0" borderId="0" xfId="3" applyNumberFormat="1" applyFont="1" applyAlignment="1">
      <alignment vertical="center"/>
    </xf>
    <xf numFmtId="0" fontId="0" fillId="0" borderId="1" xfId="0" applyBorder="1" applyAlignment="1">
      <alignment vertical="center"/>
    </xf>
    <xf numFmtId="0" fontId="18" fillId="0" borderId="0" xfId="0" applyFont="1" applyFill="1" applyAlignment="1">
      <alignment horizontal="center" vertical="center" wrapText="1"/>
    </xf>
    <xf numFmtId="0" fontId="19" fillId="0" borderId="0" xfId="0" applyFont="1" applyFill="1" applyAlignment="1">
      <alignment horizontal="center" vertical="center" wrapText="1"/>
    </xf>
    <xf numFmtId="0" fontId="28" fillId="0" borderId="0" xfId="0" applyFont="1" applyAlignment="1">
      <alignment horizontal="center" vertical="center" wrapText="1"/>
    </xf>
    <xf numFmtId="0" fontId="29" fillId="0" borderId="0" xfId="0" applyFont="1" applyFill="1" applyAlignment="1">
      <alignment horizontal="center" vertical="center" wrapText="1"/>
    </xf>
    <xf numFmtId="0" fontId="12" fillId="5" borderId="1" xfId="0" applyFont="1" applyFill="1" applyBorder="1" applyAlignment="1">
      <alignment horizontal="center" vertical="center"/>
    </xf>
    <xf numFmtId="0" fontId="31" fillId="11" borderId="1" xfId="0" applyFont="1" applyFill="1" applyBorder="1" applyAlignment="1">
      <alignment horizontal="center" vertical="center" wrapText="1"/>
    </xf>
    <xf numFmtId="0" fontId="32" fillId="11" borderId="1" xfId="0" applyFont="1" applyFill="1" applyBorder="1" applyAlignment="1">
      <alignment horizontal="center" vertical="center" wrapText="1"/>
    </xf>
    <xf numFmtId="0" fontId="22" fillId="0" borderId="0" xfId="0" applyFont="1" applyFill="1" applyAlignment="1">
      <alignment horizontal="center" vertical="center"/>
    </xf>
    <xf numFmtId="0" fontId="22" fillId="0" borderId="0" xfId="0" applyFont="1" applyFill="1" applyAlignment="1">
      <alignment horizontal="center" vertical="center" wrapText="1"/>
    </xf>
    <xf numFmtId="0" fontId="14" fillId="0" borderId="53" xfId="0" applyFont="1" applyFill="1" applyBorder="1" applyAlignment="1">
      <alignment horizontal="center" vertical="center" wrapText="1"/>
    </xf>
    <xf numFmtId="0" fontId="27" fillId="10" borderId="23" xfId="573" applyFont="1" applyFill="1" applyBorder="1" applyAlignment="1">
      <alignment horizontal="center" vertical="center" wrapText="1"/>
    </xf>
    <xf numFmtId="168" fontId="10" fillId="0" borderId="0" xfId="0"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vertical="center" wrapText="1"/>
      <protection locked="0"/>
    </xf>
    <xf numFmtId="0" fontId="3" fillId="0" borderId="1" xfId="0" applyFont="1" applyBorder="1" applyAlignment="1">
      <alignment horizontal="center" vertical="center"/>
    </xf>
    <xf numFmtId="0" fontId="12" fillId="5" borderId="1" xfId="0" applyFont="1" applyFill="1" applyBorder="1" applyAlignment="1">
      <alignment horizontal="center" vertical="center" wrapText="1"/>
    </xf>
    <xf numFmtId="164" fontId="0" fillId="0" borderId="0" xfId="576" applyFont="1" applyAlignment="1">
      <alignment vertical="center"/>
    </xf>
    <xf numFmtId="0" fontId="0" fillId="0" borderId="20" xfId="0" applyBorder="1" applyAlignment="1">
      <alignment vertical="center"/>
    </xf>
    <xf numFmtId="165" fontId="0" fillId="0" borderId="8" xfId="575" applyFont="1" applyBorder="1" applyAlignment="1">
      <alignment vertical="center"/>
    </xf>
    <xf numFmtId="165" fontId="0" fillId="0" borderId="53" xfId="575" applyFont="1" applyBorder="1" applyAlignment="1">
      <alignment vertical="center"/>
    </xf>
    <xf numFmtId="0" fontId="0" fillId="13" borderId="55" xfId="0" applyFill="1" applyBorder="1" applyAlignment="1">
      <alignment vertical="center"/>
    </xf>
    <xf numFmtId="0" fontId="20" fillId="0" borderId="0" xfId="0" applyFont="1" applyFill="1" applyBorder="1" applyAlignment="1">
      <alignment horizontal="center" vertical="center" wrapText="1"/>
    </xf>
    <xf numFmtId="0" fontId="29" fillId="0" borderId="0" xfId="0" applyFont="1" applyFill="1" applyAlignment="1">
      <alignment horizontal="center" vertical="center"/>
    </xf>
    <xf numFmtId="0" fontId="0" fillId="0" borderId="1" xfId="0" applyFont="1" applyBorder="1" applyAlignment="1">
      <alignment horizontal="center" vertical="center" wrapText="1"/>
    </xf>
    <xf numFmtId="0" fontId="36" fillId="0" borderId="0" xfId="0" applyFont="1" applyAlignment="1">
      <alignment vertical="center" wrapText="1"/>
    </xf>
    <xf numFmtId="0" fontId="1" fillId="0" borderId="0" xfId="0" applyFont="1" applyAlignment="1">
      <alignment horizontal="center" vertical="center" wrapText="1"/>
    </xf>
    <xf numFmtId="0" fontId="22" fillId="0" borderId="0" xfId="0" applyFont="1" applyFill="1" applyAlignment="1">
      <alignment vertical="center" wrapText="1"/>
    </xf>
    <xf numFmtId="0" fontId="0" fillId="0" borderId="0" xfId="0" applyFont="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0" xfId="0" applyFont="1" applyAlignment="1">
      <alignment horizontal="center" vertical="center"/>
    </xf>
    <xf numFmtId="0" fontId="0" fillId="0" borderId="1" xfId="0" applyFont="1" applyBorder="1" applyAlignment="1">
      <alignment horizontal="center" vertical="center"/>
    </xf>
    <xf numFmtId="14" fontId="0" fillId="0" borderId="1" xfId="0" applyNumberFormat="1" applyFont="1" applyBorder="1" applyAlignment="1">
      <alignment horizontal="center" vertical="center" wrapText="1"/>
    </xf>
    <xf numFmtId="0" fontId="0" fillId="0" borderId="0" xfId="0" applyFont="1" applyAlignment="1">
      <alignment vertical="center" wrapText="1"/>
    </xf>
    <xf numFmtId="0" fontId="0" fillId="0" borderId="1" xfId="0" applyBorder="1" applyAlignment="1">
      <alignment horizontal="center" vertical="center"/>
    </xf>
    <xf numFmtId="0" fontId="37" fillId="0" borderId="0" xfId="0" applyFont="1" applyFill="1" applyBorder="1" applyAlignment="1">
      <alignment horizontal="center" vertical="center" wrapText="1"/>
    </xf>
    <xf numFmtId="0" fontId="38" fillId="0" borderId="0" xfId="0" applyFont="1" applyFill="1" applyBorder="1" applyAlignment="1">
      <alignment horizontal="center" vertical="center" wrapText="1"/>
    </xf>
    <xf numFmtId="0" fontId="39" fillId="0" borderId="0" xfId="0" applyFont="1" applyFill="1" applyAlignment="1">
      <alignment horizontal="center" vertical="center" wrapText="1"/>
    </xf>
    <xf numFmtId="0" fontId="32" fillId="0" borderId="0" xfId="0" applyFont="1" applyFill="1" applyBorder="1" applyAlignment="1">
      <alignment horizontal="center" vertical="center" wrapText="1"/>
    </xf>
    <xf numFmtId="0" fontId="0" fillId="0" borderId="1" xfId="0" applyBorder="1" applyAlignment="1">
      <alignment horizontal="center" vertical="center"/>
    </xf>
    <xf numFmtId="0" fontId="10" fillId="0" borderId="0" xfId="0" applyFont="1" applyFill="1" applyBorder="1" applyAlignment="1" applyProtection="1">
      <alignment vertical="center" wrapText="1"/>
      <protection locked="0"/>
    </xf>
    <xf numFmtId="0" fontId="37" fillId="0" borderId="0" xfId="0" applyFont="1" applyFill="1" applyBorder="1" applyAlignment="1" applyProtection="1">
      <alignment horizontal="center" vertical="center" wrapText="1"/>
      <protection locked="0"/>
    </xf>
    <xf numFmtId="0" fontId="39"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35" fillId="0" borderId="0" xfId="0" applyFont="1" applyFill="1" applyBorder="1" applyAlignment="1" applyProtection="1">
      <alignment vertical="center" wrapText="1"/>
      <protection locked="0"/>
    </xf>
    <xf numFmtId="168" fontId="9" fillId="0" borderId="0" xfId="1" applyNumberFormat="1" applyFont="1" applyFill="1" applyBorder="1" applyAlignment="1" applyProtection="1">
      <alignment vertical="center" wrapText="1"/>
      <protection locked="0"/>
    </xf>
    <xf numFmtId="168" fontId="9" fillId="0" borderId="0" xfId="1" applyNumberFormat="1" applyFont="1" applyFill="1" applyBorder="1" applyAlignment="1" applyProtection="1">
      <alignment horizontal="center" vertical="center" wrapText="1"/>
      <protection locked="0"/>
    </xf>
    <xf numFmtId="0" fontId="40" fillId="0" borderId="0" xfId="0"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wrapText="1"/>
      <protection locked="0"/>
    </xf>
    <xf numFmtId="0" fontId="5" fillId="0" borderId="0" xfId="0" applyFont="1" applyFill="1" applyBorder="1" applyAlignment="1" applyProtection="1">
      <alignment vertical="center"/>
      <protection locked="0"/>
    </xf>
    <xf numFmtId="0" fontId="40" fillId="0" borderId="0" xfId="0" applyFont="1" applyFill="1" applyBorder="1" applyAlignment="1" applyProtection="1">
      <alignment vertical="center" wrapText="1"/>
      <protection locked="0"/>
    </xf>
    <xf numFmtId="2" fontId="9" fillId="0" borderId="0" xfId="1" applyNumberFormat="1" applyFont="1" applyFill="1" applyBorder="1" applyAlignment="1" applyProtection="1">
      <alignment vertical="center" wrapText="1"/>
      <protection locked="0"/>
    </xf>
    <xf numFmtId="0" fontId="5" fillId="0" borderId="0" xfId="0" applyFont="1" applyFill="1" applyBorder="1" applyAlignment="1" applyProtection="1">
      <alignment horizontal="center" vertical="center" wrapText="1"/>
      <protection locked="0"/>
    </xf>
    <xf numFmtId="168" fontId="5" fillId="0" borderId="26" xfId="1" applyNumberFormat="1" applyFont="1" applyFill="1" applyBorder="1" applyAlignment="1" applyProtection="1">
      <alignment horizontal="center" vertical="center" wrapText="1"/>
      <protection locked="0"/>
    </xf>
    <xf numFmtId="1" fontId="9" fillId="17" borderId="9" xfId="1" applyNumberFormat="1" applyFont="1" applyFill="1" applyBorder="1" applyAlignment="1" applyProtection="1">
      <alignment vertical="center" wrapText="1"/>
      <protection locked="0"/>
    </xf>
    <xf numFmtId="0" fontId="0" fillId="0" borderId="0" xfId="0" applyBorder="1" applyAlignment="1">
      <alignment horizontal="center" vertical="center"/>
    </xf>
    <xf numFmtId="0" fontId="0" fillId="0" borderId="0" xfId="0" applyBorder="1" applyAlignment="1">
      <alignment vertical="center"/>
    </xf>
    <xf numFmtId="0" fontId="6" fillId="0" borderId="9" xfId="0" applyFont="1" applyFill="1" applyBorder="1" applyAlignment="1">
      <alignment horizontal="center" vertical="center" wrapText="1"/>
    </xf>
    <xf numFmtId="0" fontId="6" fillId="9" borderId="9" xfId="574" applyFont="1" applyFill="1" applyBorder="1" applyAlignment="1">
      <alignment horizontal="center" vertical="center" wrapText="1"/>
    </xf>
    <xf numFmtId="0" fontId="6" fillId="0" borderId="9" xfId="574" applyFont="1" applyFill="1" applyBorder="1" applyAlignment="1">
      <alignment horizontal="center" vertical="center" wrapText="1"/>
    </xf>
    <xf numFmtId="0" fontId="41" fillId="10" borderId="73" xfId="573" applyFont="1" applyFill="1" applyBorder="1" applyAlignment="1" applyProtection="1">
      <alignment horizontal="center" vertical="center" wrapText="1"/>
    </xf>
    <xf numFmtId="0" fontId="40" fillId="0" borderId="1" xfId="0" applyFont="1" applyFill="1" applyBorder="1" applyAlignment="1" applyProtection="1">
      <alignment horizontal="center" vertical="center" wrapText="1"/>
    </xf>
    <xf numFmtId="0" fontId="6" fillId="0" borderId="1" xfId="0" applyFont="1" applyBorder="1" applyAlignment="1">
      <alignment horizontal="left" vertical="top" indent="5"/>
    </xf>
    <xf numFmtId="171" fontId="0" fillId="0" borderId="13" xfId="3" applyNumberFormat="1" applyFont="1" applyBorder="1" applyAlignment="1">
      <alignment vertical="center"/>
    </xf>
    <xf numFmtId="0" fontId="0" fillId="0" borderId="14" xfId="0" applyBorder="1" applyAlignment="1">
      <alignment vertical="center"/>
    </xf>
    <xf numFmtId="0" fontId="0" fillId="0" borderId="17" xfId="0" applyBorder="1" applyAlignment="1">
      <alignment vertical="center"/>
    </xf>
    <xf numFmtId="168" fontId="10" fillId="0" borderId="0" xfId="0" applyNumberFormat="1" applyFont="1" applyFill="1" applyBorder="1" applyAlignment="1" applyProtection="1">
      <alignment vertical="center" wrapText="1"/>
      <protection locked="0"/>
    </xf>
    <xf numFmtId="0" fontId="34" fillId="0" borderId="0" xfId="0" applyFont="1" applyFill="1" applyBorder="1" applyAlignment="1" applyProtection="1">
      <alignment horizontal="center" vertical="center" wrapText="1"/>
      <protection locked="0"/>
    </xf>
    <xf numFmtId="0" fontId="30" fillId="0" borderId="0" xfId="0" applyFont="1" applyFill="1" applyBorder="1" applyAlignment="1" applyProtection="1">
      <alignment horizontal="center" vertical="center" wrapText="1"/>
      <protection locked="0"/>
    </xf>
    <xf numFmtId="0" fontId="34" fillId="0" borderId="0" xfId="0" applyFont="1" applyFill="1" applyAlignment="1">
      <alignment horizontal="center" vertical="center"/>
    </xf>
    <xf numFmtId="0" fontId="30" fillId="0" borderId="0" xfId="0" applyFont="1" applyFill="1" applyBorder="1" applyAlignment="1">
      <alignment horizontal="center" vertical="center" wrapText="1"/>
    </xf>
    <xf numFmtId="9" fontId="5" fillId="0" borderId="1" xfId="2"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protection locked="0"/>
    </xf>
    <xf numFmtId="0" fontId="6" fillId="0" borderId="30" xfId="0" applyFont="1" applyFill="1" applyBorder="1" applyAlignment="1" applyProtection="1">
      <alignment vertical="center" wrapText="1"/>
      <protection locked="0"/>
    </xf>
    <xf numFmtId="0" fontId="6" fillId="0" borderId="41" xfId="0" applyFont="1" applyFill="1" applyBorder="1" applyAlignment="1" applyProtection="1">
      <alignment vertical="center" wrapText="1"/>
      <protection locked="0"/>
    </xf>
    <xf numFmtId="9" fontId="6" fillId="0" borderId="41" xfId="2" applyFont="1" applyFill="1" applyBorder="1" applyAlignment="1" applyProtection="1">
      <alignment horizontal="center" vertical="center" wrapText="1"/>
      <protection locked="0"/>
    </xf>
    <xf numFmtId="9" fontId="6" fillId="0" borderId="42" xfId="2" applyFont="1" applyFill="1" applyBorder="1" applyAlignment="1" applyProtection="1">
      <alignment horizontal="center" vertical="center" wrapText="1"/>
      <protection locked="0"/>
    </xf>
    <xf numFmtId="9" fontId="5" fillId="0" borderId="0" xfId="2"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9" fontId="6" fillId="0" borderId="12" xfId="2" applyFont="1" applyFill="1" applyBorder="1" applyAlignment="1" applyProtection="1">
      <alignment vertical="center" wrapText="1"/>
      <protection locked="0"/>
    </xf>
    <xf numFmtId="9" fontId="5" fillId="0" borderId="14" xfId="2" applyFont="1" applyFill="1" applyBorder="1" applyAlignment="1" applyProtection="1">
      <alignment vertical="center" wrapText="1"/>
      <protection locked="0"/>
    </xf>
    <xf numFmtId="9" fontId="5" fillId="0" borderId="14" xfId="2" applyFont="1" applyFill="1" applyBorder="1" applyAlignment="1" applyProtection="1">
      <alignment horizontal="center" vertical="center" wrapText="1"/>
      <protection locked="0"/>
    </xf>
    <xf numFmtId="9" fontId="5" fillId="0" borderId="17" xfId="2" applyFont="1" applyFill="1" applyBorder="1" applyAlignment="1" applyProtection="1">
      <alignment horizontal="center" vertical="center" wrapText="1"/>
      <protection locked="0"/>
    </xf>
    <xf numFmtId="0" fontId="6" fillId="0" borderId="13" xfId="0" applyFont="1" applyFill="1" applyBorder="1" applyAlignment="1" applyProtection="1">
      <alignment vertical="center" wrapText="1"/>
      <protection locked="0"/>
    </xf>
    <xf numFmtId="9" fontId="9" fillId="0" borderId="0" xfId="2" applyFont="1" applyFill="1" applyBorder="1" applyAlignment="1" applyProtection="1">
      <alignment vertical="center" wrapText="1"/>
      <protection locked="0"/>
    </xf>
    <xf numFmtId="0" fontId="5" fillId="16" borderId="27" xfId="0" applyFont="1" applyFill="1" applyBorder="1" applyAlignment="1" applyProtection="1">
      <alignment horizontal="center" vertical="center" wrapText="1"/>
      <protection locked="0"/>
    </xf>
    <xf numFmtId="0" fontId="5" fillId="16" borderId="28" xfId="0" applyFont="1" applyFill="1" applyBorder="1" applyAlignment="1" applyProtection="1">
      <alignment horizontal="center" vertical="center" wrapText="1"/>
      <protection locked="0"/>
    </xf>
    <xf numFmtId="0" fontId="5" fillId="16" borderId="29" xfId="0" applyFont="1" applyFill="1" applyBorder="1" applyAlignment="1" applyProtection="1">
      <alignment horizontal="center" vertical="center" wrapText="1"/>
      <protection locked="0"/>
    </xf>
    <xf numFmtId="0" fontId="5" fillId="16" borderId="24" xfId="0" applyFont="1" applyFill="1" applyBorder="1" applyAlignment="1" applyProtection="1">
      <alignment vertical="center"/>
      <protection locked="0"/>
    </xf>
    <xf numFmtId="0" fontId="5" fillId="16" borderId="23" xfId="0" applyFont="1" applyFill="1" applyBorder="1" applyAlignment="1" applyProtection="1">
      <alignment horizontal="center" vertical="center" wrapText="1"/>
      <protection locked="0"/>
    </xf>
    <xf numFmtId="0" fontId="5" fillId="17" borderId="23" xfId="0" applyFont="1" applyFill="1" applyBorder="1" applyAlignment="1" applyProtection="1">
      <alignment horizontal="center" vertical="center" wrapText="1"/>
      <protection locked="0"/>
    </xf>
    <xf numFmtId="168" fontId="9" fillId="17" borderId="72" xfId="1" applyNumberFormat="1" applyFont="1" applyFill="1" applyBorder="1" applyAlignment="1" applyProtection="1">
      <alignment horizontal="center" vertical="center" wrapText="1"/>
      <protection locked="0"/>
    </xf>
    <xf numFmtId="0" fontId="43" fillId="0" borderId="0" xfId="0" applyFont="1" applyAlignment="1">
      <alignment vertical="center" wrapText="1"/>
    </xf>
    <xf numFmtId="0" fontId="34" fillId="0" borderId="0" xfId="0" applyFont="1" applyFill="1" applyAlignment="1">
      <alignment vertical="center" wrapText="1"/>
    </xf>
    <xf numFmtId="0" fontId="6" fillId="0" borderId="0" xfId="0" applyFont="1" applyAlignment="1">
      <alignment vertical="center" wrapText="1"/>
    </xf>
    <xf numFmtId="0" fontId="30" fillId="0" borderId="0" xfId="0" applyFont="1" applyFill="1" applyBorder="1" applyAlignment="1">
      <alignment vertical="center" wrapText="1"/>
    </xf>
    <xf numFmtId="0" fontId="30" fillId="6" borderId="0" xfId="0" applyFont="1" applyFill="1" applyAlignment="1">
      <alignment horizontal="center" vertical="center" wrapText="1"/>
    </xf>
    <xf numFmtId="0" fontId="37" fillId="6" borderId="0" xfId="0" applyFont="1" applyFill="1" applyAlignment="1">
      <alignment horizontal="center" vertical="center" wrapText="1"/>
    </xf>
    <xf numFmtId="0" fontId="31" fillId="0" borderId="60" xfId="0" applyFont="1" applyFill="1" applyBorder="1" applyAlignment="1">
      <alignment horizontal="center" vertical="center" wrapText="1"/>
    </xf>
    <xf numFmtId="2" fontId="31" fillId="10" borderId="1" xfId="0" applyNumberFormat="1" applyFont="1" applyFill="1" applyBorder="1" applyAlignment="1">
      <alignment horizontal="center" vertical="center" wrapText="1"/>
    </xf>
    <xf numFmtId="0" fontId="39" fillId="0" borderId="0"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2" fillId="0" borderId="0" xfId="0" applyFont="1" applyFill="1" applyAlignment="1">
      <alignment horizontal="center" vertical="center" wrapText="1"/>
    </xf>
    <xf numFmtId="0" fontId="42" fillId="0" borderId="0" xfId="0" applyFont="1" applyAlignment="1">
      <alignment horizontal="center" vertical="center" wrapText="1"/>
    </xf>
    <xf numFmtId="0" fontId="6" fillId="0" borderId="0" xfId="0" applyFont="1" applyFill="1" applyAlignment="1">
      <alignment vertical="center" wrapText="1"/>
    </xf>
    <xf numFmtId="0" fontId="40" fillId="16" borderId="9" xfId="0" applyFont="1" applyFill="1" applyBorder="1" applyAlignment="1">
      <alignment horizontal="center" vertical="center" wrapText="1"/>
    </xf>
    <xf numFmtId="0" fontId="42" fillId="0" borderId="57" xfId="0" applyFont="1" applyFill="1" applyBorder="1" applyAlignment="1">
      <alignment horizontal="center" vertical="center" wrapText="1"/>
    </xf>
    <xf numFmtId="0" fontId="6" fillId="0" borderId="57" xfId="0" applyFont="1" applyFill="1" applyBorder="1" applyAlignment="1">
      <alignment vertical="center" wrapText="1"/>
    </xf>
    <xf numFmtId="170" fontId="40" fillId="0" borderId="55" xfId="0" applyNumberFormat="1" applyFont="1" applyFill="1" applyBorder="1" applyAlignment="1">
      <alignment horizontal="center" vertical="center" wrapText="1"/>
    </xf>
    <xf numFmtId="0" fontId="42"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40" fillId="0" borderId="19" xfId="0" applyFont="1" applyFill="1" applyBorder="1" applyAlignment="1">
      <alignment horizontal="center" vertical="center" wrapText="1"/>
    </xf>
    <xf numFmtId="0" fontId="31" fillId="10" borderId="19" xfId="0" applyFont="1" applyFill="1" applyBorder="1" applyAlignment="1">
      <alignment horizontal="center" vertical="center" wrapText="1"/>
    </xf>
    <xf numFmtId="0" fontId="42" fillId="0" borderId="61" xfId="0" applyFont="1" applyFill="1" applyBorder="1" applyAlignment="1">
      <alignment horizontal="center" vertical="center" wrapText="1"/>
    </xf>
    <xf numFmtId="0" fontId="6" fillId="0" borderId="61" xfId="0" applyFont="1" applyFill="1" applyBorder="1" applyAlignment="1">
      <alignment vertical="center" wrapText="1"/>
    </xf>
    <xf numFmtId="0" fontId="42" fillId="0" borderId="0" xfId="0" applyFont="1" applyBorder="1" applyAlignment="1">
      <alignment horizontal="center" vertical="center" wrapText="1"/>
    </xf>
    <xf numFmtId="14" fontId="42" fillId="0" borderId="0" xfId="0" applyNumberFormat="1" applyFont="1" applyFill="1" applyBorder="1" applyAlignment="1">
      <alignment horizontal="center" vertical="center" wrapText="1"/>
    </xf>
    <xf numFmtId="14" fontId="40" fillId="0" borderId="0" xfId="0" applyNumberFormat="1" applyFont="1" applyFill="1" applyBorder="1" applyAlignment="1">
      <alignment horizontal="center" vertical="center" wrapText="1"/>
    </xf>
    <xf numFmtId="0" fontId="40" fillId="16" borderId="44"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2" borderId="21" xfId="0" applyFont="1" applyFill="1" applyBorder="1" applyAlignment="1">
      <alignment horizontal="center" vertical="center" wrapText="1"/>
    </xf>
    <xf numFmtId="0" fontId="5" fillId="12" borderId="24"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7" borderId="25" xfId="0" applyFont="1" applyFill="1" applyBorder="1" applyAlignment="1">
      <alignment horizontal="center" vertical="center" wrapText="1"/>
    </xf>
    <xf numFmtId="0" fontId="42" fillId="0" borderId="39" xfId="0" applyFont="1" applyFill="1" applyBorder="1" applyAlignment="1">
      <alignment horizontal="left" vertical="center" wrapText="1"/>
    </xf>
    <xf numFmtId="0" fontId="40" fillId="0" borderId="20" xfId="0" applyFont="1" applyFill="1" applyBorder="1" applyAlignment="1">
      <alignment horizontal="center" vertical="center" wrapText="1"/>
    </xf>
    <xf numFmtId="0" fontId="40" fillId="4" borderId="20" xfId="0" applyFont="1" applyFill="1" applyBorder="1" applyAlignment="1">
      <alignment horizontal="center" vertical="center" wrapText="1"/>
    </xf>
    <xf numFmtId="0" fontId="40" fillId="4" borderId="40" xfId="0" applyFont="1" applyFill="1" applyBorder="1" applyAlignment="1">
      <alignment horizontal="center" vertical="center" wrapText="1"/>
    </xf>
    <xf numFmtId="14" fontId="40" fillId="4" borderId="70" xfId="0" applyNumberFormat="1" applyFont="1" applyFill="1" applyBorder="1" applyAlignment="1">
      <alignment horizontal="center" vertical="center" wrapText="1"/>
    </xf>
    <xf numFmtId="14" fontId="40" fillId="4" borderId="56" xfId="0" applyNumberFormat="1" applyFont="1" applyFill="1" applyBorder="1" applyAlignment="1">
      <alignment horizontal="center" vertical="center" wrapText="1"/>
    </xf>
    <xf numFmtId="0" fontId="42" fillId="0" borderId="13" xfId="0" applyFont="1" applyFill="1" applyBorder="1" applyAlignment="1">
      <alignment horizontal="center" vertical="center" wrapText="1"/>
    </xf>
    <xf numFmtId="0" fontId="42" fillId="4" borderId="13" xfId="0" applyFont="1" applyFill="1" applyBorder="1" applyAlignment="1">
      <alignment horizontal="center" vertical="center" wrapText="1"/>
    </xf>
    <xf numFmtId="0" fontId="42" fillId="4" borderId="39" xfId="0" applyFont="1" applyFill="1" applyBorder="1" applyAlignment="1">
      <alignment horizontal="center" vertical="center" wrapText="1"/>
    </xf>
    <xf numFmtId="14" fontId="42" fillId="4" borderId="4" xfId="0" applyNumberFormat="1" applyFont="1" applyFill="1" applyBorder="1" applyAlignment="1">
      <alignment horizontal="center" vertical="center" wrapText="1"/>
    </xf>
    <xf numFmtId="14" fontId="42" fillId="4" borderId="18" xfId="0" applyNumberFormat="1" applyFont="1" applyFill="1" applyBorder="1" applyAlignment="1">
      <alignment horizontal="center" vertical="center" wrapText="1"/>
    </xf>
    <xf numFmtId="0" fontId="42" fillId="4" borderId="18" xfId="0" applyFont="1" applyFill="1" applyBorder="1" applyAlignment="1">
      <alignment horizontal="center" vertical="center" wrapText="1"/>
    </xf>
    <xf numFmtId="2" fontId="42" fillId="4" borderId="18" xfId="0" applyNumberFormat="1" applyFont="1" applyFill="1" applyBorder="1" applyAlignment="1">
      <alignment horizontal="center" vertical="center" wrapText="1"/>
    </xf>
    <xf numFmtId="1" fontId="42" fillId="0" borderId="13" xfId="0" applyNumberFormat="1" applyFont="1" applyFill="1" applyBorder="1" applyAlignment="1">
      <alignment horizontal="center" vertical="center" wrapText="1"/>
    </xf>
    <xf numFmtId="49" fontId="42" fillId="4" borderId="4" xfId="0" applyNumberFormat="1" applyFont="1" applyFill="1" applyBorder="1" applyAlignment="1">
      <alignment horizontal="center" vertical="center" wrapText="1"/>
    </xf>
    <xf numFmtId="49" fontId="42" fillId="4" borderId="18" xfId="0" applyNumberFormat="1" applyFont="1" applyFill="1" applyBorder="1" applyAlignment="1">
      <alignment horizontal="center" vertical="center" wrapText="1"/>
    </xf>
    <xf numFmtId="14" fontId="42" fillId="0" borderId="13" xfId="0" applyNumberFormat="1" applyFont="1" applyFill="1" applyBorder="1" applyAlignment="1">
      <alignment horizontal="center" vertical="center" wrapText="1"/>
    </xf>
    <xf numFmtId="14" fontId="42" fillId="4" borderId="13" xfId="0" applyNumberFormat="1" applyFont="1" applyFill="1" applyBorder="1" applyAlignment="1">
      <alignment horizontal="center" vertical="center" wrapText="1"/>
    </xf>
    <xf numFmtId="14" fontId="42" fillId="4" borderId="39" xfId="0" applyNumberFormat="1" applyFont="1" applyFill="1" applyBorder="1" applyAlignment="1">
      <alignment horizontal="center" vertical="center" wrapText="1"/>
    </xf>
    <xf numFmtId="1" fontId="42" fillId="4" borderId="18" xfId="0" applyNumberFormat="1" applyFont="1" applyFill="1" applyBorder="1" applyAlignment="1">
      <alignment horizontal="center" vertical="center" wrapText="1"/>
    </xf>
    <xf numFmtId="1" fontId="42" fillId="4" borderId="4" xfId="0" applyNumberFormat="1" applyFont="1" applyFill="1" applyBorder="1" applyAlignment="1">
      <alignment horizontal="center" vertical="center" wrapText="1"/>
    </xf>
    <xf numFmtId="2" fontId="42" fillId="4" borderId="4" xfId="0" applyNumberFormat="1" applyFont="1" applyFill="1" applyBorder="1" applyAlignment="1">
      <alignment horizontal="center" vertical="center" wrapText="1"/>
    </xf>
    <xf numFmtId="0" fontId="42" fillId="4" borderId="4" xfId="0" applyFont="1" applyFill="1" applyBorder="1" applyAlignment="1">
      <alignment horizontal="center" vertical="center" wrapText="1"/>
    </xf>
    <xf numFmtId="14" fontId="42" fillId="0" borderId="39" xfId="0" applyNumberFormat="1" applyFont="1" applyFill="1" applyBorder="1" applyAlignment="1">
      <alignment horizontal="center" vertical="center" wrapText="1"/>
    </xf>
    <xf numFmtId="14" fontId="42" fillId="0" borderId="18" xfId="0" applyNumberFormat="1" applyFont="1" applyFill="1" applyBorder="1" applyAlignment="1">
      <alignment horizontal="center" vertical="center" wrapText="1"/>
    </xf>
    <xf numFmtId="14" fontId="42" fillId="0" borderId="4" xfId="0" applyNumberFormat="1" applyFont="1" applyFill="1" applyBorder="1" applyAlignment="1">
      <alignment horizontal="center" vertical="center" wrapText="1"/>
    </xf>
    <xf numFmtId="0" fontId="42" fillId="0" borderId="18" xfId="0" applyFont="1" applyFill="1" applyBorder="1" applyAlignment="1">
      <alignment horizontal="center" vertical="center" wrapText="1"/>
    </xf>
    <xf numFmtId="0" fontId="42" fillId="0" borderId="4" xfId="0" applyFont="1" applyFill="1" applyBorder="1" applyAlignment="1">
      <alignment horizontal="center" vertical="center" wrapText="1"/>
    </xf>
    <xf numFmtId="0" fontId="40" fillId="16" borderId="24" xfId="0" applyFont="1" applyFill="1" applyBorder="1" applyAlignment="1">
      <alignment horizontal="center" vertical="center" wrapText="1"/>
    </xf>
    <xf numFmtId="0" fontId="40" fillId="0" borderId="58" xfId="0" applyFont="1" applyFill="1" applyBorder="1" applyAlignment="1">
      <alignment horizontal="left" vertical="center" wrapText="1"/>
    </xf>
    <xf numFmtId="0" fontId="42" fillId="0" borderId="73" xfId="0" applyFont="1" applyFill="1" applyBorder="1" applyAlignment="1">
      <alignment horizontal="center" vertical="center" wrapText="1"/>
    </xf>
    <xf numFmtId="2" fontId="42" fillId="4" borderId="74" xfId="0" applyNumberFormat="1" applyFont="1" applyFill="1" applyBorder="1" applyAlignment="1">
      <alignment horizontal="center" vertical="center" wrapText="1"/>
    </xf>
    <xf numFmtId="2" fontId="40" fillId="4" borderId="74" xfId="0" applyNumberFormat="1" applyFont="1" applyFill="1" applyBorder="1" applyAlignment="1">
      <alignment horizontal="center" vertical="center" wrapText="1"/>
    </xf>
    <xf numFmtId="2" fontId="40" fillId="4" borderId="58" xfId="0" applyNumberFormat="1" applyFont="1" applyFill="1" applyBorder="1" applyAlignment="1">
      <alignment horizontal="center" vertical="center" wrapText="1"/>
    </xf>
    <xf numFmtId="0" fontId="42" fillId="14" borderId="73" xfId="0" applyFont="1" applyFill="1" applyBorder="1" applyAlignment="1">
      <alignment horizontal="center" vertical="center" wrapText="1"/>
    </xf>
    <xf numFmtId="0" fontId="42" fillId="4" borderId="61" xfId="0" applyFont="1" applyFill="1" applyBorder="1" applyAlignment="1">
      <alignment horizontal="center" vertical="center" wrapText="1"/>
    </xf>
    <xf numFmtId="0" fontId="42" fillId="4" borderId="73" xfId="0" applyFont="1" applyFill="1" applyBorder="1" applyAlignment="1">
      <alignment horizontal="center" vertical="center" wrapText="1"/>
    </xf>
    <xf numFmtId="0" fontId="40" fillId="0" borderId="0" xfId="0" applyFont="1" applyBorder="1" applyAlignment="1">
      <alignment horizontal="center" vertical="center" wrapText="1"/>
    </xf>
    <xf numFmtId="0" fontId="42" fillId="0" borderId="57" xfId="0" applyFont="1" applyBorder="1" applyAlignment="1">
      <alignment horizontal="center" vertical="center" wrapText="1"/>
    </xf>
    <xf numFmtId="1" fontId="40" fillId="0" borderId="55" xfId="0" applyNumberFormat="1" applyFont="1" applyFill="1" applyBorder="1" applyAlignment="1">
      <alignment horizontal="center" vertical="center" wrapText="1"/>
    </xf>
    <xf numFmtId="0" fontId="31" fillId="0" borderId="19" xfId="0" applyFont="1" applyFill="1" applyBorder="1" applyAlignment="1">
      <alignment horizontal="center" vertical="center" wrapText="1"/>
    </xf>
    <xf numFmtId="0" fontId="42" fillId="0" borderId="61" xfId="0" applyFont="1" applyBorder="1" applyAlignment="1">
      <alignment horizontal="center" vertical="center" wrapText="1"/>
    </xf>
    <xf numFmtId="0" fontId="5" fillId="12" borderId="9" xfId="0" applyFont="1" applyFill="1" applyBorder="1" applyAlignment="1">
      <alignment horizontal="center" vertical="center" wrapText="1"/>
    </xf>
    <xf numFmtId="0" fontId="6" fillId="0" borderId="0" xfId="0" applyFont="1" applyAlignment="1">
      <alignment horizontal="center" vertical="center" wrapText="1"/>
    </xf>
    <xf numFmtId="0" fontId="5" fillId="16" borderId="9" xfId="0" applyFont="1" applyFill="1" applyBorder="1" applyAlignment="1">
      <alignment horizontal="center" vertical="center" wrapText="1"/>
    </xf>
    <xf numFmtId="14" fontId="40" fillId="4" borderId="55" xfId="0" applyNumberFormat="1" applyFont="1" applyFill="1" applyBorder="1" applyAlignment="1">
      <alignment horizontal="center" vertical="center" wrapText="1"/>
    </xf>
    <xf numFmtId="14" fontId="42" fillId="15" borderId="18" xfId="0" applyNumberFormat="1" applyFont="1" applyFill="1" applyBorder="1" applyAlignment="1">
      <alignment horizontal="center" vertical="center" wrapText="1"/>
    </xf>
    <xf numFmtId="2" fontId="40" fillId="16" borderId="27" xfId="0" applyNumberFormat="1" applyFont="1" applyFill="1" applyBorder="1" applyAlignment="1">
      <alignment horizontal="center" vertical="center" wrapText="1"/>
    </xf>
    <xf numFmtId="2" fontId="40" fillId="16" borderId="13" xfId="0" applyNumberFormat="1" applyFont="1" applyFill="1" applyBorder="1" applyAlignment="1">
      <alignment horizontal="center" vertical="center" wrapText="1"/>
    </xf>
    <xf numFmtId="2" fontId="40" fillId="16" borderId="18" xfId="0" applyNumberFormat="1" applyFont="1" applyFill="1" applyBorder="1" applyAlignment="1">
      <alignment horizontal="center" vertical="center" wrapText="1"/>
    </xf>
    <xf numFmtId="0" fontId="42" fillId="0" borderId="9" xfId="0" applyFont="1" applyFill="1" applyBorder="1" applyAlignment="1">
      <alignment horizontal="center" vertical="center" wrapText="1"/>
    </xf>
    <xf numFmtId="2" fontId="42" fillId="0" borderId="15" xfId="0" applyNumberFormat="1" applyFont="1" applyFill="1" applyBorder="1" applyAlignment="1">
      <alignment horizontal="center" vertical="center" wrapText="1"/>
    </xf>
    <xf numFmtId="2" fontId="42" fillId="0" borderId="19" xfId="0" applyNumberFormat="1" applyFont="1" applyFill="1" applyBorder="1" applyAlignment="1">
      <alignment horizontal="center" vertical="center" wrapText="1"/>
    </xf>
    <xf numFmtId="0" fontId="6" fillId="0" borderId="0" xfId="0" applyFont="1" applyFill="1" applyAlignment="1">
      <alignment horizontal="center" vertical="center" wrapText="1"/>
    </xf>
    <xf numFmtId="0" fontId="42" fillId="0" borderId="19" xfId="0" applyFont="1" applyFill="1" applyBorder="1" applyAlignment="1">
      <alignment horizontal="center" vertical="center" wrapText="1"/>
    </xf>
    <xf numFmtId="0" fontId="40" fillId="16" borderId="59" xfId="0" applyFont="1" applyFill="1" applyBorder="1" applyAlignment="1">
      <alignment horizontal="center" vertical="center" wrapText="1"/>
    </xf>
    <xf numFmtId="0" fontId="40" fillId="16" borderId="62" xfId="0" applyFont="1" applyFill="1" applyBorder="1" applyAlignment="1">
      <alignment vertical="center" wrapText="1"/>
    </xf>
    <xf numFmtId="1" fontId="40" fillId="0" borderId="1" xfId="0" applyNumberFormat="1" applyFont="1" applyFill="1" applyBorder="1" applyAlignment="1">
      <alignment horizontal="center" vertical="center" wrapText="1"/>
    </xf>
    <xf numFmtId="0" fontId="31" fillId="0" borderId="16" xfId="0" applyFont="1" applyFill="1" applyBorder="1" applyAlignment="1">
      <alignment horizontal="center" vertical="center" wrapText="1"/>
    </xf>
    <xf numFmtId="0" fontId="42" fillId="0" borderId="59" xfId="0" applyFont="1" applyBorder="1" applyAlignment="1">
      <alignment horizontal="center" vertical="center" wrapText="1"/>
    </xf>
    <xf numFmtId="0" fontId="42" fillId="0" borderId="68" xfId="0" applyFont="1" applyBorder="1" applyAlignment="1">
      <alignment horizontal="center" vertical="center" wrapText="1"/>
    </xf>
    <xf numFmtId="0" fontId="42" fillId="0" borderId="41" xfId="0" applyFont="1" applyBorder="1" applyAlignment="1">
      <alignment horizontal="center" vertical="center" wrapText="1"/>
    </xf>
    <xf numFmtId="1" fontId="42" fillId="0" borderId="41" xfId="0" applyNumberFormat="1" applyFont="1" applyBorder="1" applyAlignment="1">
      <alignment horizontal="center" vertical="center" wrapText="1"/>
    </xf>
    <xf numFmtId="1" fontId="42" fillId="0" borderId="69" xfId="0" applyNumberFormat="1" applyFont="1" applyBorder="1" applyAlignment="1">
      <alignment horizontal="center" vertical="center" wrapText="1"/>
    </xf>
    <xf numFmtId="1" fontId="42" fillId="0" borderId="57" xfId="0" applyNumberFormat="1" applyFont="1" applyBorder="1" applyAlignment="1">
      <alignment horizontal="center" vertical="center" wrapText="1"/>
    </xf>
    <xf numFmtId="0" fontId="31" fillId="0" borderId="0" xfId="0" applyFont="1" applyFill="1" applyBorder="1" applyAlignment="1">
      <alignment horizontal="center" vertical="center" wrapText="1"/>
    </xf>
    <xf numFmtId="2" fontId="40"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1" fontId="42" fillId="4" borderId="13" xfId="0" applyNumberFormat="1" applyFont="1" applyFill="1" applyBorder="1" applyAlignment="1">
      <alignment horizontal="center" vertical="center" wrapText="1"/>
    </xf>
    <xf numFmtId="2" fontId="42" fillId="4" borderId="15" xfId="0" applyNumberFormat="1" applyFont="1" applyFill="1" applyBorder="1" applyAlignment="1">
      <alignment horizontal="center" vertical="center" wrapText="1"/>
    </xf>
    <xf numFmtId="0" fontId="42" fillId="4" borderId="19" xfId="0" applyFont="1" applyFill="1" applyBorder="1" applyAlignment="1">
      <alignment horizontal="center" vertical="center" wrapText="1"/>
    </xf>
    <xf numFmtId="2" fontId="42" fillId="0" borderId="0" xfId="0" applyNumberFormat="1" applyFont="1" applyFill="1" applyBorder="1" applyAlignment="1">
      <alignment horizontal="center" vertical="center" wrapText="1"/>
    </xf>
    <xf numFmtId="0" fontId="6" fillId="0" borderId="0" xfId="0" applyFont="1" applyAlignment="1">
      <alignment vertical="center"/>
    </xf>
    <xf numFmtId="0" fontId="34" fillId="0" borderId="0" xfId="0" applyFont="1" applyFill="1" applyAlignment="1">
      <alignment vertical="center"/>
    </xf>
    <xf numFmtId="0" fontId="6" fillId="0" borderId="0" xfId="0" applyFont="1" applyAlignment="1">
      <alignment horizontal="center" vertical="center"/>
    </xf>
    <xf numFmtId="0" fontId="41" fillId="0" borderId="19" xfId="0" applyFont="1" applyFill="1" applyBorder="1" applyAlignment="1">
      <alignment horizontal="center" vertical="center" wrapText="1"/>
    </xf>
    <xf numFmtId="0" fontId="40" fillId="0" borderId="53" xfId="0" applyFont="1" applyFill="1" applyBorder="1" applyAlignment="1">
      <alignment horizontal="center" vertical="center" wrapText="1"/>
    </xf>
    <xf numFmtId="0" fontId="41" fillId="10" borderId="23" xfId="573"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53" xfId="0" applyFont="1" applyBorder="1" applyAlignment="1">
      <alignment horizontal="center" vertical="center"/>
    </xf>
    <xf numFmtId="0" fontId="46" fillId="16" borderId="75" xfId="574" applyFont="1" applyFill="1" applyBorder="1" applyAlignment="1">
      <alignment horizontal="center" vertical="center" wrapText="1"/>
    </xf>
    <xf numFmtId="0" fontId="46" fillId="16" borderId="60" xfId="574" applyFont="1" applyFill="1" applyBorder="1" applyAlignment="1">
      <alignment horizontal="center" vertical="center" wrapText="1"/>
    </xf>
    <xf numFmtId="0" fontId="5" fillId="0" borderId="14" xfId="0" applyFont="1" applyBorder="1" applyAlignment="1">
      <alignment horizontal="center" vertical="center"/>
    </xf>
    <xf numFmtId="0" fontId="5" fillId="0" borderId="17" xfId="0" applyFont="1" applyBorder="1" applyAlignment="1">
      <alignment horizontal="center" vertical="center"/>
    </xf>
    <xf numFmtId="0" fontId="46" fillId="16" borderId="9" xfId="0" applyFont="1" applyFill="1" applyBorder="1" applyAlignment="1">
      <alignment horizontal="center" vertical="center"/>
    </xf>
    <xf numFmtId="0" fontId="46" fillId="16" borderId="66" xfId="0" applyFont="1" applyFill="1" applyBorder="1" applyAlignment="1">
      <alignment horizontal="center" vertical="center"/>
    </xf>
    <xf numFmtId="0" fontId="5" fillId="9" borderId="53" xfId="0" applyFont="1" applyFill="1" applyBorder="1" applyAlignment="1">
      <alignment horizontal="center" vertical="center"/>
    </xf>
    <xf numFmtId="0" fontId="6" fillId="0" borderId="0" xfId="0" applyFont="1" applyBorder="1" applyAlignment="1">
      <alignment horizontal="center" vertical="center"/>
    </xf>
    <xf numFmtId="0" fontId="5" fillId="9" borderId="14" xfId="0" applyFont="1" applyFill="1" applyBorder="1" applyAlignment="1">
      <alignment horizontal="center" vertical="center"/>
    </xf>
    <xf numFmtId="0" fontId="5" fillId="9" borderId="17" xfId="0" applyFont="1" applyFill="1" applyBorder="1" applyAlignment="1">
      <alignment horizontal="center" vertical="center"/>
    </xf>
    <xf numFmtId="2" fontId="42" fillId="0" borderId="8" xfId="0" applyNumberFormat="1" applyFont="1" applyBorder="1" applyAlignment="1">
      <alignment horizontal="center" vertical="center" wrapText="1"/>
    </xf>
    <xf numFmtId="2" fontId="42" fillId="0" borderId="1" xfId="0" applyNumberFormat="1" applyFont="1" applyBorder="1" applyAlignment="1">
      <alignment horizontal="center" vertical="center" wrapText="1"/>
    </xf>
    <xf numFmtId="2" fontId="42" fillId="0" borderId="16" xfId="0" applyNumberFormat="1" applyFont="1" applyBorder="1" applyAlignment="1">
      <alignment horizontal="center" vertical="center" wrapText="1"/>
    </xf>
    <xf numFmtId="0" fontId="42" fillId="0" borderId="8" xfId="0" applyFont="1" applyBorder="1" applyAlignment="1">
      <alignment horizontal="center" vertical="center" wrapText="1"/>
    </xf>
    <xf numFmtId="0" fontId="42" fillId="0" borderId="16" xfId="0" applyFont="1" applyBorder="1" applyAlignment="1">
      <alignment horizontal="center" vertical="center" wrapText="1"/>
    </xf>
    <xf numFmtId="0" fontId="40" fillId="3" borderId="59" xfId="0" applyFont="1" applyFill="1" applyBorder="1" applyAlignment="1">
      <alignment horizontal="center" vertical="center" wrapText="1"/>
    </xf>
    <xf numFmtId="0" fontId="6" fillId="0" borderId="1" xfId="0" applyFont="1" applyBorder="1"/>
    <xf numFmtId="168" fontId="6" fillId="0" borderId="2" xfId="1" applyNumberFormat="1" applyFont="1" applyBorder="1" applyAlignment="1">
      <alignment horizontal="center"/>
    </xf>
    <xf numFmtId="168" fontId="6" fillId="0" borderId="3" xfId="1" applyNumberFormat="1" applyFont="1" applyBorder="1" applyAlignment="1">
      <alignment horizontal="center"/>
    </xf>
    <xf numFmtId="0" fontId="6" fillId="0" borderId="5" xfId="0" applyFont="1" applyBorder="1" applyAlignment="1">
      <alignment horizontal="center"/>
    </xf>
    <xf numFmtId="0" fontId="6" fillId="0" borderId="49" xfId="0" applyFont="1" applyBorder="1" applyAlignment="1">
      <alignment horizontal="center"/>
    </xf>
    <xf numFmtId="0" fontId="6" fillId="0" borderId="6" xfId="0" applyFont="1" applyBorder="1" applyAlignment="1">
      <alignment horizontal="center"/>
    </xf>
    <xf numFmtId="0" fontId="6" fillId="0" borderId="48" xfId="0" applyFont="1" applyBorder="1" applyAlignment="1">
      <alignment horizontal="center"/>
    </xf>
    <xf numFmtId="0" fontId="6" fillId="0" borderId="7" xfId="0" applyFont="1" applyBorder="1" applyAlignment="1">
      <alignment horizontal="center"/>
    </xf>
    <xf numFmtId="0" fontId="6" fillId="0" borderId="50" xfId="0" applyFont="1" applyBorder="1" applyAlignment="1">
      <alignment horizontal="center"/>
    </xf>
    <xf numFmtId="168" fontId="6" fillId="0" borderId="11" xfId="1" applyNumberFormat="1" applyFont="1" applyBorder="1" applyAlignment="1">
      <alignment horizontal="right"/>
    </xf>
    <xf numFmtId="168" fontId="6" fillId="0" borderId="12" xfId="1" applyNumberFormat="1" applyFont="1" applyBorder="1" applyAlignment="1">
      <alignment horizontal="right"/>
    </xf>
    <xf numFmtId="0" fontId="6" fillId="0" borderId="34" xfId="0" applyFont="1" applyBorder="1"/>
    <xf numFmtId="0" fontId="6" fillId="0" borderId="35" xfId="0" applyFont="1" applyBorder="1"/>
    <xf numFmtId="0" fontId="5" fillId="0" borderId="1" xfId="0" applyFont="1" applyBorder="1"/>
    <xf numFmtId="168" fontId="6" fillId="0" borderId="2" xfId="1" applyNumberFormat="1" applyFont="1" applyBorder="1"/>
    <xf numFmtId="168" fontId="6" fillId="0" borderId="3" xfId="1" applyNumberFormat="1" applyFont="1" applyBorder="1"/>
    <xf numFmtId="0" fontId="6" fillId="0" borderId="28" xfId="0" applyFont="1" applyBorder="1" applyAlignment="1">
      <alignment horizontal="center" vertical="center"/>
    </xf>
    <xf numFmtId="0" fontId="6" fillId="0" borderId="46" xfId="0" applyFont="1" applyBorder="1" applyAlignment="1">
      <alignment horizontal="center" vertical="center"/>
    </xf>
    <xf numFmtId="0" fontId="5" fillId="2" borderId="4" xfId="0" applyFont="1" applyFill="1" applyBorder="1" applyAlignment="1">
      <alignment horizontal="center"/>
    </xf>
    <xf numFmtId="0" fontId="5" fillId="2" borderId="3" xfId="0" applyFont="1" applyFill="1" applyBorder="1" applyAlignment="1">
      <alignment horizontal="center"/>
    </xf>
    <xf numFmtId="0" fontId="6" fillId="0" borderId="1" xfId="0" applyFont="1" applyFill="1" applyBorder="1"/>
    <xf numFmtId="0" fontId="5" fillId="0" borderId="28" xfId="0" applyFont="1" applyBorder="1"/>
    <xf numFmtId="14" fontId="6" fillId="0" borderId="1" xfId="0" applyNumberFormat="1" applyFont="1" applyBorder="1"/>
    <xf numFmtId="0" fontId="6" fillId="3" borderId="1" xfId="0" applyFont="1" applyFill="1" applyBorder="1"/>
    <xf numFmtId="0" fontId="6" fillId="0" borderId="5" xfId="0" applyFont="1" applyBorder="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168" fontId="6" fillId="0" borderId="1" xfId="1" applyNumberFormat="1" applyFont="1" applyBorder="1"/>
    <xf numFmtId="0" fontId="5" fillId="2" borderId="1" xfId="0" applyFont="1" applyFill="1" applyBorder="1" applyAlignment="1">
      <alignment horizontal="center"/>
    </xf>
    <xf numFmtId="0" fontId="5" fillId="2" borderId="2" xfId="0" applyFont="1" applyFill="1" applyBorder="1" applyAlignment="1">
      <alignment horizontal="center"/>
    </xf>
    <xf numFmtId="168" fontId="6" fillId="0" borderId="1" xfId="0" applyNumberFormat="1" applyFont="1" applyBorder="1"/>
    <xf numFmtId="3" fontId="6" fillId="0" borderId="1" xfId="0" applyNumberFormat="1" applyFont="1" applyBorder="1"/>
    <xf numFmtId="0" fontId="6" fillId="0" borderId="2" xfId="0" applyFont="1" applyBorder="1" applyAlignment="1">
      <alignment horizontal="center"/>
    </xf>
    <xf numFmtId="0" fontId="6" fillId="0" borderId="3" xfId="0" applyFont="1" applyBorder="1" applyAlignment="1">
      <alignment horizontal="center"/>
    </xf>
    <xf numFmtId="0" fontId="6" fillId="0" borderId="1" xfId="0" applyFont="1" applyBorder="1" applyAlignment="1">
      <alignment horizontal="right"/>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2" xfId="0" applyFont="1" applyBorder="1" applyAlignment="1">
      <alignment horizontal="right"/>
    </xf>
    <xf numFmtId="0" fontId="6" fillId="0" borderId="3" xfId="0" applyFont="1" applyBorder="1" applyAlignment="1">
      <alignment horizontal="right"/>
    </xf>
    <xf numFmtId="14" fontId="6" fillId="0" borderId="1" xfId="0" applyNumberFormat="1" applyFont="1" applyFill="1" applyBorder="1"/>
    <xf numFmtId="0" fontId="7" fillId="0" borderId="0" xfId="0" applyFont="1" applyFill="1" applyAlignment="1">
      <alignment horizontal="center"/>
    </xf>
    <xf numFmtId="0" fontId="5" fillId="0" borderId="2" xfId="0" applyFont="1" applyBorder="1"/>
    <xf numFmtId="0" fontId="5" fillId="0" borderId="3" xfId="0" applyFont="1" applyBorder="1"/>
    <xf numFmtId="0" fontId="5" fillId="0" borderId="34" xfId="0" applyFont="1" applyBorder="1"/>
    <xf numFmtId="0" fontId="5" fillId="0" borderId="38" xfId="0" applyFont="1" applyBorder="1"/>
    <xf numFmtId="168" fontId="6" fillId="0" borderId="31" xfId="1" applyNumberFormat="1" applyFont="1" applyBorder="1" applyAlignment="1">
      <alignment horizontal="right"/>
    </xf>
    <xf numFmtId="168" fontId="6" fillId="0" borderId="33" xfId="1" applyNumberFormat="1" applyFont="1" applyBorder="1" applyAlignment="1">
      <alignment horizontal="right"/>
    </xf>
    <xf numFmtId="1" fontId="5" fillId="0" borderId="39" xfId="2" applyNumberFormat="1" applyFont="1" applyFill="1" applyBorder="1" applyAlignment="1" applyProtection="1">
      <alignment horizontal="center" vertical="center" wrapText="1"/>
      <protection locked="0"/>
    </xf>
    <xf numFmtId="1" fontId="5" fillId="0" borderId="4" xfId="2" applyNumberFormat="1" applyFont="1" applyFill="1" applyBorder="1" applyAlignment="1" applyProtection="1">
      <alignment horizontal="center" vertical="center" wrapText="1"/>
      <protection locked="0"/>
    </xf>
    <xf numFmtId="1" fontId="5" fillId="0" borderId="51" xfId="2" applyNumberFormat="1" applyFont="1" applyFill="1" applyBorder="1" applyAlignment="1" applyProtection="1">
      <alignment horizontal="center" vertical="center" wrapText="1"/>
      <protection locked="0"/>
    </xf>
    <xf numFmtId="0" fontId="5" fillId="16" borderId="21" xfId="0" applyFont="1" applyFill="1" applyBorder="1" applyAlignment="1" applyProtection="1">
      <alignment horizontal="center" vertical="center" wrapText="1"/>
      <protection locked="0"/>
    </xf>
    <xf numFmtId="0" fontId="5" fillId="16" borderId="37" xfId="0" applyFont="1" applyFill="1" applyBorder="1" applyAlignment="1" applyProtection="1">
      <alignment horizontal="center" vertical="center" wrapText="1"/>
      <protection locked="0"/>
    </xf>
    <xf numFmtId="0" fontId="6" fillId="0" borderId="59" xfId="0" applyFont="1" applyFill="1" applyBorder="1" applyAlignment="1" applyProtection="1">
      <alignment horizontal="center" vertical="center" wrapText="1"/>
      <protection locked="0"/>
    </xf>
    <xf numFmtId="0" fontId="6" fillId="0" borderId="57" xfId="0" applyFont="1" applyFill="1" applyBorder="1" applyAlignment="1" applyProtection="1">
      <alignment horizontal="center" vertical="center" wrapText="1"/>
      <protection locked="0"/>
    </xf>
    <xf numFmtId="0" fontId="6" fillId="0" borderId="62" xfId="0" applyFont="1" applyFill="1" applyBorder="1" applyAlignment="1" applyProtection="1">
      <alignment horizontal="center" vertical="center" wrapText="1"/>
      <protection locked="0"/>
    </xf>
    <xf numFmtId="0" fontId="6" fillId="0" borderId="58" xfId="0" applyFont="1" applyFill="1" applyBorder="1" applyAlignment="1" applyProtection="1">
      <alignment horizontal="center" vertical="center" wrapText="1"/>
      <protection locked="0"/>
    </xf>
    <xf numFmtId="0" fontId="6" fillId="0" borderId="61" xfId="0" applyFont="1" applyFill="1" applyBorder="1" applyAlignment="1" applyProtection="1">
      <alignment horizontal="center" vertical="center" wrapText="1"/>
      <protection locked="0"/>
    </xf>
    <xf numFmtId="0" fontId="6" fillId="0" borderId="66" xfId="0" applyFont="1" applyFill="1" applyBorder="1" applyAlignment="1" applyProtection="1">
      <alignment horizontal="center" vertical="center" wrapText="1"/>
      <protection locked="0"/>
    </xf>
    <xf numFmtId="0" fontId="6" fillId="0" borderId="10" xfId="0" applyFont="1" applyFill="1" applyBorder="1" applyAlignment="1" applyProtection="1">
      <alignment horizontal="center" vertical="center" wrapText="1"/>
      <protection locked="0"/>
    </xf>
    <xf numFmtId="0" fontId="6" fillId="0" borderId="11" xfId="0" applyFont="1" applyFill="1" applyBorder="1" applyAlignment="1" applyProtection="1">
      <alignment horizontal="center" vertical="center" wrapText="1"/>
      <protection locked="0"/>
    </xf>
    <xf numFmtId="0" fontId="6" fillId="0" borderId="39"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1" xfId="0" applyFont="1" applyFill="1" applyBorder="1" applyAlignment="1" applyProtection="1">
      <alignment horizontal="center" vertical="center" wrapText="1"/>
      <protection locked="0"/>
    </xf>
    <xf numFmtId="0" fontId="6" fillId="0" borderId="47" xfId="0" applyFont="1" applyFill="1" applyBorder="1" applyAlignment="1" applyProtection="1">
      <alignment horizontal="center" vertical="center" wrapText="1"/>
      <protection locked="0"/>
    </xf>
    <xf numFmtId="0" fontId="6" fillId="0" borderId="45" xfId="0" applyFont="1" applyFill="1" applyBorder="1" applyAlignment="1" applyProtection="1">
      <alignment horizontal="center" vertical="center" wrapText="1"/>
      <protection locked="0"/>
    </xf>
    <xf numFmtId="0" fontId="6" fillId="0" borderId="35" xfId="0" applyFont="1" applyFill="1" applyBorder="1" applyAlignment="1" applyProtection="1">
      <alignment horizontal="center" vertical="center" wrapText="1"/>
      <protection locked="0"/>
    </xf>
    <xf numFmtId="0" fontId="6" fillId="0" borderId="44" xfId="0" applyFont="1" applyFill="1" applyBorder="1" applyAlignment="1" applyProtection="1">
      <alignment horizontal="center" vertical="center" wrapText="1"/>
      <protection locked="0"/>
    </xf>
    <xf numFmtId="0" fontId="6" fillId="0" borderId="32" xfId="0" applyFont="1" applyFill="1" applyBorder="1" applyAlignment="1" applyProtection="1">
      <alignment horizontal="center" vertical="center" wrapText="1"/>
      <protection locked="0"/>
    </xf>
    <xf numFmtId="0" fontId="6" fillId="0" borderId="33" xfId="0" applyFont="1" applyFill="1" applyBorder="1" applyAlignment="1" applyProtection="1">
      <alignment horizontal="center" vertical="center" wrapText="1"/>
      <protection locked="0"/>
    </xf>
    <xf numFmtId="0" fontId="6" fillId="0" borderId="44" xfId="0" applyFont="1" applyFill="1" applyBorder="1" applyAlignment="1" applyProtection="1">
      <alignment horizontal="center" vertical="center"/>
      <protection locked="0"/>
    </xf>
    <xf numFmtId="0" fontId="6" fillId="0" borderId="32" xfId="0" applyFont="1" applyFill="1" applyBorder="1" applyAlignment="1" applyProtection="1">
      <alignment horizontal="center" vertical="center"/>
      <protection locked="0"/>
    </xf>
    <xf numFmtId="0" fontId="6" fillId="0" borderId="33" xfId="0" applyFont="1" applyFill="1" applyBorder="1" applyAlignment="1" applyProtection="1">
      <alignment horizontal="center" vertical="center"/>
      <protection locked="0"/>
    </xf>
    <xf numFmtId="0" fontId="5" fillId="17" borderId="24" xfId="0" applyFont="1" applyFill="1" applyBorder="1" applyAlignment="1" applyProtection="1">
      <alignment horizontal="center" vertical="center" wrapText="1"/>
      <protection locked="0"/>
    </xf>
    <xf numFmtId="0" fontId="5" fillId="17" borderId="25" xfId="0" applyFont="1" applyFill="1" applyBorder="1" applyAlignment="1" applyProtection="1">
      <alignment horizontal="center" vertical="center" wrapText="1"/>
      <protection locked="0"/>
    </xf>
    <xf numFmtId="0" fontId="5" fillId="17" borderId="26" xfId="0" applyFont="1" applyFill="1" applyBorder="1" applyAlignment="1" applyProtection="1">
      <alignment horizontal="center" vertical="center" wrapText="1"/>
      <protection locked="0"/>
    </xf>
    <xf numFmtId="0" fontId="41" fillId="16" borderId="58" xfId="573" applyFont="1" applyFill="1" applyBorder="1" applyAlignment="1" applyProtection="1">
      <alignment horizontal="center" vertical="center" wrapText="1"/>
    </xf>
    <xf numFmtId="0" fontId="41" fillId="16" borderId="61" xfId="573" applyFont="1" applyFill="1" applyBorder="1" applyAlignment="1" applyProtection="1">
      <alignment horizontal="center" vertical="center" wrapText="1"/>
    </xf>
    <xf numFmtId="0" fontId="5" fillId="16" borderId="58" xfId="0" applyFont="1" applyFill="1" applyBorder="1" applyAlignment="1" applyProtection="1">
      <alignment horizontal="center" vertical="center" wrapText="1"/>
      <protection locked="0"/>
    </xf>
    <xf numFmtId="0" fontId="5" fillId="16" borderId="61" xfId="0" applyFont="1" applyFill="1" applyBorder="1" applyAlignment="1" applyProtection="1">
      <alignment horizontal="center" vertical="center" wrapText="1"/>
      <protection locked="0"/>
    </xf>
    <xf numFmtId="0" fontId="5" fillId="16" borderId="66" xfId="0" applyFont="1" applyFill="1" applyBorder="1" applyAlignment="1" applyProtection="1">
      <alignment horizontal="center" vertical="center" wrapText="1"/>
      <protection locked="0"/>
    </xf>
    <xf numFmtId="1" fontId="5" fillId="0" borderId="47" xfId="2" applyNumberFormat="1" applyFont="1" applyFill="1" applyBorder="1" applyAlignment="1" applyProtection="1">
      <alignment horizontal="center" vertical="center" wrapText="1"/>
      <protection locked="0"/>
    </xf>
    <xf numFmtId="1" fontId="5" fillId="0" borderId="45" xfId="2" applyNumberFormat="1" applyFont="1" applyFill="1" applyBorder="1" applyAlignment="1" applyProtection="1">
      <alignment horizontal="center" vertical="center" wrapText="1"/>
      <protection locked="0"/>
    </xf>
    <xf numFmtId="1" fontId="5" fillId="0" borderId="35" xfId="2" applyNumberFormat="1" applyFont="1" applyFill="1" applyBorder="1" applyAlignment="1" applyProtection="1">
      <alignment horizontal="center" vertical="center" wrapText="1"/>
      <protection locked="0"/>
    </xf>
    <xf numFmtId="0" fontId="5" fillId="0" borderId="24" xfId="0" applyFont="1" applyFill="1" applyBorder="1" applyAlignment="1" applyProtection="1">
      <alignment horizontal="center" vertical="center" wrapText="1"/>
      <protection locked="0"/>
    </xf>
    <xf numFmtId="0" fontId="5" fillId="0" borderId="25" xfId="0" applyFont="1" applyFill="1" applyBorder="1" applyAlignment="1" applyProtection="1">
      <alignment horizontal="center" vertical="center" wrapText="1"/>
      <protection locked="0"/>
    </xf>
    <xf numFmtId="0" fontId="5" fillId="0" borderId="26" xfId="0" applyFont="1" applyFill="1" applyBorder="1" applyAlignment="1" applyProtection="1">
      <alignment horizontal="center" vertical="center" wrapText="1"/>
      <protection locked="0"/>
    </xf>
    <xf numFmtId="43" fontId="6" fillId="17" borderId="15" xfId="3" applyNumberFormat="1" applyFont="1" applyFill="1" applyBorder="1" applyAlignment="1" applyProtection="1">
      <alignment horizontal="center" vertical="center" wrapText="1"/>
      <protection locked="0"/>
    </xf>
    <xf numFmtId="43" fontId="6" fillId="17" borderId="16" xfId="3" applyNumberFormat="1" applyFont="1" applyFill="1" applyBorder="1" applyAlignment="1" applyProtection="1">
      <alignment horizontal="center" vertical="center" wrapText="1"/>
      <protection locked="0"/>
    </xf>
    <xf numFmtId="43" fontId="6" fillId="17" borderId="17" xfId="3" applyNumberFormat="1" applyFont="1" applyFill="1" applyBorder="1" applyAlignment="1" applyProtection="1">
      <alignment horizontal="center" vertical="center" wrapText="1"/>
      <protection locked="0"/>
    </xf>
    <xf numFmtId="168" fontId="6" fillId="0" borderId="22" xfId="1" applyNumberFormat="1" applyFont="1" applyFill="1" applyBorder="1" applyAlignment="1" applyProtection="1">
      <alignment horizontal="center" vertical="center" wrapText="1"/>
      <protection locked="0"/>
    </xf>
    <xf numFmtId="168" fontId="6" fillId="0" borderId="23" xfId="1" applyNumberFormat="1" applyFont="1" applyFill="1" applyBorder="1" applyAlignment="1" applyProtection="1">
      <alignment horizontal="center" vertical="center" wrapText="1"/>
      <protection locked="0"/>
    </xf>
    <xf numFmtId="168" fontId="6" fillId="17" borderId="13" xfId="1" applyNumberFormat="1" applyFont="1" applyFill="1" applyBorder="1" applyAlignment="1" applyProtection="1">
      <alignment vertical="center" wrapText="1"/>
      <protection locked="0"/>
    </xf>
    <xf numFmtId="168" fontId="6" fillId="17" borderId="1" xfId="1" applyNumberFormat="1" applyFont="1" applyFill="1" applyBorder="1" applyAlignment="1" applyProtection="1">
      <alignment vertical="center" wrapText="1"/>
      <protection locked="0"/>
    </xf>
    <xf numFmtId="168" fontId="6" fillId="17" borderId="14" xfId="1" applyNumberFormat="1" applyFont="1" applyFill="1" applyBorder="1" applyAlignment="1" applyProtection="1">
      <alignment vertical="center" wrapText="1"/>
      <protection locked="0"/>
    </xf>
    <xf numFmtId="14" fontId="6" fillId="0" borderId="22" xfId="0" applyNumberFormat="1" applyFont="1" applyFill="1" applyBorder="1" applyAlignment="1" applyProtection="1">
      <alignment vertical="center" wrapText="1"/>
      <protection locked="0"/>
    </xf>
    <xf numFmtId="0" fontId="6" fillId="0" borderId="23" xfId="0" applyFont="1" applyFill="1" applyBorder="1" applyAlignment="1" applyProtection="1">
      <alignment vertical="center" wrapText="1"/>
      <protection locked="0"/>
    </xf>
    <xf numFmtId="0" fontId="5" fillId="16" borderId="52" xfId="0" applyFont="1" applyFill="1" applyBorder="1" applyAlignment="1" applyProtection="1">
      <alignment horizontal="center" vertical="center" wrapText="1"/>
      <protection locked="0"/>
    </xf>
    <xf numFmtId="0" fontId="5" fillId="16" borderId="71" xfId="0" applyFont="1" applyFill="1" applyBorder="1" applyAlignment="1" applyProtection="1">
      <alignment horizontal="center" vertical="center" wrapText="1"/>
      <protection locked="0"/>
    </xf>
    <xf numFmtId="0" fontId="5" fillId="16" borderId="59" xfId="0" applyFont="1" applyFill="1" applyBorder="1" applyAlignment="1" applyProtection="1">
      <alignment horizontal="left" vertical="center" wrapText="1"/>
      <protection locked="0"/>
    </xf>
    <xf numFmtId="0" fontId="5" fillId="16" borderId="57" xfId="0" applyFont="1" applyFill="1" applyBorder="1" applyAlignment="1" applyProtection="1">
      <alignment horizontal="left" vertical="center" wrapText="1"/>
      <protection locked="0"/>
    </xf>
    <xf numFmtId="0" fontId="5" fillId="16" borderId="52" xfId="0" applyFont="1" applyFill="1" applyBorder="1" applyAlignment="1" applyProtection="1">
      <alignment horizontal="left" vertical="center" wrapText="1"/>
      <protection locked="0"/>
    </xf>
    <xf numFmtId="0" fontId="5" fillId="16" borderId="0" xfId="0" applyFont="1" applyFill="1" applyBorder="1" applyAlignment="1" applyProtection="1">
      <alignment horizontal="left" vertical="center" wrapText="1"/>
      <protection locked="0"/>
    </xf>
    <xf numFmtId="0" fontId="5" fillId="16" borderId="58" xfId="0" applyFont="1" applyFill="1" applyBorder="1" applyAlignment="1" applyProtection="1">
      <alignment horizontal="left" vertical="center" wrapText="1"/>
      <protection locked="0"/>
    </xf>
    <xf numFmtId="0" fontId="5" fillId="16" borderId="61" xfId="0" applyFont="1" applyFill="1" applyBorder="1" applyAlignment="1" applyProtection="1">
      <alignment horizontal="left" vertical="center" wrapText="1"/>
      <protection locked="0"/>
    </xf>
    <xf numFmtId="0" fontId="5" fillId="16" borderId="62" xfId="0" applyFont="1" applyFill="1" applyBorder="1" applyAlignment="1" applyProtection="1">
      <alignment horizontal="left" vertical="center" wrapText="1"/>
      <protection locked="0"/>
    </xf>
    <xf numFmtId="0" fontId="5" fillId="16" borderId="71" xfId="0" applyFont="1" applyFill="1" applyBorder="1" applyAlignment="1" applyProtection="1">
      <alignment horizontal="left" vertical="center" wrapText="1"/>
      <protection locked="0"/>
    </xf>
    <xf numFmtId="0" fontId="5" fillId="16" borderId="58" xfId="0" applyFont="1" applyFill="1" applyBorder="1" applyAlignment="1" applyProtection="1">
      <alignment vertical="center" wrapText="1"/>
      <protection locked="0"/>
    </xf>
    <xf numFmtId="0" fontId="5" fillId="16" borderId="66" xfId="0" applyFont="1" applyFill="1" applyBorder="1" applyAlignment="1" applyProtection="1">
      <alignment vertical="center" wrapText="1"/>
      <protection locked="0"/>
    </xf>
    <xf numFmtId="0" fontId="5" fillId="0" borderId="13"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168" fontId="6" fillId="0" borderId="13" xfId="1" applyNumberFormat="1" applyFont="1" applyFill="1" applyBorder="1" applyAlignment="1" applyProtection="1">
      <alignment vertical="center" wrapText="1"/>
      <protection locked="0"/>
    </xf>
    <xf numFmtId="168" fontId="6" fillId="0" borderId="1" xfId="1" applyNumberFormat="1" applyFont="1" applyFill="1" applyBorder="1" applyAlignment="1" applyProtection="1">
      <alignment vertical="center" wrapText="1"/>
      <protection locked="0"/>
    </xf>
    <xf numFmtId="168" fontId="6" fillId="0" borderId="14" xfId="1" applyNumberFormat="1" applyFont="1" applyFill="1" applyBorder="1" applyAlignment="1" applyProtection="1">
      <alignment vertical="center" wrapText="1"/>
      <protection locked="0"/>
    </xf>
    <xf numFmtId="168" fontId="6" fillId="16" borderId="13" xfId="1" applyNumberFormat="1" applyFont="1" applyFill="1" applyBorder="1" applyAlignment="1" applyProtection="1">
      <alignment vertical="center" wrapText="1"/>
      <protection locked="0"/>
    </xf>
    <xf numFmtId="168" fontId="6" fillId="16" borderId="1" xfId="1" applyNumberFormat="1" applyFont="1" applyFill="1" applyBorder="1" applyAlignment="1" applyProtection="1">
      <alignment vertical="center" wrapText="1"/>
      <protection locked="0"/>
    </xf>
    <xf numFmtId="168" fontId="6" fillId="16" borderId="14" xfId="1" applyNumberFormat="1" applyFont="1" applyFill="1" applyBorder="1" applyAlignment="1" applyProtection="1">
      <alignment vertical="center" wrapText="1"/>
      <protection locked="0"/>
    </xf>
    <xf numFmtId="0" fontId="5" fillId="16" borderId="24" xfId="0" applyFont="1" applyFill="1" applyBorder="1" applyAlignment="1" applyProtection="1">
      <alignment horizontal="center" vertical="center" wrapText="1"/>
      <protection locked="0"/>
    </xf>
    <xf numFmtId="0" fontId="5" fillId="16" borderId="25" xfId="0" applyFont="1" applyFill="1" applyBorder="1" applyAlignment="1" applyProtection="1">
      <alignment horizontal="center" vertical="center" wrapText="1"/>
      <protection locked="0"/>
    </xf>
    <xf numFmtId="0" fontId="5" fillId="16" borderId="26" xfId="0" applyFont="1" applyFill="1" applyBorder="1" applyAlignment="1" applyProtection="1">
      <alignment horizontal="center" vertical="center" wrapText="1"/>
      <protection locked="0"/>
    </xf>
    <xf numFmtId="14" fontId="6" fillId="0" borderId="22" xfId="0" applyNumberFormat="1" applyFont="1" applyFill="1" applyBorder="1" applyAlignment="1" applyProtection="1">
      <alignment horizontal="center" vertical="center" wrapText="1"/>
      <protection locked="0"/>
    </xf>
    <xf numFmtId="14" fontId="6" fillId="0" borderId="23" xfId="0" applyNumberFormat="1" applyFont="1" applyFill="1" applyBorder="1" applyAlignment="1" applyProtection="1">
      <alignment horizontal="center" vertical="center" wrapText="1"/>
      <protection locked="0"/>
    </xf>
    <xf numFmtId="0" fontId="6" fillId="0" borderId="22" xfId="0" applyFont="1" applyFill="1" applyBorder="1" applyAlignment="1" applyProtection="1">
      <alignment horizontal="center" vertical="center" wrapText="1"/>
      <protection locked="0"/>
    </xf>
    <xf numFmtId="0" fontId="6" fillId="0" borderId="23" xfId="0" applyFont="1" applyFill="1" applyBorder="1" applyAlignment="1" applyProtection="1">
      <alignment horizontal="center" vertical="center" wrapText="1"/>
      <protection locked="0"/>
    </xf>
    <xf numFmtId="0" fontId="5" fillId="0" borderId="15" xfId="0" applyFont="1" applyFill="1" applyBorder="1" applyAlignment="1" applyProtection="1">
      <alignment horizontal="center" vertical="center" wrapText="1"/>
      <protection locked="0"/>
    </xf>
    <xf numFmtId="0" fontId="5" fillId="0" borderId="16" xfId="0" applyFont="1" applyFill="1" applyBorder="1" applyAlignment="1" applyProtection="1">
      <alignment horizontal="center" vertical="center" wrapText="1"/>
      <protection locked="0"/>
    </xf>
    <xf numFmtId="0" fontId="6" fillId="0" borderId="20" xfId="0" applyFont="1" applyFill="1" applyBorder="1" applyAlignment="1" applyProtection="1">
      <alignment horizontal="right" vertical="center" wrapText="1"/>
      <protection locked="0"/>
    </xf>
    <xf numFmtId="0" fontId="6" fillId="0" borderId="8" xfId="0" applyFont="1" applyFill="1" applyBorder="1" applyAlignment="1" applyProtection="1">
      <alignment horizontal="right" vertical="center" wrapText="1"/>
      <protection locked="0"/>
    </xf>
    <xf numFmtId="0" fontId="6" fillId="0" borderId="53" xfId="0" applyFont="1" applyFill="1" applyBorder="1" applyAlignment="1" applyProtection="1">
      <alignment horizontal="right" vertical="center" wrapText="1"/>
      <protection locked="0"/>
    </xf>
    <xf numFmtId="14" fontId="6" fillId="0" borderId="13" xfId="0" applyNumberFormat="1" applyFont="1" applyFill="1" applyBorder="1" applyAlignment="1" applyProtection="1">
      <alignment horizontal="right" vertical="center" wrapText="1"/>
      <protection locked="0"/>
    </xf>
    <xf numFmtId="0" fontId="6" fillId="0" borderId="1" xfId="0" applyFont="1" applyFill="1" applyBorder="1" applyAlignment="1" applyProtection="1">
      <alignment horizontal="right" vertical="center" wrapText="1"/>
      <protection locked="0"/>
    </xf>
    <xf numFmtId="0" fontId="6" fillId="0" borderId="14" xfId="0" applyFont="1" applyFill="1" applyBorder="1" applyAlignment="1" applyProtection="1">
      <alignment horizontal="right" vertical="center" wrapText="1"/>
      <protection locked="0"/>
    </xf>
    <xf numFmtId="168" fontId="6" fillId="16" borderId="1" xfId="1" applyNumberFormat="1" applyFont="1" applyFill="1" applyBorder="1" applyAlignment="1" applyProtection="1">
      <alignment horizontal="center" vertical="center" wrapText="1"/>
      <protection locked="0"/>
    </xf>
    <xf numFmtId="168" fontId="6" fillId="16" borderId="14" xfId="1" applyNumberFormat="1" applyFont="1" applyFill="1" applyBorder="1" applyAlignment="1" applyProtection="1">
      <alignment horizontal="center" vertical="center" wrapText="1"/>
      <protection locked="0"/>
    </xf>
    <xf numFmtId="0" fontId="6" fillId="0" borderId="22" xfId="0" applyFont="1" applyFill="1" applyBorder="1" applyAlignment="1" applyProtection="1">
      <alignment horizontal="left" vertical="center" wrapText="1"/>
      <protection locked="0"/>
    </xf>
    <xf numFmtId="2" fontId="6" fillId="0" borderId="22" xfId="0" applyNumberFormat="1" applyFont="1" applyFill="1" applyBorder="1" applyAlignment="1" applyProtection="1">
      <alignment horizontal="center" vertical="center" wrapText="1"/>
      <protection locked="0"/>
    </xf>
    <xf numFmtId="0" fontId="5" fillId="17" borderId="21" xfId="0" applyFont="1" applyFill="1" applyBorder="1" applyAlignment="1" applyProtection="1">
      <alignment horizontal="center" vertical="center" wrapText="1"/>
      <protection locked="0"/>
    </xf>
    <xf numFmtId="0" fontId="5" fillId="17" borderId="22" xfId="0" applyFont="1" applyFill="1" applyBorder="1" applyAlignment="1" applyProtection="1">
      <alignment horizontal="center" vertical="center" wrapText="1"/>
      <protection locked="0"/>
    </xf>
    <xf numFmtId="0" fontId="5" fillId="16" borderId="22" xfId="0" applyFont="1" applyFill="1" applyBorder="1" applyAlignment="1" applyProtection="1">
      <alignment horizontal="center" vertical="center" wrapText="1"/>
      <protection locked="0"/>
    </xf>
    <xf numFmtId="14" fontId="6" fillId="0" borderId="20" xfId="0" applyNumberFormat="1" applyFont="1" applyFill="1" applyBorder="1" applyAlignment="1" applyProtection="1">
      <alignment horizontal="right" vertical="center" wrapText="1"/>
      <protection locked="0"/>
    </xf>
    <xf numFmtId="14" fontId="6" fillId="0" borderId="22" xfId="0" applyNumberFormat="1" applyFont="1" applyFill="1" applyBorder="1" applyAlignment="1" applyProtection="1">
      <alignment horizontal="right" vertical="center" wrapText="1"/>
      <protection locked="0"/>
    </xf>
    <xf numFmtId="0" fontId="6" fillId="0" borderId="22" xfId="0" applyFont="1" applyFill="1" applyBorder="1" applyAlignment="1" applyProtection="1">
      <alignment horizontal="right" vertical="center" wrapText="1"/>
      <protection locked="0"/>
    </xf>
    <xf numFmtId="0" fontId="5" fillId="16" borderId="21" xfId="0" applyFont="1" applyFill="1" applyBorder="1" applyAlignment="1" applyProtection="1">
      <alignment vertical="center" wrapText="1"/>
      <protection locked="0"/>
    </xf>
    <xf numFmtId="0" fontId="5" fillId="16" borderId="37" xfId="0" applyFont="1" applyFill="1" applyBorder="1" applyAlignment="1" applyProtection="1">
      <alignment vertical="center" wrapText="1"/>
      <protection locked="0"/>
    </xf>
    <xf numFmtId="0" fontId="5" fillId="16" borderId="24" xfId="0" applyFont="1" applyFill="1" applyBorder="1" applyAlignment="1" applyProtection="1">
      <alignment horizontal="left" vertical="center" wrapText="1"/>
      <protection locked="0"/>
    </xf>
    <xf numFmtId="0" fontId="5" fillId="16" borderId="25" xfId="0" applyFont="1" applyFill="1" applyBorder="1" applyAlignment="1" applyProtection="1">
      <alignment horizontal="left" vertical="center" wrapText="1"/>
      <protection locked="0"/>
    </xf>
    <xf numFmtId="0" fontId="6" fillId="0" borderId="22" xfId="0" applyFont="1" applyFill="1" applyBorder="1" applyAlignment="1" applyProtection="1">
      <alignment vertical="center" wrapText="1"/>
      <protection locked="0"/>
    </xf>
    <xf numFmtId="0" fontId="5" fillId="16" borderId="59" xfId="0" applyFont="1" applyFill="1" applyBorder="1" applyAlignment="1" applyProtection="1">
      <alignment vertical="center" wrapText="1"/>
      <protection locked="0"/>
    </xf>
    <xf numFmtId="0" fontId="5" fillId="16" borderId="57" xfId="0" applyFont="1" applyFill="1" applyBorder="1" applyAlignment="1" applyProtection="1">
      <alignment vertical="center" wrapText="1"/>
      <protection locked="0"/>
    </xf>
    <xf numFmtId="0" fontId="5" fillId="16" borderId="52" xfId="0" applyFont="1" applyFill="1" applyBorder="1" applyAlignment="1" applyProtection="1">
      <alignment vertical="center" wrapText="1"/>
      <protection locked="0"/>
    </xf>
    <xf numFmtId="0" fontId="5" fillId="16" borderId="0" xfId="0" applyFont="1" applyFill="1" applyBorder="1" applyAlignment="1" applyProtection="1">
      <alignment vertical="center" wrapText="1"/>
      <protection locked="0"/>
    </xf>
    <xf numFmtId="0" fontId="5" fillId="16" borderId="61" xfId="0" applyFont="1" applyFill="1" applyBorder="1" applyAlignment="1" applyProtection="1">
      <alignment vertical="center" wrapText="1"/>
      <protection locked="0"/>
    </xf>
    <xf numFmtId="0" fontId="40" fillId="16" borderId="24" xfId="0" applyFont="1" applyFill="1" applyBorder="1" applyAlignment="1" applyProtection="1">
      <alignment horizontal="center" vertical="center"/>
      <protection locked="0"/>
    </xf>
    <xf numFmtId="0" fontId="40" fillId="16" borderId="25" xfId="0" applyFont="1" applyFill="1" applyBorder="1" applyAlignment="1" applyProtection="1">
      <alignment horizontal="center" vertical="center"/>
      <protection locked="0"/>
    </xf>
    <xf numFmtId="168" fontId="41" fillId="16" borderId="59" xfId="1" applyNumberFormat="1" applyFont="1" applyFill="1" applyBorder="1" applyAlignment="1" applyProtection="1">
      <alignment horizontal="center" vertical="center" wrapText="1"/>
    </xf>
    <xf numFmtId="168" fontId="41" fillId="16" borderId="57" xfId="1" applyNumberFormat="1" applyFont="1" applyFill="1" applyBorder="1" applyAlignment="1" applyProtection="1">
      <alignment horizontal="center" vertical="center" wrapText="1"/>
    </xf>
    <xf numFmtId="168" fontId="41" fillId="16" borderId="62" xfId="1" applyNumberFormat="1" applyFont="1" applyFill="1" applyBorder="1" applyAlignment="1" applyProtection="1">
      <alignment horizontal="center" vertical="center" wrapText="1"/>
    </xf>
    <xf numFmtId="0" fontId="5" fillId="16" borderId="21" xfId="0" applyFont="1" applyFill="1" applyBorder="1" applyAlignment="1" applyProtection="1">
      <alignment horizontal="left" vertical="center" wrapText="1"/>
      <protection locked="0"/>
    </xf>
    <xf numFmtId="0" fontId="5" fillId="16" borderId="37" xfId="0" applyFont="1" applyFill="1" applyBorder="1" applyAlignment="1" applyProtection="1">
      <alignment horizontal="left" vertical="center" wrapText="1"/>
      <protection locked="0"/>
    </xf>
    <xf numFmtId="168" fontId="5" fillId="16" borderId="22" xfId="1" applyNumberFormat="1" applyFont="1" applyFill="1" applyBorder="1" applyAlignment="1" applyProtection="1">
      <alignment horizontal="left" vertical="center" wrapText="1"/>
      <protection locked="0"/>
    </xf>
    <xf numFmtId="43" fontId="6" fillId="16" borderId="15" xfId="3" applyNumberFormat="1" applyFont="1" applyFill="1" applyBorder="1" applyAlignment="1" applyProtection="1">
      <alignment horizontal="center" vertical="center" wrapText="1"/>
      <protection locked="0"/>
    </xf>
    <xf numFmtId="43" fontId="6" fillId="16" borderId="16" xfId="3" applyNumberFormat="1" applyFont="1" applyFill="1" applyBorder="1" applyAlignment="1" applyProtection="1">
      <alignment horizontal="center" vertical="center" wrapText="1"/>
      <protection locked="0"/>
    </xf>
    <xf numFmtId="43" fontId="6" fillId="16" borderId="17" xfId="3" applyNumberFormat="1" applyFont="1" applyFill="1" applyBorder="1" applyAlignment="1" applyProtection="1">
      <alignment horizontal="center" vertical="center" wrapText="1"/>
      <protection locked="0"/>
    </xf>
    <xf numFmtId="0" fontId="6" fillId="0" borderId="22" xfId="0" applyFont="1" applyFill="1" applyBorder="1" applyAlignment="1" applyProtection="1">
      <alignment horizontal="center" vertical="justify" wrapText="1"/>
      <protection locked="0"/>
    </xf>
    <xf numFmtId="1" fontId="6" fillId="0" borderId="22" xfId="0" applyNumberFormat="1" applyFont="1" applyFill="1" applyBorder="1" applyAlignment="1" applyProtection="1">
      <alignment horizontal="center" vertical="center" wrapText="1"/>
      <protection locked="0"/>
    </xf>
    <xf numFmtId="0" fontId="34" fillId="0" borderId="0" xfId="0" applyFont="1" applyFill="1" applyBorder="1" applyAlignment="1" applyProtection="1">
      <alignment horizontal="center" vertical="center" wrapText="1"/>
      <protection locked="0"/>
    </xf>
    <xf numFmtId="0" fontId="5" fillId="16" borderId="31" xfId="0" applyFont="1" applyFill="1" applyBorder="1" applyAlignment="1" applyProtection="1">
      <alignment horizontal="center" vertical="center" wrapText="1"/>
      <protection locked="0"/>
    </xf>
    <xf numFmtId="0" fontId="5" fillId="16" borderId="5" xfId="0" applyFont="1" applyFill="1" applyBorder="1" applyAlignment="1" applyProtection="1">
      <alignment horizontal="center" vertical="center" wrapText="1"/>
      <protection locked="0"/>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12"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1" fontId="5" fillId="0" borderId="44" xfId="2" applyNumberFormat="1" applyFont="1" applyFill="1" applyBorder="1" applyAlignment="1" applyProtection="1">
      <alignment horizontal="center" vertical="center" wrapText="1"/>
      <protection locked="0"/>
    </xf>
    <xf numFmtId="1" fontId="5" fillId="0" borderId="32" xfId="2" applyNumberFormat="1" applyFont="1" applyFill="1" applyBorder="1" applyAlignment="1" applyProtection="1">
      <alignment horizontal="center" vertical="center" wrapText="1"/>
      <protection locked="0"/>
    </xf>
    <xf numFmtId="1" fontId="5" fillId="0" borderId="33" xfId="2" applyNumberFormat="1" applyFont="1" applyFill="1" applyBorder="1" applyAlignment="1" applyProtection="1">
      <alignment horizontal="center" vertical="center" wrapText="1"/>
      <protection locked="0"/>
    </xf>
    <xf numFmtId="0" fontId="5" fillId="16" borderId="30" xfId="0" applyFont="1" applyFill="1" applyBorder="1" applyAlignment="1" applyProtection="1">
      <alignment horizontal="center" vertical="center" wrapText="1"/>
      <protection locked="0"/>
    </xf>
    <xf numFmtId="0" fontId="5" fillId="16" borderId="41" xfId="0" applyFont="1" applyFill="1" applyBorder="1" applyAlignment="1" applyProtection="1">
      <alignment horizontal="center" vertical="center" wrapText="1"/>
      <protection locked="0"/>
    </xf>
    <xf numFmtId="0" fontId="5" fillId="16" borderId="42" xfId="0" applyFont="1" applyFill="1" applyBorder="1" applyAlignment="1" applyProtection="1">
      <alignment horizontal="center" vertical="center" wrapText="1"/>
      <protection locked="0"/>
    </xf>
    <xf numFmtId="0" fontId="6" fillId="0" borderId="37"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wrapText="1"/>
      <protection locked="0"/>
    </xf>
    <xf numFmtId="0" fontId="6" fillId="0" borderId="67" xfId="0" applyFont="1" applyFill="1" applyBorder="1" applyAlignment="1" applyProtection="1">
      <alignment horizontal="center" vertical="center" wrapText="1"/>
      <protection locked="0"/>
    </xf>
    <xf numFmtId="168" fontId="41" fillId="16" borderId="24" xfId="1" applyNumberFormat="1" applyFont="1" applyFill="1" applyBorder="1" applyAlignment="1" applyProtection="1">
      <alignment horizontal="center" vertical="center" wrapText="1"/>
    </xf>
    <xf numFmtId="168" fontId="41" fillId="16" borderId="25" xfId="1" applyNumberFormat="1" applyFont="1" applyFill="1" applyBorder="1" applyAlignment="1" applyProtection="1">
      <alignment horizontal="center" vertical="center" wrapText="1"/>
    </xf>
    <xf numFmtId="168" fontId="41" fillId="16" borderId="26" xfId="1" applyNumberFormat="1" applyFont="1" applyFill="1" applyBorder="1" applyAlignment="1" applyProtection="1">
      <alignment horizontal="center" vertical="center" wrapText="1"/>
    </xf>
    <xf numFmtId="0" fontId="5" fillId="0" borderId="28" xfId="0" applyFont="1" applyFill="1" applyBorder="1" applyAlignment="1" applyProtection="1">
      <alignment horizontal="center" vertical="center" wrapText="1"/>
    </xf>
    <xf numFmtId="0" fontId="5" fillId="0" borderId="46" xfId="0" applyFont="1" applyFill="1" applyBorder="1" applyAlignment="1" applyProtection="1">
      <alignment horizontal="center" vertical="center" wrapText="1"/>
    </xf>
    <xf numFmtId="0" fontId="5" fillId="0" borderId="8" xfId="0" applyFont="1" applyFill="1" applyBorder="1" applyAlignment="1" applyProtection="1">
      <alignment horizontal="center" vertical="center" wrapText="1"/>
    </xf>
    <xf numFmtId="0" fontId="5" fillId="16" borderId="10" xfId="0" applyFont="1" applyFill="1" applyBorder="1" applyAlignment="1" applyProtection="1">
      <alignment horizontal="center" vertical="center"/>
      <protection locked="0"/>
    </xf>
    <xf numFmtId="0" fontId="5" fillId="16" borderId="27" xfId="0" applyFont="1" applyFill="1" applyBorder="1" applyAlignment="1" applyProtection="1">
      <alignment horizontal="center" vertical="center"/>
      <protection locked="0"/>
    </xf>
    <xf numFmtId="2" fontId="0" fillId="0" borderId="2" xfId="0" applyNumberFormat="1" applyBorder="1" applyAlignment="1">
      <alignment horizontal="center"/>
    </xf>
    <xf numFmtId="2" fontId="0" fillId="0" borderId="3" xfId="0" applyNumberFormat="1" applyBorder="1" applyAlignment="1">
      <alignment horizontal="center"/>
    </xf>
    <xf numFmtId="0" fontId="0" fillId="0" borderId="39" xfId="0" applyBorder="1" applyAlignment="1">
      <alignment horizontal="center"/>
    </xf>
    <xf numFmtId="0" fontId="0" fillId="0" borderId="4" xfId="0" applyBorder="1" applyAlignment="1">
      <alignment horizontal="center"/>
    </xf>
    <xf numFmtId="0" fontId="0" fillId="0" borderId="51" xfId="0" applyBorder="1" applyAlignment="1">
      <alignment horizontal="center"/>
    </xf>
    <xf numFmtId="2" fontId="0" fillId="0" borderId="39" xfId="0" applyNumberFormat="1" applyBorder="1" applyAlignment="1">
      <alignment horizontal="center"/>
    </xf>
    <xf numFmtId="2" fontId="0" fillId="0" borderId="4" xfId="0" applyNumberFormat="1" applyBorder="1" applyAlignment="1">
      <alignment horizontal="center"/>
    </xf>
    <xf numFmtId="2" fontId="0" fillId="0" borderId="51" xfId="0" applyNumberFormat="1" applyBorder="1" applyAlignment="1">
      <alignment horizontal="center"/>
    </xf>
    <xf numFmtId="0" fontId="3" fillId="0" borderId="34" xfId="0" applyFont="1" applyBorder="1" applyAlignment="1">
      <alignment horizontal="center"/>
    </xf>
    <xf numFmtId="0" fontId="3" fillId="0" borderId="45" xfId="0" applyFont="1" applyBorder="1" applyAlignment="1">
      <alignment horizontal="center"/>
    </xf>
    <xf numFmtId="0" fontId="3" fillId="0" borderId="35" xfId="0" applyFont="1" applyBorder="1" applyAlignment="1">
      <alignment horizontal="center"/>
    </xf>
    <xf numFmtId="0" fontId="3" fillId="2" borderId="31" xfId="0" applyFont="1" applyFill="1" applyBorder="1" applyAlignment="1">
      <alignment horizontal="center"/>
    </xf>
    <xf numFmtId="0" fontId="3" fillId="2" borderId="32" xfId="0" applyFont="1" applyFill="1" applyBorder="1" applyAlignment="1">
      <alignment horizontal="center"/>
    </xf>
    <xf numFmtId="0" fontId="3" fillId="2" borderId="33" xfId="0" applyFont="1" applyFill="1" applyBorder="1" applyAlignment="1">
      <alignment horizontal="center"/>
    </xf>
    <xf numFmtId="14" fontId="0" fillId="0" borderId="39" xfId="0" applyNumberFormat="1" applyBorder="1" applyAlignment="1">
      <alignment horizontal="center"/>
    </xf>
    <xf numFmtId="14" fontId="0" fillId="0" borderId="4" xfId="0" applyNumberFormat="1" applyBorder="1" applyAlignment="1">
      <alignment horizontal="center"/>
    </xf>
    <xf numFmtId="14" fontId="0" fillId="0" borderId="51" xfId="0" applyNumberFormat="1" applyBorder="1" applyAlignment="1">
      <alignment horizontal="center"/>
    </xf>
    <xf numFmtId="2" fontId="3" fillId="0" borderId="22" xfId="0" applyNumberFormat="1" applyFont="1" applyBorder="1" applyAlignment="1">
      <alignment horizontal="center"/>
    </xf>
    <xf numFmtId="2" fontId="3" fillId="0" borderId="23" xfId="0" applyNumberFormat="1"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39" xfId="0" applyFont="1" applyBorder="1" applyAlignment="1">
      <alignment horizontal="center"/>
    </xf>
    <xf numFmtId="0" fontId="3" fillId="0" borderId="4" xfId="0" applyFont="1" applyBorder="1" applyAlignment="1">
      <alignment horizontal="center"/>
    </xf>
    <xf numFmtId="0" fontId="3" fillId="0" borderId="51" xfId="0" applyFont="1" applyBorder="1" applyAlignment="1">
      <alignment horizontal="center"/>
    </xf>
    <xf numFmtId="0" fontId="3" fillId="0" borderId="47" xfId="0" applyFont="1" applyBorder="1" applyAlignment="1">
      <alignment horizontal="center"/>
    </xf>
    <xf numFmtId="14" fontId="0" fillId="0" borderId="2" xfId="0" applyNumberFormat="1" applyBorder="1" applyAlignment="1">
      <alignment horizontal="center"/>
    </xf>
    <xf numFmtId="14" fontId="0" fillId="0" borderId="3" xfId="0" applyNumberForma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3" fillId="2" borderId="36" xfId="0" applyFont="1" applyFill="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8" xfId="0" applyFont="1" applyBorder="1" applyAlignment="1">
      <alignment horizontal="center"/>
    </xf>
    <xf numFmtId="0" fontId="3" fillId="2" borderId="1" xfId="0" applyFont="1" applyFill="1" applyBorder="1" applyAlignment="1">
      <alignment horizontal="center"/>
    </xf>
    <xf numFmtId="169" fontId="0" fillId="0" borderId="2" xfId="0" applyNumberFormat="1" applyBorder="1" applyAlignment="1">
      <alignment horizontal="center"/>
    </xf>
    <xf numFmtId="169" fontId="0" fillId="0" borderId="3" xfId="0" applyNumberFormat="1" applyBorder="1" applyAlignment="1">
      <alignment horizontal="center"/>
    </xf>
    <xf numFmtId="170" fontId="0" fillId="0" borderId="2" xfId="0" applyNumberFormat="1" applyBorder="1" applyAlignment="1">
      <alignment horizontal="center"/>
    </xf>
    <xf numFmtId="170" fontId="0" fillId="0" borderId="3" xfId="0" applyNumberFormat="1" applyBorder="1" applyAlignment="1">
      <alignment horizontal="center"/>
    </xf>
    <xf numFmtId="170" fontId="3" fillId="0" borderId="22" xfId="0" applyNumberFormat="1"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3" fillId="0" borderId="24" xfId="0" applyFont="1" applyBorder="1" applyAlignment="1">
      <alignment horizontal="center"/>
    </xf>
    <xf numFmtId="0" fontId="3" fillId="0" borderId="25" xfId="0" applyFont="1" applyBorder="1" applyAlignment="1">
      <alignment horizontal="center"/>
    </xf>
    <xf numFmtId="0" fontId="3" fillId="0" borderId="26" xfId="0" applyFont="1" applyBorder="1" applyAlignment="1">
      <alignment horizontal="center"/>
    </xf>
    <xf numFmtId="2" fontId="3" fillId="0" borderId="24" xfId="0" applyNumberFormat="1" applyFont="1" applyBorder="1" applyAlignment="1">
      <alignment horizontal="center"/>
    </xf>
    <xf numFmtId="2" fontId="3" fillId="0" borderId="25" xfId="0" applyNumberFormat="1" applyFont="1" applyBorder="1" applyAlignment="1">
      <alignment horizontal="center"/>
    </xf>
    <xf numFmtId="2" fontId="3" fillId="0" borderId="26" xfId="0" applyNumberFormat="1" applyFont="1" applyBorder="1" applyAlignment="1">
      <alignment horizontal="center"/>
    </xf>
    <xf numFmtId="0" fontId="3" fillId="0" borderId="37" xfId="0" applyFont="1" applyBorder="1" applyAlignment="1">
      <alignment horizontal="center"/>
    </xf>
    <xf numFmtId="2" fontId="3" fillId="0" borderId="37" xfId="0" applyNumberFormat="1" applyFont="1"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44" fillId="0" borderId="0" xfId="0" applyFont="1" applyFill="1" applyAlignment="1">
      <alignment horizontal="center" vertical="center" wrapText="1"/>
    </xf>
    <xf numFmtId="0" fontId="34" fillId="0" borderId="0" xfId="0" applyFont="1" applyFill="1" applyAlignment="1">
      <alignment horizontal="center" vertical="center"/>
    </xf>
    <xf numFmtId="0" fontId="40" fillId="16" borderId="9" xfId="0" applyFont="1" applyFill="1" applyBorder="1" applyAlignment="1">
      <alignment horizontal="center" vertical="center" wrapText="1"/>
    </xf>
    <xf numFmtId="0" fontId="6" fillId="0" borderId="59" xfId="0" applyFont="1" applyFill="1" applyBorder="1" applyAlignment="1">
      <alignment horizontal="center" vertical="center" wrapText="1"/>
    </xf>
    <xf numFmtId="0" fontId="6" fillId="0" borderId="57" xfId="0" applyFont="1" applyFill="1" applyBorder="1" applyAlignment="1">
      <alignment horizontal="center" vertical="center" wrapText="1"/>
    </xf>
    <xf numFmtId="0" fontId="6" fillId="0" borderId="62" xfId="0" applyFont="1" applyFill="1" applyBorder="1" applyAlignment="1">
      <alignment horizontal="center" vertical="center" wrapText="1"/>
    </xf>
    <xf numFmtId="0" fontId="6" fillId="0" borderId="58" xfId="0" applyFont="1" applyFill="1" applyBorder="1" applyAlignment="1">
      <alignment horizontal="center" vertical="center" wrapText="1"/>
    </xf>
    <xf numFmtId="0" fontId="6" fillId="0" borderId="61"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0" fillId="16" borderId="24" xfId="0" applyFont="1" applyFill="1" applyBorder="1" applyAlignment="1">
      <alignment horizontal="center" vertical="center"/>
    </xf>
    <xf numFmtId="0" fontId="30" fillId="16" borderId="67" xfId="0" applyFont="1" applyFill="1" applyBorder="1" applyAlignment="1">
      <alignment horizontal="center" vertical="center"/>
    </xf>
    <xf numFmtId="0" fontId="5" fillId="16" borderId="55" xfId="0" applyFont="1" applyFill="1" applyBorder="1" applyAlignment="1">
      <alignment horizontal="center" vertical="center" wrapText="1"/>
    </xf>
    <xf numFmtId="0" fontId="5" fillId="16" borderId="19" xfId="0" applyFont="1" applyFill="1" applyBorder="1" applyAlignment="1">
      <alignment horizontal="center" vertical="center" wrapText="1"/>
    </xf>
    <xf numFmtId="0" fontId="30" fillId="16" borderId="1" xfId="0" applyFont="1" applyFill="1" applyBorder="1" applyAlignment="1">
      <alignment horizontal="center" vertical="center" wrapText="1"/>
    </xf>
    <xf numFmtId="0" fontId="40" fillId="16" borderId="42" xfId="0" applyFont="1" applyFill="1" applyBorder="1" applyAlignment="1">
      <alignment horizontal="center" vertical="center" wrapText="1"/>
    </xf>
    <xf numFmtId="0" fontId="40" fillId="16" borderId="60" xfId="0" applyFont="1" applyFill="1" applyBorder="1" applyAlignment="1">
      <alignment horizontal="center" vertical="center" wrapText="1"/>
    </xf>
    <xf numFmtId="0" fontId="45" fillId="0" borderId="59" xfId="0" applyFont="1" applyFill="1" applyBorder="1" applyAlignment="1">
      <alignment horizontal="center" vertical="center" wrapText="1"/>
    </xf>
    <xf numFmtId="0" fontId="45" fillId="0" borderId="68" xfId="0" applyFont="1" applyFill="1" applyBorder="1" applyAlignment="1">
      <alignment horizontal="center" vertical="center" wrapText="1"/>
    </xf>
    <xf numFmtId="0" fontId="45" fillId="0" borderId="58" xfId="0" applyFont="1" applyFill="1" applyBorder="1" applyAlignment="1">
      <alignment horizontal="center" vertical="center" wrapText="1"/>
    </xf>
    <xf numFmtId="0" fontId="45" fillId="0" borderId="65"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1" fillId="16" borderId="59" xfId="0" applyFont="1" applyFill="1" applyBorder="1" applyAlignment="1">
      <alignment horizontal="center" vertical="center" wrapText="1"/>
    </xf>
    <xf numFmtId="0" fontId="41" fillId="16" borderId="52" xfId="0" applyFont="1" applyFill="1" applyBorder="1" applyAlignment="1">
      <alignment horizontal="center" vertical="center" wrapText="1"/>
    </xf>
    <xf numFmtId="2" fontId="42" fillId="4" borderId="5" xfId="0" applyNumberFormat="1" applyFont="1" applyFill="1" applyBorder="1" applyAlignment="1">
      <alignment horizontal="center" vertical="center" wrapText="1"/>
    </xf>
    <xf numFmtId="2" fontId="42" fillId="4" borderId="54" xfId="0" applyNumberFormat="1" applyFont="1" applyFill="1" applyBorder="1" applyAlignment="1">
      <alignment horizontal="center" vertical="center" wrapText="1"/>
    </xf>
    <xf numFmtId="2" fontId="42" fillId="4" borderId="64" xfId="0" applyNumberFormat="1" applyFont="1" applyFill="1" applyBorder="1" applyAlignment="1">
      <alignment horizontal="center" vertical="center" wrapText="1"/>
    </xf>
    <xf numFmtId="2" fontId="42" fillId="4" borderId="66" xfId="0" applyNumberFormat="1" applyFont="1" applyFill="1" applyBorder="1" applyAlignment="1">
      <alignment horizontal="center" vertical="center" wrapText="1"/>
    </xf>
    <xf numFmtId="14" fontId="42" fillId="0" borderId="55" xfId="0" applyNumberFormat="1" applyFont="1" applyBorder="1" applyAlignment="1">
      <alignment horizontal="center" vertical="center" wrapText="1"/>
    </xf>
    <xf numFmtId="0" fontId="42" fillId="0" borderId="19" xfId="0" applyFont="1" applyBorder="1" applyAlignment="1">
      <alignment horizontal="center" vertical="center" wrapText="1"/>
    </xf>
    <xf numFmtId="0" fontId="40" fillId="16" borderId="24" xfId="0" applyFont="1" applyFill="1" applyBorder="1" applyAlignment="1">
      <alignment horizontal="center" vertical="center" wrapText="1"/>
    </xf>
    <xf numFmtId="0" fontId="40" fillId="16" borderId="26" xfId="0" applyFont="1" applyFill="1" applyBorder="1" applyAlignment="1">
      <alignment horizontal="center" vertical="center" wrapText="1"/>
    </xf>
    <xf numFmtId="0" fontId="42" fillId="0" borderId="55" xfId="0" applyFont="1" applyBorder="1" applyAlignment="1">
      <alignment horizontal="center" vertical="center" wrapText="1"/>
    </xf>
    <xf numFmtId="14" fontId="42" fillId="4" borderId="55" xfId="0" applyNumberFormat="1" applyFont="1" applyFill="1" applyBorder="1" applyAlignment="1">
      <alignment horizontal="center" vertical="center" wrapText="1"/>
    </xf>
    <xf numFmtId="0" fontId="42" fillId="4" borderId="19" xfId="0" applyFont="1" applyFill="1" applyBorder="1" applyAlignment="1">
      <alignment horizontal="center" vertical="center" wrapText="1"/>
    </xf>
    <xf numFmtId="49" fontId="42" fillId="4" borderId="55" xfId="0" applyNumberFormat="1" applyFont="1" applyFill="1" applyBorder="1" applyAlignment="1">
      <alignment horizontal="center" vertical="center" wrapText="1"/>
    </xf>
    <xf numFmtId="49" fontId="42" fillId="4" borderId="19" xfId="0" applyNumberFormat="1" applyFont="1" applyFill="1" applyBorder="1" applyAlignment="1">
      <alignment horizontal="center" vertical="center" wrapText="1"/>
    </xf>
    <xf numFmtId="14" fontId="42" fillId="0" borderId="72" xfId="0" applyNumberFormat="1" applyFont="1" applyBorder="1" applyAlignment="1">
      <alignment horizontal="center" vertical="center" wrapText="1"/>
    </xf>
    <xf numFmtId="14" fontId="42" fillId="0" borderId="73" xfId="0" applyNumberFormat="1" applyFont="1" applyBorder="1" applyAlignment="1">
      <alignment horizontal="center" vertical="center" wrapText="1"/>
    </xf>
    <xf numFmtId="2" fontId="42" fillId="0" borderId="59" xfId="0" applyNumberFormat="1" applyFont="1" applyFill="1" applyBorder="1" applyAlignment="1">
      <alignment horizontal="center" vertical="center" wrapText="1"/>
    </xf>
    <xf numFmtId="2" fontId="42" fillId="0" borderId="62" xfId="0" applyNumberFormat="1" applyFont="1" applyFill="1" applyBorder="1" applyAlignment="1">
      <alignment horizontal="center" vertical="center" wrapText="1"/>
    </xf>
    <xf numFmtId="2" fontId="42" fillId="0" borderId="58" xfId="0" applyNumberFormat="1" applyFont="1" applyFill="1" applyBorder="1" applyAlignment="1">
      <alignment horizontal="center" vertical="center" wrapText="1"/>
    </xf>
    <xf numFmtId="2" fontId="42" fillId="0" borderId="66" xfId="0" applyNumberFormat="1" applyFont="1" applyFill="1" applyBorder="1" applyAlignment="1">
      <alignment horizontal="center" vertical="center" wrapText="1"/>
    </xf>
    <xf numFmtId="2" fontId="42" fillId="0" borderId="55" xfId="0" applyNumberFormat="1" applyFont="1" applyFill="1" applyBorder="1" applyAlignment="1">
      <alignment horizontal="center" vertical="center" wrapText="1"/>
    </xf>
    <xf numFmtId="2" fontId="42" fillId="0" borderId="19" xfId="0" applyNumberFormat="1" applyFont="1" applyFill="1" applyBorder="1" applyAlignment="1">
      <alignment horizontal="center" vertical="center" wrapText="1"/>
    </xf>
    <xf numFmtId="168" fontId="27" fillId="5" borderId="24" xfId="1" applyNumberFormat="1" applyFont="1" applyFill="1" applyBorder="1" applyAlignment="1">
      <alignment horizontal="center" vertical="center" wrapText="1"/>
    </xf>
    <xf numFmtId="168" fontId="27" fillId="5" borderId="25" xfId="1" applyNumberFormat="1" applyFont="1" applyFill="1" applyBorder="1" applyAlignment="1">
      <alignment horizontal="center" vertical="center" wrapText="1"/>
    </xf>
    <xf numFmtId="168" fontId="27" fillId="5" borderId="26" xfId="1" applyNumberFormat="1" applyFont="1" applyFill="1" applyBorder="1" applyAlignment="1">
      <alignment horizontal="center" vertical="center" wrapText="1"/>
    </xf>
    <xf numFmtId="0" fontId="27" fillId="10" borderId="24" xfId="573" applyFont="1" applyFill="1" applyBorder="1" applyAlignment="1">
      <alignment horizontal="center" vertical="center" wrapText="1"/>
    </xf>
    <xf numFmtId="0" fontId="27" fillId="10" borderId="25" xfId="573" applyFont="1" applyFill="1" applyBorder="1" applyAlignment="1">
      <alignment horizontal="center" vertical="center" wrapText="1"/>
    </xf>
    <xf numFmtId="0" fontId="27" fillId="10" borderId="67" xfId="573" applyFont="1" applyFill="1" applyBorder="1" applyAlignment="1">
      <alignment horizontal="center" vertical="center" wrapText="1"/>
    </xf>
    <xf numFmtId="0" fontId="1" fillId="0" borderId="63" xfId="0" applyFont="1" applyBorder="1" applyAlignment="1">
      <alignment horizontal="left" vertical="center" wrapText="1"/>
    </xf>
    <xf numFmtId="0" fontId="29" fillId="0" borderId="0" xfId="0" applyFont="1" applyFill="1" applyAlignment="1">
      <alignment horizontal="center" vertical="center"/>
    </xf>
    <xf numFmtId="0" fontId="3" fillId="8" borderId="20"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3" fillId="6" borderId="10" xfId="0" applyFont="1" applyFill="1" applyBorder="1" applyAlignment="1">
      <alignment horizontal="center" vertical="center"/>
    </xf>
    <xf numFmtId="0" fontId="13" fillId="6" borderId="11" xfId="0" applyFont="1" applyFill="1" applyBorder="1" applyAlignment="1">
      <alignment horizontal="center" vertical="center"/>
    </xf>
    <xf numFmtId="0" fontId="13" fillId="6" borderId="31" xfId="0" applyFont="1" applyFill="1" applyBorder="1" applyAlignment="1">
      <alignment horizontal="center" vertical="center"/>
    </xf>
    <xf numFmtId="0" fontId="24" fillId="0" borderId="13"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4" fillId="0" borderId="2"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34" xfId="0" applyFont="1" applyFill="1" applyBorder="1" applyAlignment="1">
      <alignment horizontal="center" vertical="center" wrapText="1"/>
    </xf>
    <xf numFmtId="0" fontId="13" fillId="6" borderId="10"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3" fillId="6" borderId="13"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6" fillId="4" borderId="9" xfId="0" applyFont="1" applyFill="1" applyBorder="1" applyAlignment="1">
      <alignment horizontal="center" vertical="center"/>
    </xf>
    <xf numFmtId="0" fontId="40" fillId="0" borderId="0" xfId="0" applyFont="1" applyFill="1" applyAlignment="1">
      <alignment horizontal="center" vertical="center"/>
    </xf>
    <xf numFmtId="0" fontId="5" fillId="4" borderId="20"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41" fillId="10" borderId="24" xfId="573" applyFont="1" applyFill="1" applyBorder="1" applyAlignment="1">
      <alignment horizontal="center" vertical="center" wrapText="1"/>
    </xf>
    <xf numFmtId="0" fontId="41" fillId="10" borderId="25" xfId="573" applyFont="1" applyFill="1" applyBorder="1" applyAlignment="1">
      <alignment horizontal="center" vertical="center" wrapText="1"/>
    </xf>
    <xf numFmtId="0" fontId="41" fillId="10" borderId="67" xfId="573" applyFont="1" applyFill="1" applyBorder="1" applyAlignment="1">
      <alignment horizontal="center" vertical="center" wrapText="1"/>
    </xf>
    <xf numFmtId="168" fontId="41" fillId="5" borderId="24" xfId="1" applyNumberFormat="1" applyFont="1" applyFill="1" applyBorder="1" applyAlignment="1">
      <alignment horizontal="center" vertical="center" wrapText="1"/>
    </xf>
    <xf numFmtId="168" fontId="41" fillId="5" borderId="25" xfId="1" applyNumberFormat="1" applyFont="1" applyFill="1" applyBorder="1" applyAlignment="1">
      <alignment horizontal="center" vertical="center" wrapText="1"/>
    </xf>
    <xf numFmtId="168" fontId="41" fillId="5" borderId="26" xfId="1" applyNumberFormat="1" applyFont="1" applyFill="1" applyBorder="1" applyAlignment="1">
      <alignment horizontal="center" vertical="center" wrapText="1"/>
    </xf>
    <xf numFmtId="0" fontId="40" fillId="16" borderId="72" xfId="0" applyFont="1" applyFill="1" applyBorder="1" applyAlignment="1">
      <alignment horizontal="center" vertical="center" wrapText="1"/>
    </xf>
    <xf numFmtId="0" fontId="40" fillId="16" borderId="56" xfId="0" applyFont="1" applyFill="1" applyBorder="1" applyAlignment="1">
      <alignment horizontal="center" vertical="center" wrapText="1"/>
    </xf>
    <xf numFmtId="0" fontId="40" fillId="16" borderId="44" xfId="0" applyFont="1" applyFill="1" applyBorder="1" applyAlignment="1">
      <alignment horizontal="center" vertical="center" wrapText="1"/>
    </xf>
    <xf numFmtId="0" fontId="40" fillId="16" borderId="33" xfId="0" applyFont="1" applyFill="1" applyBorder="1" applyAlignment="1">
      <alignment horizontal="center" vertical="center" wrapText="1"/>
    </xf>
    <xf numFmtId="0" fontId="41" fillId="0" borderId="43" xfId="0" applyFont="1" applyFill="1" applyBorder="1" applyAlignment="1">
      <alignment horizontal="center" vertical="center" wrapText="1"/>
    </xf>
    <xf numFmtId="0" fontId="41" fillId="0" borderId="54" xfId="0" applyFont="1" applyFill="1" applyBorder="1" applyAlignment="1">
      <alignment horizontal="center" vertical="center" wrapText="1"/>
    </xf>
    <xf numFmtId="0" fontId="41" fillId="0" borderId="58" xfId="0" applyFont="1" applyFill="1" applyBorder="1" applyAlignment="1">
      <alignment horizontal="center" vertical="center" wrapText="1"/>
    </xf>
    <xf numFmtId="0" fontId="41" fillId="0" borderId="66" xfId="0" applyFont="1" applyFill="1" applyBorder="1" applyAlignment="1">
      <alignment horizontal="center" vertical="center" wrapText="1"/>
    </xf>
    <xf numFmtId="0" fontId="5" fillId="0" borderId="9" xfId="0" applyFont="1" applyBorder="1" applyAlignment="1">
      <alignment horizontal="center" vertical="center" wrapText="1"/>
    </xf>
    <xf numFmtId="0" fontId="40" fillId="16" borderId="32" xfId="0" applyFont="1" applyFill="1" applyBorder="1" applyAlignment="1">
      <alignment horizontal="center" vertical="center" wrapText="1"/>
    </xf>
    <xf numFmtId="0" fontId="40" fillId="16" borderId="59" xfId="0" applyFont="1" applyFill="1" applyBorder="1" applyAlignment="1">
      <alignment horizontal="center" vertical="center" wrapText="1"/>
    </xf>
    <xf numFmtId="0" fontId="40" fillId="16" borderId="62" xfId="0" applyFont="1" applyFill="1" applyBorder="1" applyAlignment="1">
      <alignment horizontal="center" vertical="center" wrapText="1"/>
    </xf>
    <xf numFmtId="0" fontId="40" fillId="16" borderId="58" xfId="0" applyFont="1" applyFill="1" applyBorder="1" applyAlignment="1">
      <alignment horizontal="center" vertical="center" wrapText="1"/>
    </xf>
    <xf numFmtId="0" fontId="40" fillId="16" borderId="66" xfId="0" applyFont="1" applyFill="1" applyBorder="1" applyAlignment="1">
      <alignment horizontal="center" vertical="center" wrapText="1"/>
    </xf>
    <xf numFmtId="0" fontId="41" fillId="0" borderId="13" xfId="0" applyFont="1" applyFill="1" applyBorder="1" applyAlignment="1">
      <alignment horizontal="center" vertical="center" wrapText="1"/>
    </xf>
    <xf numFmtId="0" fontId="41" fillId="0" borderId="1"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0" borderId="15" xfId="0" applyFont="1" applyFill="1" applyBorder="1" applyAlignment="1">
      <alignment horizontal="center" vertical="center" wrapText="1"/>
    </xf>
    <xf numFmtId="0" fontId="41" fillId="0" borderId="16" xfId="0" applyFont="1" applyFill="1" applyBorder="1" applyAlignment="1">
      <alignment horizontal="center" vertical="center" wrapText="1"/>
    </xf>
    <xf numFmtId="0" fontId="41" fillId="0" borderId="34" xfId="0" applyFont="1" applyFill="1" applyBorder="1" applyAlignment="1">
      <alignment horizontal="center" vertical="center" wrapText="1"/>
    </xf>
    <xf numFmtId="0" fontId="41" fillId="0" borderId="17" xfId="0" applyFont="1" applyFill="1" applyBorder="1" applyAlignment="1">
      <alignment horizontal="center" vertical="center" wrapText="1"/>
    </xf>
    <xf numFmtId="0" fontId="46" fillId="16" borderId="59" xfId="0" applyFont="1" applyFill="1" applyBorder="1" applyAlignment="1">
      <alignment horizontal="center" vertical="center" wrapText="1"/>
    </xf>
    <xf numFmtId="0" fontId="46" fillId="16" borderId="62" xfId="0" applyFont="1" applyFill="1" applyBorder="1" applyAlignment="1">
      <alignment horizontal="center" vertical="center" wrapText="1"/>
    </xf>
    <xf numFmtId="0" fontId="46" fillId="16" borderId="58" xfId="0" applyFont="1" applyFill="1" applyBorder="1" applyAlignment="1">
      <alignment horizontal="center" vertical="center" wrapText="1"/>
    </xf>
    <xf numFmtId="0" fontId="46" fillId="16" borderId="66" xfId="0" applyFont="1" applyFill="1" applyBorder="1" applyAlignment="1">
      <alignment horizontal="center" vertical="center" wrapText="1"/>
    </xf>
    <xf numFmtId="0" fontId="46" fillId="16" borderId="24" xfId="0" applyFont="1" applyFill="1" applyBorder="1" applyAlignment="1">
      <alignment horizontal="center" vertical="center" wrapText="1"/>
    </xf>
    <xf numFmtId="0" fontId="46" fillId="16" borderId="25" xfId="0" applyFont="1" applyFill="1" applyBorder="1" applyAlignment="1">
      <alignment horizontal="center" vertical="center" wrapText="1"/>
    </xf>
    <xf numFmtId="0" fontId="46" fillId="16" borderId="26" xfId="0" applyFont="1" applyFill="1" applyBorder="1" applyAlignment="1">
      <alignment horizontal="center" vertical="center" wrapText="1"/>
    </xf>
    <xf numFmtId="0" fontId="46" fillId="0" borderId="10" xfId="0" applyFont="1" applyFill="1" applyBorder="1" applyAlignment="1">
      <alignment horizontal="center" vertical="center"/>
    </xf>
    <xf numFmtId="0" fontId="46" fillId="0" borderId="11" xfId="0" applyFont="1" applyFill="1" applyBorder="1" applyAlignment="1">
      <alignment horizontal="center" vertical="center"/>
    </xf>
    <xf numFmtId="0" fontId="46" fillId="0" borderId="12" xfId="0" applyFont="1" applyFill="1" applyBorder="1" applyAlignment="1">
      <alignment horizontal="center" vertical="center"/>
    </xf>
    <xf numFmtId="0" fontId="46" fillId="0" borderId="15" xfId="0" applyFont="1" applyFill="1" applyBorder="1" applyAlignment="1">
      <alignment horizontal="center" vertical="center"/>
    </xf>
    <xf numFmtId="0" fontId="46" fillId="0" borderId="16" xfId="0" applyFont="1" applyFill="1" applyBorder="1" applyAlignment="1">
      <alignment horizontal="center" vertical="center"/>
    </xf>
    <xf numFmtId="0" fontId="46" fillId="0" borderId="17" xfId="0" applyFont="1" applyFill="1" applyBorder="1" applyAlignment="1">
      <alignment horizontal="center" vertical="center"/>
    </xf>
    <xf numFmtId="0" fontId="46" fillId="0" borderId="21" xfId="0" applyFont="1" applyFill="1" applyBorder="1" applyAlignment="1">
      <alignment horizontal="center" vertical="center" wrapText="1"/>
    </xf>
    <xf numFmtId="0" fontId="46" fillId="0" borderId="23" xfId="0" applyFont="1" applyFill="1" applyBorder="1" applyAlignment="1">
      <alignment horizontal="center" vertical="center" wrapText="1"/>
    </xf>
    <xf numFmtId="0" fontId="32" fillId="0" borderId="21" xfId="0" applyFont="1" applyBorder="1" applyAlignment="1">
      <alignment horizontal="center" vertical="center"/>
    </xf>
    <xf numFmtId="0" fontId="32" fillId="0" borderId="23" xfId="0" applyFont="1" applyBorder="1" applyAlignment="1">
      <alignment horizontal="center" vertical="center"/>
    </xf>
    <xf numFmtId="0" fontId="46" fillId="0" borderId="21" xfId="0" applyFont="1" applyBorder="1" applyAlignment="1">
      <alignment horizontal="center" vertical="center"/>
    </xf>
    <xf numFmtId="0" fontId="46" fillId="0" borderId="23" xfId="0" applyFont="1" applyBorder="1" applyAlignment="1">
      <alignment horizontal="center" vertical="center"/>
    </xf>
    <xf numFmtId="0" fontId="46" fillId="16" borderId="24" xfId="574" applyFont="1" applyFill="1" applyBorder="1" applyAlignment="1">
      <alignment horizontal="center" vertical="center" wrapText="1"/>
    </xf>
    <xf numFmtId="0" fontId="46" fillId="16" borderId="25" xfId="574" applyFont="1" applyFill="1" applyBorder="1" applyAlignment="1">
      <alignment horizontal="center" vertical="center" wrapText="1"/>
    </xf>
    <xf numFmtId="0" fontId="46" fillId="16" borderId="26" xfId="574" applyFont="1" applyFill="1" applyBorder="1" applyAlignment="1">
      <alignment horizontal="center" vertical="center" wrapText="1"/>
    </xf>
    <xf numFmtId="0" fontId="46" fillId="16" borderId="58" xfId="574" applyFont="1" applyFill="1" applyBorder="1" applyAlignment="1">
      <alignment horizontal="center" vertical="center" wrapText="1"/>
    </xf>
    <xf numFmtId="0" fontId="46" fillId="16" borderId="61" xfId="574" applyFont="1" applyFill="1" applyBorder="1" applyAlignment="1">
      <alignment horizontal="center" vertical="center" wrapText="1"/>
    </xf>
    <xf numFmtId="0" fontId="46" fillId="16" borderId="65" xfId="574" applyFont="1" applyFill="1" applyBorder="1" applyAlignment="1">
      <alignment horizontal="center" vertical="center" wrapText="1"/>
    </xf>
    <xf numFmtId="0" fontId="41" fillId="0" borderId="40" xfId="0" applyFont="1" applyBorder="1" applyAlignment="1">
      <alignment horizontal="center" vertical="center"/>
    </xf>
    <xf numFmtId="0" fontId="41" fillId="0" borderId="70" xfId="0" applyFont="1" applyBorder="1" applyAlignment="1">
      <alignment horizontal="center" vertical="center"/>
    </xf>
    <xf numFmtId="0" fontId="41" fillId="0" borderId="50" xfId="0" applyFont="1" applyBorder="1" applyAlignment="1">
      <alignment horizontal="center" vertical="center"/>
    </xf>
    <xf numFmtId="0" fontId="46" fillId="16" borderId="21" xfId="574" applyFont="1" applyFill="1" applyBorder="1" applyAlignment="1">
      <alignment horizontal="center" vertical="center" wrapText="1"/>
    </xf>
    <xf numFmtId="0" fontId="46" fillId="16" borderId="22" xfId="574" applyFont="1" applyFill="1" applyBorder="1" applyAlignment="1">
      <alignment horizontal="center" vertical="center" wrapText="1"/>
    </xf>
    <xf numFmtId="0" fontId="46" fillId="16" borderId="23" xfId="574" applyFont="1" applyFill="1" applyBorder="1" applyAlignment="1">
      <alignment horizontal="center" vertical="center" wrapText="1"/>
    </xf>
    <xf numFmtId="0" fontId="5" fillId="0" borderId="20" xfId="0" applyFont="1" applyBorder="1" applyAlignment="1">
      <alignment horizontal="center" vertical="center"/>
    </xf>
    <xf numFmtId="0" fontId="5" fillId="0" borderId="8" xfId="0" applyFont="1" applyBorder="1" applyAlignment="1">
      <alignment horizontal="center" vertical="center"/>
    </xf>
    <xf numFmtId="0" fontId="5" fillId="0" borderId="13" xfId="0" applyFont="1" applyBorder="1" applyAlignment="1">
      <alignment horizontal="center" vertical="center"/>
    </xf>
    <xf numFmtId="0" fontId="5" fillId="0" borderId="1" xfId="0" applyFont="1" applyBorder="1" applyAlignment="1">
      <alignment horizontal="center" vertical="center"/>
    </xf>
    <xf numFmtId="0" fontId="5" fillId="0" borderId="39" xfId="0" applyFont="1" applyBorder="1" applyAlignment="1">
      <alignment horizontal="center" vertical="center"/>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41" fillId="0" borderId="15" xfId="0" applyFont="1" applyBorder="1" applyAlignment="1">
      <alignment horizontal="center" vertical="center" wrapText="1"/>
    </xf>
    <xf numFmtId="0" fontId="41" fillId="0" borderId="16" xfId="0" applyFont="1" applyBorder="1" applyAlignment="1">
      <alignment horizontal="center" vertical="center" wrapText="1"/>
    </xf>
    <xf numFmtId="0" fontId="41" fillId="0" borderId="47" xfId="0" applyFont="1" applyBorder="1" applyAlignment="1">
      <alignment horizontal="center" vertical="center"/>
    </xf>
    <xf numFmtId="0" fontId="41" fillId="0" borderId="45" xfId="0" applyFont="1" applyBorder="1" applyAlignment="1">
      <alignment horizontal="center" vertical="center"/>
    </xf>
    <xf numFmtId="0" fontId="41" fillId="0" borderId="38" xfId="0" applyFont="1" applyBorder="1" applyAlignment="1">
      <alignment horizontal="center" vertical="center"/>
    </xf>
    <xf numFmtId="0" fontId="46" fillId="16" borderId="13" xfId="0" applyFont="1" applyFill="1" applyBorder="1" applyAlignment="1">
      <alignment horizontal="center" vertical="center"/>
    </xf>
    <xf numFmtId="0" fontId="46" fillId="16" borderId="1" xfId="0" applyFont="1" applyFill="1" applyBorder="1" applyAlignment="1">
      <alignment horizontal="center" vertical="center"/>
    </xf>
    <xf numFmtId="0" fontId="46" fillId="16" borderId="14" xfId="0" applyFont="1" applyFill="1" applyBorder="1" applyAlignment="1">
      <alignment horizontal="center" vertical="center"/>
    </xf>
    <xf numFmtId="0" fontId="46" fillId="16" borderId="15" xfId="0" applyFont="1" applyFill="1" applyBorder="1" applyAlignment="1">
      <alignment horizontal="center" vertical="center"/>
    </xf>
    <xf numFmtId="0" fontId="46" fillId="16" borderId="16" xfId="0" applyFont="1" applyFill="1" applyBorder="1" applyAlignment="1">
      <alignment horizontal="center" vertical="center"/>
    </xf>
    <xf numFmtId="0" fontId="46" fillId="16" borderId="17"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6" xfId="0" applyFont="1" applyFill="1" applyBorder="1" applyAlignment="1">
      <alignment horizontal="center" vertical="center"/>
    </xf>
    <xf numFmtId="0" fontId="46" fillId="16" borderId="21" xfId="0" applyFont="1" applyFill="1" applyBorder="1" applyAlignment="1">
      <alignment horizontal="center" vertical="center"/>
    </xf>
    <xf numFmtId="0" fontId="46" fillId="16" borderId="22" xfId="0" applyFont="1" applyFill="1" applyBorder="1" applyAlignment="1">
      <alignment horizontal="center" vertical="center"/>
    </xf>
    <xf numFmtId="0" fontId="46" fillId="16" borderId="23" xfId="0" applyFont="1" applyFill="1" applyBorder="1" applyAlignment="1">
      <alignment horizontal="center" vertical="center"/>
    </xf>
    <xf numFmtId="0" fontId="46" fillId="16" borderId="74" xfId="0" applyFont="1" applyFill="1" applyBorder="1" applyAlignment="1">
      <alignment horizontal="center" vertical="center"/>
    </xf>
    <xf numFmtId="0" fontId="46" fillId="16" borderId="75" xfId="0" applyFont="1" applyFill="1" applyBorder="1" applyAlignment="1">
      <alignment horizontal="center" vertical="center"/>
    </xf>
    <xf numFmtId="0" fontId="46" fillId="16" borderId="64" xfId="0" applyFont="1" applyFill="1" applyBorder="1" applyAlignment="1">
      <alignment horizontal="center" vertical="center"/>
    </xf>
    <xf numFmtId="0" fontId="41" fillId="0" borderId="20" xfId="0" applyFont="1" applyBorder="1" applyAlignment="1">
      <alignment horizontal="center" vertical="center" wrapText="1"/>
    </xf>
    <xf numFmtId="0" fontId="41" fillId="0" borderId="8" xfId="0" applyFont="1" applyBorder="1" applyAlignment="1">
      <alignment horizontal="center" vertical="center" wrapText="1"/>
    </xf>
    <xf numFmtId="0" fontId="41" fillId="0" borderId="13" xfId="0" applyFont="1" applyBorder="1" applyAlignment="1">
      <alignment horizontal="center" vertical="center" wrapText="1"/>
    </xf>
    <xf numFmtId="0" fontId="41" fillId="0" borderId="1" xfId="0" applyFont="1" applyBorder="1" applyAlignment="1">
      <alignment horizontal="center" vertical="center" wrapText="1"/>
    </xf>
  </cellXfs>
  <cellStyles count="577">
    <cellStyle name="Énfasis1" xfId="573" builtinId="29"/>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6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5"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7" builtinId="8" hidden="1"/>
    <cellStyle name="Hipervínculo" xfId="129" builtinId="8" hidden="1"/>
    <cellStyle name="Hipervínculo" xfId="131" builtinId="8" hidden="1"/>
    <cellStyle name="Hipervínculo" xfId="133" builtinId="8" hidden="1"/>
    <cellStyle name="Hipervínculo" xfId="135" builtinId="8" hidden="1"/>
    <cellStyle name="Hipervínculo" xfId="137" builtinId="8" hidden="1"/>
    <cellStyle name="Hipervínculo" xfId="139" builtinId="8" hidden="1"/>
    <cellStyle name="Hipervínculo" xfId="141" builtinId="8" hidden="1"/>
    <cellStyle name="Hipervínculo" xfId="143"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61" builtinId="8" hidden="1"/>
    <cellStyle name="Hipervínculo" xfId="163" builtinId="8" hidden="1"/>
    <cellStyle name="Hipervínculo" xfId="165" builtinId="8" hidden="1"/>
    <cellStyle name="Hipervínculo" xfId="167" builtinId="8" hidden="1"/>
    <cellStyle name="Hipervínculo" xfId="169" builtinId="8" hidden="1"/>
    <cellStyle name="Hipervínculo" xfId="171" builtinId="8" hidden="1"/>
    <cellStyle name="Hipervínculo" xfId="173" builtinId="8" hidden="1"/>
    <cellStyle name="Hipervínculo" xfId="175" builtinId="8" hidden="1"/>
    <cellStyle name="Hipervínculo" xfId="177" builtinId="8" hidden="1"/>
    <cellStyle name="Hipervínculo" xfId="179" builtinId="8" hidden="1"/>
    <cellStyle name="Hipervínculo" xfId="181" builtinId="8" hidden="1"/>
    <cellStyle name="Hipervínculo" xfId="183" builtinId="8" hidden="1"/>
    <cellStyle name="Hipervínculo" xfId="185" builtinId="8" hidden="1"/>
    <cellStyle name="Hipervínculo" xfId="187" builtinId="8" hidden="1"/>
    <cellStyle name="Hipervínculo" xfId="189" builtinId="8" hidden="1"/>
    <cellStyle name="Hipervínculo" xfId="191" builtinId="8" hidden="1"/>
    <cellStyle name="Hipervínculo" xfId="193" builtinId="8" hidden="1"/>
    <cellStyle name="Hipervínculo" xfId="195" builtinId="8" hidden="1"/>
    <cellStyle name="Hipervínculo" xfId="197" builtinId="8" hidden="1"/>
    <cellStyle name="Hipervínculo" xfId="199" builtinId="8" hidden="1"/>
    <cellStyle name="Hipervínculo" xfId="201" builtinId="8" hidden="1"/>
    <cellStyle name="Hipervínculo" xfId="203" builtinId="8" hidden="1"/>
    <cellStyle name="Hipervínculo" xfId="205" builtinId="8" hidden="1"/>
    <cellStyle name="Hipervínculo" xfId="207" builtinId="8" hidden="1"/>
    <cellStyle name="Hipervínculo" xfId="209" builtinId="8" hidden="1"/>
    <cellStyle name="Hipervínculo" xfId="211" builtinId="8" hidden="1"/>
    <cellStyle name="Hipervínculo" xfId="213" builtinId="8" hidden="1"/>
    <cellStyle name="Hipervínculo" xfId="215" builtinId="8" hidden="1"/>
    <cellStyle name="Hipervínculo" xfId="217" builtinId="8" hidden="1"/>
    <cellStyle name="Hipervínculo" xfId="219" builtinId="8" hidden="1"/>
    <cellStyle name="Hipervínculo" xfId="221" builtinId="8" hidden="1"/>
    <cellStyle name="Hipervínculo" xfId="223" builtinId="8" hidden="1"/>
    <cellStyle name="Hipervínculo" xfId="225" builtinId="8" hidden="1"/>
    <cellStyle name="Hipervínculo" xfId="227" builtinId="8" hidden="1"/>
    <cellStyle name="Hipervínculo" xfId="229" builtinId="8" hidden="1"/>
    <cellStyle name="Hipervínculo" xfId="231" builtinId="8" hidden="1"/>
    <cellStyle name="Hipervínculo" xfId="233" builtinId="8" hidden="1"/>
    <cellStyle name="Hipervínculo" xfId="235" builtinId="8" hidden="1"/>
    <cellStyle name="Hipervínculo" xfId="237" builtinId="8" hidden="1"/>
    <cellStyle name="Hipervínculo" xfId="239" builtinId="8" hidden="1"/>
    <cellStyle name="Hipervínculo" xfId="241" builtinId="8" hidden="1"/>
    <cellStyle name="Hipervínculo" xfId="243" builtinId="8" hidden="1"/>
    <cellStyle name="Hipervínculo" xfId="245" builtinId="8" hidden="1"/>
    <cellStyle name="Hipervínculo" xfId="247" builtinId="8" hidden="1"/>
    <cellStyle name="Hipervínculo" xfId="249" builtinId="8" hidden="1"/>
    <cellStyle name="Hipervínculo" xfId="251" builtinId="8" hidden="1"/>
    <cellStyle name="Hipervínculo" xfId="253" builtinId="8" hidden="1"/>
    <cellStyle name="Hipervínculo" xfId="255" builtinId="8" hidden="1"/>
    <cellStyle name="Hipervínculo" xfId="257" builtinId="8" hidden="1"/>
    <cellStyle name="Hipervínculo" xfId="259" builtinId="8" hidden="1"/>
    <cellStyle name="Hipervínculo" xfId="261" builtinId="8" hidden="1"/>
    <cellStyle name="Hipervínculo" xfId="263" builtinId="8" hidden="1"/>
    <cellStyle name="Hipervínculo" xfId="265" builtinId="8" hidden="1"/>
    <cellStyle name="Hipervínculo" xfId="267" builtinId="8" hidden="1"/>
    <cellStyle name="Hipervínculo" xfId="269" builtinId="8" hidden="1"/>
    <cellStyle name="Hipervínculo" xfId="271" builtinId="8" hidden="1"/>
    <cellStyle name="Hipervínculo" xfId="273" builtinId="8" hidden="1"/>
    <cellStyle name="Hipervínculo" xfId="275" builtinId="8" hidden="1"/>
    <cellStyle name="Hipervínculo" xfId="277" builtinId="8" hidden="1"/>
    <cellStyle name="Hipervínculo" xfId="279" builtinId="8" hidden="1"/>
    <cellStyle name="Hipervínculo" xfId="281" builtinId="8" hidden="1"/>
    <cellStyle name="Hipervínculo" xfId="283" builtinId="8" hidden="1"/>
    <cellStyle name="Hipervínculo" xfId="285" builtinId="8" hidden="1"/>
    <cellStyle name="Hipervínculo" xfId="287" builtinId="8" hidden="1"/>
    <cellStyle name="Hipervínculo" xfId="289" builtinId="8" hidden="1"/>
    <cellStyle name="Hipervínculo" xfId="291" builtinId="8" hidden="1"/>
    <cellStyle name="Hipervínculo" xfId="293" builtinId="8" hidden="1"/>
    <cellStyle name="Hipervínculo" xfId="295" builtinId="8" hidden="1"/>
    <cellStyle name="Hipervínculo" xfId="297" builtinId="8" hidden="1"/>
    <cellStyle name="Hipervínculo" xfId="299" builtinId="8" hidden="1"/>
    <cellStyle name="Hipervínculo" xfId="301" builtinId="8" hidden="1"/>
    <cellStyle name="Hipervínculo" xfId="303" builtinId="8" hidden="1"/>
    <cellStyle name="Hipervínculo" xfId="305" builtinId="8" hidden="1"/>
    <cellStyle name="Hipervínculo" xfId="307" builtinId="8" hidden="1"/>
    <cellStyle name="Hipervínculo" xfId="309" builtinId="8" hidden="1"/>
    <cellStyle name="Hipervínculo" xfId="311" builtinId="8" hidden="1"/>
    <cellStyle name="Hipervínculo" xfId="313" builtinId="8" hidden="1"/>
    <cellStyle name="Hipervínculo" xfId="315" builtinId="8" hidden="1"/>
    <cellStyle name="Hipervínculo" xfId="317" builtinId="8" hidden="1"/>
    <cellStyle name="Hipervínculo" xfId="319" builtinId="8" hidden="1"/>
    <cellStyle name="Hipervínculo" xfId="321" builtinId="8" hidden="1"/>
    <cellStyle name="Hipervínculo" xfId="323" builtinId="8" hidden="1"/>
    <cellStyle name="Hipervínculo" xfId="325" builtinId="8" hidden="1"/>
    <cellStyle name="Hipervínculo" xfId="327" builtinId="8" hidden="1"/>
    <cellStyle name="Hipervínculo" xfId="329" builtinId="8" hidden="1"/>
    <cellStyle name="Hipervínculo" xfId="331" builtinId="8" hidden="1"/>
    <cellStyle name="Hipervínculo" xfId="333" builtinId="8" hidden="1"/>
    <cellStyle name="Hipervínculo" xfId="335" builtinId="8" hidden="1"/>
    <cellStyle name="Hipervínculo" xfId="337" builtinId="8" hidden="1"/>
    <cellStyle name="Hipervínculo" xfId="339" builtinId="8" hidden="1"/>
    <cellStyle name="Hipervínculo" xfId="341" builtinId="8" hidden="1"/>
    <cellStyle name="Hipervínculo" xfId="343" builtinId="8" hidden="1"/>
    <cellStyle name="Hipervínculo" xfId="345" builtinId="8" hidden="1"/>
    <cellStyle name="Hipervínculo" xfId="347" builtinId="8" hidden="1"/>
    <cellStyle name="Hipervínculo" xfId="349" builtinId="8" hidden="1"/>
    <cellStyle name="Hipervínculo" xfId="351" builtinId="8" hidden="1"/>
    <cellStyle name="Hipervínculo" xfId="353" builtinId="8" hidden="1"/>
    <cellStyle name="Hipervínculo" xfId="355" builtinId="8" hidden="1"/>
    <cellStyle name="Hipervínculo" xfId="357" builtinId="8" hidden="1"/>
    <cellStyle name="Hipervínculo" xfId="359" builtinId="8" hidden="1"/>
    <cellStyle name="Hipervínculo" xfId="361" builtinId="8" hidden="1"/>
    <cellStyle name="Hipervínculo" xfId="363" builtinId="8" hidden="1"/>
    <cellStyle name="Hipervínculo" xfId="365" builtinId="8" hidden="1"/>
    <cellStyle name="Hipervínculo" xfId="367" builtinId="8" hidden="1"/>
    <cellStyle name="Hipervínculo" xfId="369" builtinId="8" hidden="1"/>
    <cellStyle name="Hipervínculo" xfId="371" builtinId="8" hidden="1"/>
    <cellStyle name="Hipervínculo" xfId="373" builtinId="8" hidden="1"/>
    <cellStyle name="Hipervínculo" xfId="375" builtinId="8" hidden="1"/>
    <cellStyle name="Hipervínculo" xfId="377" builtinId="8" hidden="1"/>
    <cellStyle name="Hipervínculo" xfId="379" builtinId="8" hidden="1"/>
    <cellStyle name="Hipervínculo" xfId="381" builtinId="8" hidden="1"/>
    <cellStyle name="Hipervínculo" xfId="383" builtinId="8" hidden="1"/>
    <cellStyle name="Hipervínculo" xfId="385" builtinId="8" hidden="1"/>
    <cellStyle name="Hipervínculo" xfId="387" builtinId="8" hidden="1"/>
    <cellStyle name="Hipervínculo" xfId="389" builtinId="8" hidden="1"/>
    <cellStyle name="Hipervínculo" xfId="391" builtinId="8" hidden="1"/>
    <cellStyle name="Hipervínculo" xfId="393" builtinId="8" hidden="1"/>
    <cellStyle name="Hipervínculo" xfId="395" builtinId="8" hidden="1"/>
    <cellStyle name="Hipervínculo" xfId="397" builtinId="8" hidden="1"/>
    <cellStyle name="Hipervínculo" xfId="399" builtinId="8" hidden="1"/>
    <cellStyle name="Hipervínculo" xfId="401" builtinId="8" hidden="1"/>
    <cellStyle name="Hipervínculo" xfId="403" builtinId="8" hidden="1"/>
    <cellStyle name="Hipervínculo" xfId="405" builtinId="8" hidden="1"/>
    <cellStyle name="Hipervínculo" xfId="407" builtinId="8" hidden="1"/>
    <cellStyle name="Hipervínculo" xfId="409" builtinId="8" hidden="1"/>
    <cellStyle name="Hipervínculo" xfId="411" builtinId="8" hidden="1"/>
    <cellStyle name="Hipervínculo" xfId="413" builtinId="8" hidden="1"/>
    <cellStyle name="Hipervínculo" xfId="415" builtinId="8" hidden="1"/>
    <cellStyle name="Hipervínculo" xfId="417" builtinId="8" hidden="1"/>
    <cellStyle name="Hipervínculo" xfId="419" builtinId="8" hidden="1"/>
    <cellStyle name="Hipervínculo" xfId="421" builtinId="8" hidden="1"/>
    <cellStyle name="Hipervínculo" xfId="423" builtinId="8" hidden="1"/>
    <cellStyle name="Hipervínculo" xfId="425" builtinId="8" hidden="1"/>
    <cellStyle name="Hipervínculo" xfId="427" builtinId="8" hidden="1"/>
    <cellStyle name="Hipervínculo" xfId="429" builtinId="8" hidden="1"/>
    <cellStyle name="Hipervínculo" xfId="431" builtinId="8" hidden="1"/>
    <cellStyle name="Hipervínculo" xfId="433" builtinId="8" hidden="1"/>
    <cellStyle name="Hipervínculo" xfId="435" builtinId="8" hidden="1"/>
    <cellStyle name="Hipervínculo" xfId="437" builtinId="8" hidden="1"/>
    <cellStyle name="Hipervínculo" xfId="439" builtinId="8" hidden="1"/>
    <cellStyle name="Hipervínculo" xfId="441" builtinId="8" hidden="1"/>
    <cellStyle name="Hipervínculo" xfId="443" builtinId="8" hidden="1"/>
    <cellStyle name="Hipervínculo" xfId="445" builtinId="8" hidden="1"/>
    <cellStyle name="Hipervínculo" xfId="447" builtinId="8" hidden="1"/>
    <cellStyle name="Hipervínculo" xfId="449" builtinId="8" hidden="1"/>
    <cellStyle name="Hipervínculo" xfId="451" builtinId="8" hidden="1"/>
    <cellStyle name="Hipervínculo" xfId="453" builtinId="8" hidden="1"/>
    <cellStyle name="Hipervínculo" xfId="455" builtinId="8" hidden="1"/>
    <cellStyle name="Hipervínculo" xfId="457" builtinId="8" hidden="1"/>
    <cellStyle name="Hipervínculo" xfId="459" builtinId="8" hidden="1"/>
    <cellStyle name="Hipervínculo" xfId="461" builtinId="8" hidden="1"/>
    <cellStyle name="Hipervínculo" xfId="463" builtinId="8" hidden="1"/>
    <cellStyle name="Hipervínculo" xfId="465" builtinId="8" hidden="1"/>
    <cellStyle name="Hipervínculo" xfId="467" builtinId="8" hidden="1"/>
    <cellStyle name="Hipervínculo" xfId="469" builtinId="8" hidden="1"/>
    <cellStyle name="Hipervínculo" xfId="471" builtinId="8" hidden="1"/>
    <cellStyle name="Hipervínculo" xfId="473" builtinId="8" hidden="1"/>
    <cellStyle name="Hipervínculo" xfId="475" builtinId="8" hidden="1"/>
    <cellStyle name="Hipervínculo" xfId="477" builtinId="8" hidden="1"/>
    <cellStyle name="Hipervínculo" xfId="479" builtinId="8" hidden="1"/>
    <cellStyle name="Hipervínculo" xfId="481" builtinId="8" hidden="1"/>
    <cellStyle name="Hipervínculo" xfId="483" builtinId="8" hidden="1"/>
    <cellStyle name="Hipervínculo" xfId="485" builtinId="8" hidden="1"/>
    <cellStyle name="Hipervínculo" xfId="487" builtinId="8" hidden="1"/>
    <cellStyle name="Hipervínculo" xfId="489" builtinId="8" hidden="1"/>
    <cellStyle name="Hipervínculo" xfId="491" builtinId="8" hidden="1"/>
    <cellStyle name="Hipervínculo" xfId="493" builtinId="8" hidden="1"/>
    <cellStyle name="Hipervínculo" xfId="495" builtinId="8" hidden="1"/>
    <cellStyle name="Hipervínculo" xfId="497" builtinId="8" hidden="1"/>
    <cellStyle name="Hipervínculo" xfId="499" builtinId="8" hidden="1"/>
    <cellStyle name="Hipervínculo" xfId="501" builtinId="8" hidden="1"/>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xfId="571" builtinId="8"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6"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98"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0"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58" builtinId="9" hidden="1"/>
    <cellStyle name="Hipervínculo visitado" xfId="160" builtinId="9" hidden="1"/>
    <cellStyle name="Hipervínculo visitado" xfId="162" builtinId="9" hidden="1"/>
    <cellStyle name="Hipervínculo visitado" xfId="164" builtinId="9" hidden="1"/>
    <cellStyle name="Hipervínculo visitado" xfId="166" builtinId="9" hidden="1"/>
    <cellStyle name="Hipervínculo visitado" xfId="168" builtinId="9" hidden="1"/>
    <cellStyle name="Hipervínculo visitado" xfId="170" builtinId="9" hidden="1"/>
    <cellStyle name="Hipervínculo visitado" xfId="172" builtinId="9" hidden="1"/>
    <cellStyle name="Hipervínculo visitado" xfId="174" builtinId="9" hidden="1"/>
    <cellStyle name="Hipervínculo visitado" xfId="176" builtinId="9" hidden="1"/>
    <cellStyle name="Hipervínculo visitado" xfId="178" builtinId="9" hidden="1"/>
    <cellStyle name="Hipervínculo visitado" xfId="180" builtinId="9" hidden="1"/>
    <cellStyle name="Hipervínculo visitado" xfId="182" builtinId="9" hidden="1"/>
    <cellStyle name="Hipervínculo visitado" xfId="184" builtinId="9" hidden="1"/>
    <cellStyle name="Hipervínculo visitado" xfId="186" builtinId="9" hidden="1"/>
    <cellStyle name="Hipervínculo visitado" xfId="188" builtinId="9" hidden="1"/>
    <cellStyle name="Hipervínculo visitado" xfId="190" builtinId="9" hidden="1"/>
    <cellStyle name="Hipervínculo visitado" xfId="192" builtinId="9" hidden="1"/>
    <cellStyle name="Hipervínculo visitado" xfId="194" builtinId="9" hidden="1"/>
    <cellStyle name="Hipervínculo visitado" xfId="196" builtinId="9" hidden="1"/>
    <cellStyle name="Hipervínculo visitado" xfId="198" builtinId="9" hidden="1"/>
    <cellStyle name="Hipervínculo visitado" xfId="200" builtinId="9" hidden="1"/>
    <cellStyle name="Hipervínculo visitado" xfId="202" builtinId="9" hidden="1"/>
    <cellStyle name="Hipervínculo visitado" xfId="204" builtinId="9" hidden="1"/>
    <cellStyle name="Hipervínculo visitado" xfId="206" builtinId="9" hidden="1"/>
    <cellStyle name="Hipervínculo visitado" xfId="208" builtinId="9" hidden="1"/>
    <cellStyle name="Hipervínculo visitado" xfId="210" builtinId="9" hidden="1"/>
    <cellStyle name="Hipervínculo visitado" xfId="212" builtinId="9" hidden="1"/>
    <cellStyle name="Hipervínculo visitado" xfId="214" builtinId="9" hidden="1"/>
    <cellStyle name="Hipervínculo visitado" xfId="216" builtinId="9" hidden="1"/>
    <cellStyle name="Hipervínculo visitado" xfId="218" builtinId="9" hidden="1"/>
    <cellStyle name="Hipervínculo visitado" xfId="220" builtinId="9" hidden="1"/>
    <cellStyle name="Hipervínculo visitado" xfId="222" builtinId="9" hidden="1"/>
    <cellStyle name="Hipervínculo visitado" xfId="224" builtinId="9" hidden="1"/>
    <cellStyle name="Hipervínculo visitado" xfId="226" builtinId="9" hidden="1"/>
    <cellStyle name="Hipervínculo visitado" xfId="228" builtinId="9" hidden="1"/>
    <cellStyle name="Hipervínculo visitado" xfId="230" builtinId="9" hidden="1"/>
    <cellStyle name="Hipervínculo visitado" xfId="232" builtinId="9" hidden="1"/>
    <cellStyle name="Hipervínculo visitado" xfId="234" builtinId="9" hidden="1"/>
    <cellStyle name="Hipervínculo visitado" xfId="236" builtinId="9" hidden="1"/>
    <cellStyle name="Hipervínculo visitado" xfId="238" builtinId="9" hidden="1"/>
    <cellStyle name="Hipervínculo visitado" xfId="240" builtinId="9" hidden="1"/>
    <cellStyle name="Hipervínculo visitado" xfId="242" builtinId="9" hidden="1"/>
    <cellStyle name="Hipervínculo visitado" xfId="244" builtinId="9" hidden="1"/>
    <cellStyle name="Hipervínculo visitado" xfId="246" builtinId="9" hidden="1"/>
    <cellStyle name="Hipervínculo visitado" xfId="248" builtinId="9" hidden="1"/>
    <cellStyle name="Hipervínculo visitado" xfId="250" builtinId="9" hidden="1"/>
    <cellStyle name="Hipervínculo visitado" xfId="252" builtinId="9" hidden="1"/>
    <cellStyle name="Hipervínculo visitado" xfId="254" builtinId="9" hidden="1"/>
    <cellStyle name="Hipervínculo visitado" xfId="256" builtinId="9" hidden="1"/>
    <cellStyle name="Hipervínculo visitado" xfId="258" builtinId="9" hidden="1"/>
    <cellStyle name="Hipervínculo visitado" xfId="260" builtinId="9" hidden="1"/>
    <cellStyle name="Hipervínculo visitado" xfId="262" builtinId="9" hidden="1"/>
    <cellStyle name="Hipervínculo visitado" xfId="264" builtinId="9" hidden="1"/>
    <cellStyle name="Hipervínculo visitado" xfId="266" builtinId="9" hidden="1"/>
    <cellStyle name="Hipervínculo visitado" xfId="268" builtinId="9" hidden="1"/>
    <cellStyle name="Hipervínculo visitado" xfId="270" builtinId="9" hidden="1"/>
    <cellStyle name="Hipervínculo visitado" xfId="272" builtinId="9" hidden="1"/>
    <cellStyle name="Hipervínculo visitado" xfId="274" builtinId="9" hidden="1"/>
    <cellStyle name="Hipervínculo visitado" xfId="276" builtinId="9" hidden="1"/>
    <cellStyle name="Hipervínculo visitado" xfId="278" builtinId="9" hidden="1"/>
    <cellStyle name="Hipervínculo visitado" xfId="280" builtinId="9" hidden="1"/>
    <cellStyle name="Hipervínculo visitado" xfId="282" builtinId="9" hidden="1"/>
    <cellStyle name="Hipervínculo visitado" xfId="284" builtinId="9" hidden="1"/>
    <cellStyle name="Hipervínculo visitado" xfId="286" builtinId="9" hidden="1"/>
    <cellStyle name="Hipervínculo visitado" xfId="288" builtinId="9" hidden="1"/>
    <cellStyle name="Hipervínculo visitado" xfId="290" builtinId="9" hidden="1"/>
    <cellStyle name="Hipervínculo visitado" xfId="292" builtinId="9" hidden="1"/>
    <cellStyle name="Hipervínculo visitado" xfId="294" builtinId="9" hidden="1"/>
    <cellStyle name="Hipervínculo visitado" xfId="296" builtinId="9" hidden="1"/>
    <cellStyle name="Hipervínculo visitado" xfId="298" builtinId="9" hidden="1"/>
    <cellStyle name="Hipervínculo visitado" xfId="300" builtinId="9" hidden="1"/>
    <cellStyle name="Hipervínculo visitado" xfId="302" builtinId="9" hidden="1"/>
    <cellStyle name="Hipervínculo visitado" xfId="304" builtinId="9" hidden="1"/>
    <cellStyle name="Hipervínculo visitado" xfId="306" builtinId="9" hidden="1"/>
    <cellStyle name="Hipervínculo visitado" xfId="308" builtinId="9" hidden="1"/>
    <cellStyle name="Hipervínculo visitado" xfId="310" builtinId="9" hidden="1"/>
    <cellStyle name="Hipervínculo visitado" xfId="312" builtinId="9" hidden="1"/>
    <cellStyle name="Hipervínculo visitado" xfId="314" builtinId="9" hidden="1"/>
    <cellStyle name="Hipervínculo visitado" xfId="316" builtinId="9" hidden="1"/>
    <cellStyle name="Hipervínculo visitado" xfId="318" builtinId="9" hidden="1"/>
    <cellStyle name="Hipervínculo visitado" xfId="320" builtinId="9" hidden="1"/>
    <cellStyle name="Hipervínculo visitado" xfId="322" builtinId="9" hidden="1"/>
    <cellStyle name="Hipervínculo visitado" xfId="324" builtinId="9" hidden="1"/>
    <cellStyle name="Hipervínculo visitado" xfId="326" builtinId="9" hidden="1"/>
    <cellStyle name="Hipervínculo visitado" xfId="328" builtinId="9" hidden="1"/>
    <cellStyle name="Hipervínculo visitado" xfId="330" builtinId="9" hidden="1"/>
    <cellStyle name="Hipervínculo visitado" xfId="332" builtinId="9" hidden="1"/>
    <cellStyle name="Hipervínculo visitado" xfId="334" builtinId="9" hidden="1"/>
    <cellStyle name="Hipervínculo visitado" xfId="336" builtinId="9" hidden="1"/>
    <cellStyle name="Hipervínculo visitado" xfId="338" builtinId="9" hidden="1"/>
    <cellStyle name="Hipervínculo visitado" xfId="340" builtinId="9" hidden="1"/>
    <cellStyle name="Hipervínculo visitado" xfId="342" builtinId="9" hidden="1"/>
    <cellStyle name="Hipervínculo visitado" xfId="344" builtinId="9" hidden="1"/>
    <cellStyle name="Hipervínculo visitado" xfId="346" builtinId="9" hidden="1"/>
    <cellStyle name="Hipervínculo visitado" xfId="348" builtinId="9" hidden="1"/>
    <cellStyle name="Hipervínculo visitado" xfId="350" builtinId="9" hidden="1"/>
    <cellStyle name="Hipervínculo visitado" xfId="352" builtinId="9" hidden="1"/>
    <cellStyle name="Hipervínculo visitado" xfId="354" builtinId="9" hidden="1"/>
    <cellStyle name="Hipervínculo visitado" xfId="356" builtinId="9" hidden="1"/>
    <cellStyle name="Hipervínculo visitado" xfId="358" builtinId="9" hidden="1"/>
    <cellStyle name="Hipervínculo visitado" xfId="360" builtinId="9" hidden="1"/>
    <cellStyle name="Hipervínculo visitado" xfId="362" builtinId="9" hidden="1"/>
    <cellStyle name="Hipervínculo visitado" xfId="364" builtinId="9" hidden="1"/>
    <cellStyle name="Hipervínculo visitado" xfId="366" builtinId="9" hidden="1"/>
    <cellStyle name="Hipervínculo visitado" xfId="368" builtinId="9" hidden="1"/>
    <cellStyle name="Hipervínculo visitado" xfId="370" builtinId="9" hidden="1"/>
    <cellStyle name="Hipervínculo visitado" xfId="372" builtinId="9" hidden="1"/>
    <cellStyle name="Hipervínculo visitado" xfId="374" builtinId="9" hidden="1"/>
    <cellStyle name="Hipervínculo visitado" xfId="376" builtinId="9" hidden="1"/>
    <cellStyle name="Hipervínculo visitado" xfId="378" builtinId="9" hidden="1"/>
    <cellStyle name="Hipervínculo visitado" xfId="380" builtinId="9" hidden="1"/>
    <cellStyle name="Hipervínculo visitado" xfId="382" builtinId="9" hidden="1"/>
    <cellStyle name="Hipervínculo visitado" xfId="384" builtinId="9" hidden="1"/>
    <cellStyle name="Hipervínculo visitado" xfId="386" builtinId="9" hidden="1"/>
    <cellStyle name="Hipervínculo visitado" xfId="388" builtinId="9" hidden="1"/>
    <cellStyle name="Hipervínculo visitado" xfId="390" builtinId="9" hidden="1"/>
    <cellStyle name="Hipervínculo visitado" xfId="392" builtinId="9" hidden="1"/>
    <cellStyle name="Hipervínculo visitado" xfId="394" builtinId="9" hidden="1"/>
    <cellStyle name="Hipervínculo visitado" xfId="396" builtinId="9" hidden="1"/>
    <cellStyle name="Hipervínculo visitado" xfId="398" builtinId="9" hidden="1"/>
    <cellStyle name="Hipervínculo visitado" xfId="400" builtinId="9" hidden="1"/>
    <cellStyle name="Hipervínculo visitado" xfId="402" builtinId="9" hidden="1"/>
    <cellStyle name="Hipervínculo visitado" xfId="404" builtinId="9" hidden="1"/>
    <cellStyle name="Hipervínculo visitado" xfId="406" builtinId="9" hidden="1"/>
    <cellStyle name="Hipervínculo visitado" xfId="408" builtinId="9" hidden="1"/>
    <cellStyle name="Hipervínculo visitado" xfId="410" builtinId="9" hidden="1"/>
    <cellStyle name="Hipervínculo visitado" xfId="412" builtinId="9" hidden="1"/>
    <cellStyle name="Hipervínculo visitado" xfId="414" builtinId="9" hidden="1"/>
    <cellStyle name="Hipervínculo visitado" xfId="416" builtinId="9" hidden="1"/>
    <cellStyle name="Hipervínculo visitado" xfId="418" builtinId="9" hidden="1"/>
    <cellStyle name="Hipervínculo visitado" xfId="420" builtinId="9" hidden="1"/>
    <cellStyle name="Hipervínculo visitado" xfId="422" builtinId="9" hidden="1"/>
    <cellStyle name="Hipervínculo visitado" xfId="424" builtinId="9" hidden="1"/>
    <cellStyle name="Hipervínculo visitado" xfId="426" builtinId="9" hidden="1"/>
    <cellStyle name="Hipervínculo visitado" xfId="428" builtinId="9" hidden="1"/>
    <cellStyle name="Hipervínculo visitado" xfId="430" builtinId="9" hidden="1"/>
    <cellStyle name="Hipervínculo visitado" xfId="432" builtinId="9" hidden="1"/>
    <cellStyle name="Hipervínculo visitado" xfId="434" builtinId="9" hidden="1"/>
    <cellStyle name="Hipervínculo visitado" xfId="436" builtinId="9" hidden="1"/>
    <cellStyle name="Hipervínculo visitado" xfId="438" builtinId="9" hidden="1"/>
    <cellStyle name="Hipervínculo visitado" xfId="440" builtinId="9" hidden="1"/>
    <cellStyle name="Hipervínculo visitado" xfId="442" builtinId="9" hidden="1"/>
    <cellStyle name="Hipervínculo visitado" xfId="444" builtinId="9" hidden="1"/>
    <cellStyle name="Hipervínculo visitado" xfId="446" builtinId="9" hidden="1"/>
    <cellStyle name="Hipervínculo visitado" xfId="448" builtinId="9" hidden="1"/>
    <cellStyle name="Hipervínculo visitado" xfId="450" builtinId="9" hidden="1"/>
    <cellStyle name="Hipervínculo visitado" xfId="452" builtinId="9" hidden="1"/>
    <cellStyle name="Hipervínculo visitado" xfId="454" builtinId="9" hidden="1"/>
    <cellStyle name="Hipervínculo visitado" xfId="456" builtinId="9" hidden="1"/>
    <cellStyle name="Hipervínculo visitado" xfId="458" builtinId="9" hidden="1"/>
    <cellStyle name="Hipervínculo visitado" xfId="460" builtinId="9" hidden="1"/>
    <cellStyle name="Hipervínculo visitado" xfId="462" builtinId="9" hidden="1"/>
    <cellStyle name="Hipervínculo visitado" xfId="464" builtinId="9" hidden="1"/>
    <cellStyle name="Hipervínculo visitado" xfId="466" builtinId="9" hidden="1"/>
    <cellStyle name="Hipervínculo visitado" xfId="468" builtinId="9" hidden="1"/>
    <cellStyle name="Hipervínculo visitado" xfId="470" builtinId="9" hidden="1"/>
    <cellStyle name="Hipervínculo visitado" xfId="472" builtinId="9" hidden="1"/>
    <cellStyle name="Hipervínculo visitado" xfId="474" builtinId="9" hidden="1"/>
    <cellStyle name="Hipervínculo visitado" xfId="476" builtinId="9" hidden="1"/>
    <cellStyle name="Hipervínculo visitado" xfId="478" builtinId="9" hidden="1"/>
    <cellStyle name="Hipervínculo visitado" xfId="480" builtinId="9" hidden="1"/>
    <cellStyle name="Hipervínculo visitado" xfId="482" builtinId="9" hidden="1"/>
    <cellStyle name="Hipervínculo visitado" xfId="484" builtinId="9" hidden="1"/>
    <cellStyle name="Hipervínculo visitado" xfId="486" builtinId="9" hidden="1"/>
    <cellStyle name="Hipervínculo visitado" xfId="488" builtinId="9" hidden="1"/>
    <cellStyle name="Hipervínculo visitado" xfId="490" builtinId="9" hidden="1"/>
    <cellStyle name="Hipervínculo visitado" xfId="492" builtinId="9" hidden="1"/>
    <cellStyle name="Hipervínculo visitado" xfId="494" builtinId="9" hidden="1"/>
    <cellStyle name="Hipervínculo visitado" xfId="496" builtinId="9" hidden="1"/>
    <cellStyle name="Hipervínculo visitado" xfId="498" builtinId="9" hidden="1"/>
    <cellStyle name="Hipervínculo visitado" xfId="500" builtinId="9" hidden="1"/>
    <cellStyle name="Hipervínculo visitado" xfId="502" builtinId="9" hidden="1"/>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Hipervínculo visitado" xfId="572" builtinId="9" hidden="1"/>
    <cellStyle name="Millares" xfId="3" builtinId="3"/>
    <cellStyle name="Millares [0]" xfId="575" builtinId="6"/>
    <cellStyle name="Moneda" xfId="1" builtinId="4"/>
    <cellStyle name="Moneda [0]" xfId="576" builtinId="7"/>
    <cellStyle name="Moneda 2" xfId="4"/>
    <cellStyle name="Normal" xfId="0" builtinId="0"/>
    <cellStyle name="Normal 2" xfId="574"/>
    <cellStyle name="Porcentual" xfId="2" builtinId="5"/>
  </cellStyles>
  <dxfs count="111">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ont>
        <b/>
        <i val="0"/>
      </font>
      <fill>
        <patternFill>
          <bgColor rgb="FF00B050"/>
        </patternFill>
      </fill>
    </dxf>
    <dxf>
      <fill>
        <patternFill>
          <bgColor theme="0"/>
        </patternFill>
      </fill>
    </dxf>
    <dxf>
      <font>
        <b/>
        <i val="0"/>
      </font>
      <fill>
        <patternFill>
          <bgColor rgb="FF00B050"/>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9999"/>
        </patternFill>
      </fill>
    </dxf>
    <dxf>
      <font>
        <color rgb="FF9C0006"/>
      </font>
      <fill>
        <patternFill>
          <bgColor rgb="FFFFC7CE"/>
        </patternFill>
      </fill>
    </dxf>
    <dxf>
      <font>
        <color rgb="FF9C0006"/>
      </font>
      <fill>
        <patternFill>
          <bgColor rgb="FFFFC7CE"/>
        </patternFill>
      </fill>
    </dxf>
    <dxf>
      <fill>
        <patternFill>
          <bgColor rgb="FFFF99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9999"/>
        </patternFill>
      </fill>
    </dxf>
    <dxf>
      <fill>
        <patternFill>
          <bgColor rgb="FFFF99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37CBFF"/>
      <color rgb="FF75DBFF"/>
      <color rgb="FF6699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571501</xdr:colOff>
      <xdr:row>0</xdr:row>
      <xdr:rowOff>174625</xdr:rowOff>
    </xdr:from>
    <xdr:to>
      <xdr:col>5</xdr:col>
      <xdr:colOff>174626</xdr:colOff>
      <xdr:row>5</xdr:row>
      <xdr:rowOff>93046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6985001" y="174625"/>
          <a:ext cx="857250" cy="87092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414619</xdr:colOff>
      <xdr:row>0</xdr:row>
      <xdr:rowOff>78440</xdr:rowOff>
    </xdr:from>
    <xdr:to>
      <xdr:col>0</xdr:col>
      <xdr:colOff>1793853</xdr:colOff>
      <xdr:row>4</xdr:row>
      <xdr:rowOff>201705</xdr:rowOff>
    </xdr:to>
    <xdr:pic>
      <xdr:nvPicPr>
        <xdr:cNvPr id="4" name="Imagen 3"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414619" y="78440"/>
          <a:ext cx="1379234" cy="1109383"/>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333375</xdr:colOff>
      <xdr:row>0</xdr:row>
      <xdr:rowOff>79375</xdr:rowOff>
    </xdr:from>
    <xdr:to>
      <xdr:col>4</xdr:col>
      <xdr:colOff>428625</xdr:colOff>
      <xdr:row>4</xdr:row>
      <xdr:rowOff>188296</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08500" y="1031875"/>
          <a:ext cx="857250" cy="870921"/>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47625</xdr:colOff>
      <xdr:row>0</xdr:row>
      <xdr:rowOff>31750</xdr:rowOff>
    </xdr:from>
    <xdr:to>
      <xdr:col>4</xdr:col>
      <xdr:colOff>142875</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651375" y="222250"/>
          <a:ext cx="857250" cy="870921"/>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304800</xdr:colOff>
      <xdr:row>0</xdr:row>
      <xdr:rowOff>38100</xdr:rowOff>
    </xdr:from>
    <xdr:to>
      <xdr:col>4</xdr:col>
      <xdr:colOff>400050</xdr:colOff>
      <xdr:row>4</xdr:row>
      <xdr:rowOff>147021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572000" y="228600"/>
          <a:ext cx="857250" cy="870921"/>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730250</xdr:colOff>
      <xdr:row>0</xdr:row>
      <xdr:rowOff>31750</xdr:rowOff>
    </xdr:from>
    <xdr:to>
      <xdr:col>11</xdr:col>
      <xdr:colOff>63500</xdr:colOff>
      <xdr:row>4</xdr:row>
      <xdr:rowOff>140671</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9842500" y="603250"/>
          <a:ext cx="857250" cy="870921"/>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605118</xdr:colOff>
      <xdr:row>0</xdr:row>
      <xdr:rowOff>100853</xdr:rowOff>
    </xdr:from>
    <xdr:to>
      <xdr:col>7</xdr:col>
      <xdr:colOff>644338</xdr:colOff>
      <xdr:row>5</xdr:row>
      <xdr:rowOff>19274</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418294" y="672353"/>
          <a:ext cx="857250" cy="870921"/>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585107</xdr:colOff>
      <xdr:row>0</xdr:row>
      <xdr:rowOff>54428</xdr:rowOff>
    </xdr:from>
    <xdr:to>
      <xdr:col>0</xdr:col>
      <xdr:colOff>1964341</xdr:colOff>
      <xdr:row>4</xdr:row>
      <xdr:rowOff>184097</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585107" y="54428"/>
          <a:ext cx="1379234" cy="112026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86591</xdr:colOff>
      <xdr:row>0</xdr:row>
      <xdr:rowOff>138546</xdr:rowOff>
    </xdr:from>
    <xdr:to>
      <xdr:col>1</xdr:col>
      <xdr:colOff>1039091</xdr:colOff>
      <xdr:row>4</xdr:row>
      <xdr:rowOff>95250</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86591" y="138546"/>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152401</xdr:colOff>
      <xdr:row>0</xdr:row>
      <xdr:rowOff>142875</xdr:rowOff>
    </xdr:from>
    <xdr:to>
      <xdr:col>1</xdr:col>
      <xdr:colOff>1000125</xdr:colOff>
      <xdr:row>4</xdr:row>
      <xdr:rowOff>113434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276226" y="142875"/>
          <a:ext cx="847724" cy="580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38100</xdr:colOff>
      <xdr:row>0</xdr:row>
      <xdr:rowOff>85725</xdr:rowOff>
    </xdr:from>
    <xdr:to>
      <xdr:col>1</xdr:col>
      <xdr:colOff>471055</xdr:colOff>
      <xdr:row>4</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38100" y="85725"/>
          <a:ext cx="1194955"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38100</xdr:colOff>
      <xdr:row>2</xdr:row>
      <xdr:rowOff>85725</xdr:rowOff>
    </xdr:from>
    <xdr:to>
      <xdr:col>2</xdr:col>
      <xdr:colOff>1143000</xdr:colOff>
      <xdr:row>6</xdr:row>
      <xdr:rowOff>56284</xdr:rowOff>
    </xdr:to>
    <xdr:pic>
      <xdr:nvPicPr>
        <xdr:cNvPr id="2" name="Imagen 1" descr="escud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1152525" y="466725"/>
          <a:ext cx="1104900" cy="961159"/>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camelo/AppData/Local/Microsoft/Windows/Temporary%20Internet%20Files/Content.Outlook/T8ULFPG7/Formato%20Evaluacion.%20Aud.%20Subsidios%20%20201902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facamelo/OneDrive%20-%20Secretaria%20de%20Educaci&#243;n%20Distrital/1.%20Subsidios%202019/Auditor&#237;a/1.%20Auditoria%20Externa/2019/Evaluaci&#243;n/Evaluaci&#243;n%20Auditor&#237;a%20STE%20Cons%20Aud%20Esc%200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Evaluacion%20Interventoria%2025-05-18-maf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ARODRIGUEZB/Documents/2019/EVALUACION%20CONTRACTUAL/INTERVENTORIA%20RUTAS/CUADRO%20EVALUACION%20INT%20RUTAS%20SPPP.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E. Especifica Adic."/>
      <sheetName val="X"/>
      <sheetName val="EXPERIENCIA PROPONENTE"/>
      <sheetName val="E. Profesionales Adic. P1"/>
      <sheetName val="E. Profesionales Adic. P 2"/>
      <sheetName val="E. Profesionales Adic. P3"/>
      <sheetName val="E. Profesionales Adic. P4"/>
      <sheetName val="E. Profesionales Adic. P 5"/>
      <sheetName val="EXPERIENCIA EQUIPO DE TRABA"/>
      <sheetName val="CAPACIDAD OPERATIVA"/>
      <sheetName val="PERSONAL CON DISCAPAC"/>
      <sheetName val="PROTECCIÓN A LA INDUSTRIA"/>
      <sheetName val="CONSOLIDADO POR PROPONENTE"/>
    </sheetNames>
    <sheetDataSet>
      <sheetData sheetId="0"/>
      <sheetData sheetId="1">
        <row r="2">
          <cell r="A2" t="str">
            <v>Año 2019</v>
          </cell>
          <cell r="B2">
            <v>828116</v>
          </cell>
        </row>
        <row r="3">
          <cell r="A3" t="str">
            <v xml:space="preserve">Año 2018 </v>
          </cell>
          <cell r="B3">
            <v>781242</v>
          </cell>
        </row>
        <row r="4">
          <cell r="A4" t="str">
            <v>Año 2017</v>
          </cell>
          <cell r="B4">
            <v>737717</v>
          </cell>
        </row>
        <row r="5">
          <cell r="A5" t="str">
            <v>Año 2016</v>
          </cell>
          <cell r="B5">
            <v>689455</v>
          </cell>
        </row>
        <row r="6">
          <cell r="A6" t="str">
            <v>Año 2015</v>
          </cell>
          <cell r="B6">
            <v>644350</v>
          </cell>
        </row>
        <row r="7">
          <cell r="A7" t="str">
            <v>Año 2014</v>
          </cell>
          <cell r="B7">
            <v>616000</v>
          </cell>
        </row>
        <row r="8">
          <cell r="A8" t="str">
            <v>Año 2013</v>
          </cell>
          <cell r="B8">
            <v>589500</v>
          </cell>
        </row>
        <row r="9">
          <cell r="A9" t="str">
            <v>Año 2012</v>
          </cell>
          <cell r="B9">
            <v>566700</v>
          </cell>
        </row>
        <row r="10">
          <cell r="A10" t="str">
            <v>Año 2011</v>
          </cell>
          <cell r="B10">
            <v>535600</v>
          </cell>
        </row>
        <row r="11">
          <cell r="A11" t="str">
            <v>Año 2010</v>
          </cell>
          <cell r="B11">
            <v>515000</v>
          </cell>
        </row>
        <row r="12">
          <cell r="A12" t="str">
            <v>Año 2009</v>
          </cell>
          <cell r="B12">
            <v>496900</v>
          </cell>
        </row>
        <row r="13">
          <cell r="A13" t="str">
            <v>Año 2008</v>
          </cell>
          <cell r="B13">
            <v>461500</v>
          </cell>
        </row>
        <row r="14">
          <cell r="A14" t="str">
            <v>Año 2007</v>
          </cell>
          <cell r="B14">
            <v>433700</v>
          </cell>
        </row>
        <row r="15">
          <cell r="A15" t="str">
            <v>Año 2006</v>
          </cell>
          <cell r="B15">
            <v>408000</v>
          </cell>
        </row>
        <row r="16">
          <cell r="A16" t="str">
            <v>Año 2005</v>
          </cell>
          <cell r="B16">
            <v>381500</v>
          </cell>
        </row>
        <row r="17">
          <cell r="A17" t="str">
            <v>Año 2004</v>
          </cell>
          <cell r="B17">
            <v>358000</v>
          </cell>
        </row>
        <row r="18">
          <cell r="A18" t="str">
            <v>Año 2003</v>
          </cell>
          <cell r="B18">
            <v>332000</v>
          </cell>
        </row>
        <row r="19">
          <cell r="A19" t="str">
            <v>Año 2002</v>
          </cell>
          <cell r="B19">
            <v>309000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E. Especifica Adic."/>
      <sheetName val="X"/>
      <sheetName val="EXPERIENCIA PROPONENTE"/>
      <sheetName val="E. Profesionales Adic. P1"/>
      <sheetName val="E. Profesionales Adic. P 2"/>
      <sheetName val="E. Profesionales Adic. P3"/>
      <sheetName val="E. Profesionales Adic. P4"/>
      <sheetName val="E. Profesionales Adic. P 5"/>
      <sheetName val="EXPERIENCIA EQUIPO DE TRABA"/>
      <sheetName val="CAPACIDAD OPERATIVA"/>
      <sheetName val="PERSONAL CON DISCAPAC"/>
      <sheetName val="PROTECCIÓN A LA INDUSTRIA"/>
      <sheetName val="CONSOLIDADO POR PROPONENTE"/>
    </sheetNames>
    <sheetDataSet>
      <sheetData sheetId="0"/>
      <sheetData sheetId="1">
        <row r="3">
          <cell r="A3" t="str">
            <v xml:space="preserve">Año 2018 </v>
          </cell>
          <cell r="B3">
            <v>781242</v>
          </cell>
        </row>
        <row r="4">
          <cell r="A4" t="str">
            <v>Año 2017</v>
          </cell>
          <cell r="B4">
            <v>737717</v>
          </cell>
        </row>
        <row r="5">
          <cell r="A5" t="str">
            <v>Año 2016</v>
          </cell>
          <cell r="B5">
            <v>689455</v>
          </cell>
        </row>
        <row r="6">
          <cell r="A6" t="str">
            <v>Año 2015</v>
          </cell>
          <cell r="B6">
            <v>644350</v>
          </cell>
        </row>
        <row r="7">
          <cell r="A7" t="str">
            <v>Año 2014</v>
          </cell>
          <cell r="B7">
            <v>616000</v>
          </cell>
        </row>
        <row r="8">
          <cell r="A8" t="str">
            <v>Año 2013</v>
          </cell>
          <cell r="B8">
            <v>589500</v>
          </cell>
        </row>
        <row r="9">
          <cell r="A9" t="str">
            <v>Año 2012</v>
          </cell>
          <cell r="B9">
            <v>566700</v>
          </cell>
        </row>
        <row r="10">
          <cell r="A10" t="str">
            <v>Año 2011</v>
          </cell>
          <cell r="B10">
            <v>535600</v>
          </cell>
        </row>
        <row r="11">
          <cell r="A11" t="str">
            <v>Año 2010</v>
          </cell>
          <cell r="B11">
            <v>515000</v>
          </cell>
        </row>
        <row r="12">
          <cell r="A12" t="str">
            <v>Año 2009</v>
          </cell>
          <cell r="B12">
            <v>496900</v>
          </cell>
        </row>
        <row r="13">
          <cell r="A13" t="str">
            <v>Año 2008</v>
          </cell>
          <cell r="B13">
            <v>461500</v>
          </cell>
        </row>
        <row r="14">
          <cell r="A14" t="str">
            <v>Año 2007</v>
          </cell>
          <cell r="B14">
            <v>433700</v>
          </cell>
        </row>
        <row r="15">
          <cell r="A15" t="str">
            <v>Año 2006</v>
          </cell>
          <cell r="B15">
            <v>408000</v>
          </cell>
        </row>
        <row r="16">
          <cell r="A16" t="str">
            <v>Año 2005</v>
          </cell>
          <cell r="B16">
            <v>381500</v>
          </cell>
        </row>
        <row r="17">
          <cell r="A17" t="str">
            <v>Año 2004</v>
          </cell>
          <cell r="B17">
            <v>358000</v>
          </cell>
        </row>
        <row r="18">
          <cell r="A18" t="str">
            <v>Año 2003</v>
          </cell>
          <cell r="B18">
            <v>332000</v>
          </cell>
        </row>
        <row r="19">
          <cell r="A19" t="str">
            <v>Año 2002</v>
          </cell>
          <cell r="B19">
            <v>309000</v>
          </cell>
        </row>
        <row r="20">
          <cell r="A20" t="str">
            <v>Año 2001</v>
          </cell>
          <cell r="B20">
            <v>286000</v>
          </cell>
        </row>
        <row r="21">
          <cell r="A21" t="str">
            <v>Año 2000</v>
          </cell>
          <cell r="B21">
            <v>260100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X"/>
    </sheetNames>
    <sheetDataSet>
      <sheetData sheetId="0"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E. Especifica Adic."/>
      <sheetName val="X"/>
      <sheetName val="EXPERIENCIA PROPONENTE"/>
      <sheetName val="E. Profesionales Adic. P1"/>
      <sheetName val="E. Profesionales Adic. P 2"/>
      <sheetName val="E. Profesionales Adic. P3"/>
      <sheetName val="E. Profesionales Adic. P4"/>
      <sheetName val="E. Profesionales Adic. P 5"/>
      <sheetName val="EXPERIENCIA EQUIPO DE TRABA"/>
      <sheetName val="CAPACIDAD OPERATIVA"/>
      <sheetName val="PERSONAL CON DISCAPAC"/>
      <sheetName val="PROTECCIÓN A LA INDUSTRIA"/>
      <sheetName val="CONSOLIDADO POR PROPONEN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codeName="Hoja1">
    <tabColor theme="6" tint="-0.249977111117893"/>
    <pageSetUpPr fitToPage="1"/>
  </sheetPr>
  <dimension ref="A7:N144"/>
  <sheetViews>
    <sheetView view="pageBreakPreview" zoomScale="60" zoomScaleNormal="80" zoomScalePageLayoutView="80" workbookViewId="0">
      <selection activeCell="A14" sqref="A14:K33"/>
    </sheetView>
  </sheetViews>
  <sheetFormatPr baseColWidth="10" defaultRowHeight="15"/>
  <cols>
    <col min="1" max="1" width="54.42578125" bestFit="1" customWidth="1"/>
    <col min="2" max="2" width="17.140625" customWidth="1"/>
    <col min="3" max="3" width="13" customWidth="1"/>
    <col min="4" max="4" width="11.42578125" customWidth="1"/>
    <col min="5" max="5" width="18.85546875" customWidth="1"/>
    <col min="7" max="7" width="19.28515625" customWidth="1"/>
    <col min="9" max="9" width="19.140625" customWidth="1"/>
    <col min="10" max="10" width="22" customWidth="1"/>
    <col min="11" max="11" width="20.42578125" customWidth="1"/>
    <col min="12" max="12" width="17.7109375" bestFit="1" customWidth="1"/>
    <col min="13" max="13" width="19.7109375" customWidth="1"/>
    <col min="15" max="15" width="21.42578125" customWidth="1"/>
  </cols>
  <sheetData>
    <row r="7" spans="1:11">
      <c r="A7" s="410" t="s">
        <v>201</v>
      </c>
      <c r="B7" s="410"/>
      <c r="C7" s="410"/>
      <c r="D7" s="410"/>
      <c r="E7" s="410"/>
      <c r="F7" s="410"/>
      <c r="G7" s="410"/>
      <c r="H7" s="410"/>
      <c r="I7" s="410"/>
      <c r="J7" s="410"/>
      <c r="K7" s="410"/>
    </row>
    <row r="8" spans="1:11">
      <c r="A8" s="410" t="s">
        <v>202</v>
      </c>
      <c r="B8" s="410"/>
      <c r="C8" s="410"/>
      <c r="D8" s="410"/>
      <c r="E8" s="410"/>
      <c r="F8" s="410"/>
      <c r="G8" s="410"/>
      <c r="H8" s="410"/>
      <c r="I8" s="410"/>
      <c r="J8" s="410"/>
      <c r="K8" s="410"/>
    </row>
    <row r="9" spans="1:11">
      <c r="A9" s="410" t="s">
        <v>203</v>
      </c>
      <c r="B9" s="410"/>
      <c r="C9" s="410"/>
      <c r="D9" s="410"/>
      <c r="E9" s="410"/>
      <c r="F9" s="410"/>
      <c r="G9" s="410"/>
      <c r="H9" s="410"/>
      <c r="I9" s="410"/>
      <c r="J9" s="410"/>
      <c r="K9" s="410"/>
    </row>
    <row r="10" spans="1:11">
      <c r="A10" s="410" t="s">
        <v>472</v>
      </c>
      <c r="B10" s="410"/>
      <c r="C10" s="410"/>
      <c r="D10" s="410"/>
      <c r="E10" s="410"/>
      <c r="F10" s="410"/>
      <c r="G10" s="410"/>
      <c r="H10" s="410"/>
      <c r="I10" s="410"/>
      <c r="J10" s="410"/>
      <c r="K10" s="410"/>
    </row>
    <row r="11" spans="1:11">
      <c r="D11" s="84"/>
      <c r="E11" s="84"/>
      <c r="F11" s="84"/>
      <c r="G11" s="84"/>
      <c r="H11" s="84"/>
      <c r="I11" s="84"/>
    </row>
    <row r="12" spans="1:11">
      <c r="A12" s="397" t="s">
        <v>196</v>
      </c>
      <c r="B12" s="397"/>
      <c r="C12" s="397"/>
      <c r="D12" s="397"/>
      <c r="E12" s="397"/>
      <c r="F12" s="397"/>
      <c r="G12" s="397"/>
      <c r="H12" s="397"/>
      <c r="I12" s="397"/>
      <c r="J12" s="397"/>
      <c r="K12" s="397"/>
    </row>
    <row r="13" spans="1:11" ht="35.25" customHeight="1">
      <c r="A13" s="51" t="s">
        <v>13</v>
      </c>
      <c r="B13" s="404" t="s">
        <v>71</v>
      </c>
      <c r="C13" s="405"/>
      <c r="D13" s="405"/>
      <c r="E13" s="405"/>
      <c r="F13" s="405"/>
      <c r="G13" s="405"/>
      <c r="H13" s="405"/>
      <c r="I13" s="405"/>
      <c r="J13" s="405"/>
      <c r="K13" s="406"/>
    </row>
    <row r="14" spans="1:11">
      <c r="A14" s="58" t="s">
        <v>14</v>
      </c>
      <c r="B14" s="387" t="s">
        <v>15</v>
      </c>
      <c r="C14" s="388"/>
      <c r="D14" s="387" t="s">
        <v>16</v>
      </c>
      <c r="E14" s="388"/>
      <c r="F14" s="387" t="s">
        <v>17</v>
      </c>
      <c r="G14" s="388"/>
      <c r="H14" s="387" t="s">
        <v>18</v>
      </c>
      <c r="I14" s="388"/>
      <c r="J14" s="387" t="s">
        <v>19</v>
      </c>
      <c r="K14" s="388"/>
    </row>
    <row r="15" spans="1:11">
      <c r="A15" s="27" t="s">
        <v>0</v>
      </c>
      <c r="B15" s="369" t="s">
        <v>44</v>
      </c>
      <c r="C15" s="369"/>
      <c r="D15" s="369" t="s">
        <v>72</v>
      </c>
      <c r="E15" s="369"/>
      <c r="F15" s="369" t="s">
        <v>72</v>
      </c>
      <c r="G15" s="369"/>
      <c r="H15" s="369" t="s">
        <v>72</v>
      </c>
      <c r="I15" s="369"/>
      <c r="J15" s="369" t="s">
        <v>72</v>
      </c>
      <c r="K15" s="369"/>
    </row>
    <row r="16" spans="1:11">
      <c r="A16" s="27" t="s">
        <v>5</v>
      </c>
      <c r="B16" s="369" t="s">
        <v>45</v>
      </c>
      <c r="C16" s="369"/>
      <c r="D16" s="369" t="s">
        <v>73</v>
      </c>
      <c r="E16" s="369"/>
      <c r="F16" s="369" t="s">
        <v>73</v>
      </c>
      <c r="G16" s="369"/>
      <c r="H16" s="369" t="s">
        <v>73</v>
      </c>
      <c r="I16" s="369"/>
      <c r="J16" s="369" t="s">
        <v>73</v>
      </c>
      <c r="K16" s="369"/>
    </row>
    <row r="17" spans="1:13">
      <c r="A17" s="27" t="s">
        <v>6</v>
      </c>
      <c r="B17" s="369">
        <v>2203000</v>
      </c>
      <c r="C17" s="369"/>
      <c r="D17" s="369">
        <v>2222800</v>
      </c>
      <c r="E17" s="369"/>
      <c r="F17" s="369">
        <v>2222800</v>
      </c>
      <c r="G17" s="369"/>
      <c r="H17" s="369">
        <v>2222800</v>
      </c>
      <c r="I17" s="369"/>
      <c r="J17" s="369">
        <v>2222800</v>
      </c>
      <c r="K17" s="369"/>
    </row>
    <row r="18" spans="1:13">
      <c r="A18" s="27" t="s">
        <v>1</v>
      </c>
      <c r="B18" s="369" t="s">
        <v>46</v>
      </c>
      <c r="C18" s="369"/>
      <c r="D18" s="369" t="s">
        <v>71</v>
      </c>
      <c r="E18" s="369"/>
      <c r="F18" s="369" t="s">
        <v>71</v>
      </c>
      <c r="G18" s="369"/>
      <c r="H18" s="369" t="s">
        <v>71</v>
      </c>
      <c r="I18" s="369"/>
      <c r="J18" s="369" t="s">
        <v>71</v>
      </c>
      <c r="K18" s="369"/>
    </row>
    <row r="19" spans="1:13">
      <c r="A19" s="385" t="s">
        <v>8</v>
      </c>
      <c r="B19" s="57" t="s">
        <v>22</v>
      </c>
      <c r="C19" s="57" t="s">
        <v>21</v>
      </c>
      <c r="D19" s="372"/>
      <c r="E19" s="373"/>
      <c r="F19" s="372"/>
      <c r="G19" s="373"/>
      <c r="H19" s="372"/>
      <c r="I19" s="373"/>
      <c r="J19" s="372"/>
      <c r="K19" s="373"/>
    </row>
    <row r="20" spans="1:13">
      <c r="A20" s="386"/>
      <c r="B20" s="57" t="s">
        <v>47</v>
      </c>
      <c r="C20" s="52">
        <v>0.5</v>
      </c>
      <c r="D20" s="374"/>
      <c r="E20" s="375"/>
      <c r="F20" s="374"/>
      <c r="G20" s="375"/>
      <c r="H20" s="374"/>
      <c r="I20" s="375"/>
      <c r="J20" s="374"/>
      <c r="K20" s="375"/>
    </row>
    <row r="21" spans="1:13">
      <c r="A21" s="386"/>
      <c r="B21" s="54" t="s">
        <v>57</v>
      </c>
      <c r="C21" s="50">
        <v>0.5</v>
      </c>
      <c r="D21" s="376"/>
      <c r="E21" s="377"/>
      <c r="F21" s="376"/>
      <c r="G21" s="377"/>
      <c r="H21" s="376"/>
      <c r="I21" s="377"/>
      <c r="J21" s="376"/>
      <c r="K21" s="377"/>
    </row>
    <row r="22" spans="1:13">
      <c r="A22" s="27" t="s">
        <v>7</v>
      </c>
      <c r="B22" s="407" t="s">
        <v>48</v>
      </c>
      <c r="C22" s="408"/>
      <c r="D22" s="403" t="s">
        <v>74</v>
      </c>
      <c r="E22" s="403"/>
      <c r="F22" s="403" t="s">
        <v>77</v>
      </c>
      <c r="G22" s="403"/>
      <c r="H22" s="403" t="s">
        <v>80</v>
      </c>
      <c r="I22" s="403"/>
      <c r="J22" s="403" t="s">
        <v>82</v>
      </c>
      <c r="K22" s="403"/>
    </row>
    <row r="23" spans="1:13">
      <c r="A23" s="27" t="s">
        <v>219</v>
      </c>
      <c r="B23" s="383">
        <v>8945764395</v>
      </c>
      <c r="C23" s="384"/>
      <c r="D23" s="383">
        <v>520468033</v>
      </c>
      <c r="E23" s="384"/>
      <c r="F23" s="383">
        <v>430794338</v>
      </c>
      <c r="G23" s="384"/>
      <c r="H23" s="383">
        <v>523499973</v>
      </c>
      <c r="I23" s="384"/>
      <c r="J23" s="383">
        <v>602738568</v>
      </c>
      <c r="K23" s="384"/>
    </row>
    <row r="24" spans="1:13">
      <c r="A24" s="27" t="s">
        <v>204</v>
      </c>
      <c r="B24" s="370">
        <f>B23*C20</f>
        <v>4472882197.5</v>
      </c>
      <c r="C24" s="371"/>
      <c r="D24" s="370">
        <f>D23</f>
        <v>520468033</v>
      </c>
      <c r="E24" s="371"/>
      <c r="F24" s="370">
        <f>F23</f>
        <v>430794338</v>
      </c>
      <c r="G24" s="371"/>
      <c r="H24" s="370">
        <f>H23</f>
        <v>523499973</v>
      </c>
      <c r="I24" s="371"/>
      <c r="J24" s="370">
        <f>J23</f>
        <v>602738568</v>
      </c>
      <c r="K24" s="371"/>
    </row>
    <row r="25" spans="1:13">
      <c r="A25" s="27" t="s">
        <v>231</v>
      </c>
      <c r="B25" s="370">
        <f>4862000059-1350000000</f>
        <v>3512000059</v>
      </c>
      <c r="C25" s="371"/>
      <c r="D25" s="370">
        <v>598596543</v>
      </c>
      <c r="E25" s="371"/>
      <c r="F25" s="370">
        <v>515280218</v>
      </c>
      <c r="G25" s="371"/>
      <c r="H25" s="370">
        <v>648975616</v>
      </c>
      <c r="I25" s="371"/>
      <c r="J25" s="370">
        <v>655173739</v>
      </c>
      <c r="K25" s="371"/>
      <c r="M25" s="53"/>
    </row>
    <row r="26" spans="1:13">
      <c r="A26" s="27" t="s">
        <v>220</v>
      </c>
      <c r="B26" s="369" t="s">
        <v>49</v>
      </c>
      <c r="C26" s="369"/>
      <c r="D26" s="369" t="s">
        <v>75</v>
      </c>
      <c r="E26" s="369"/>
      <c r="F26" s="369" t="s">
        <v>78</v>
      </c>
      <c r="G26" s="369"/>
      <c r="H26" s="369" t="s">
        <v>81</v>
      </c>
      <c r="I26" s="369"/>
      <c r="J26" s="369" t="s">
        <v>83</v>
      </c>
      <c r="K26" s="369"/>
    </row>
    <row r="27" spans="1:13">
      <c r="A27" s="27" t="s">
        <v>10</v>
      </c>
      <c r="B27" s="391">
        <v>41060</v>
      </c>
      <c r="C27" s="369"/>
      <c r="D27" s="391">
        <v>40714</v>
      </c>
      <c r="E27" s="369"/>
      <c r="F27" s="391">
        <v>40273</v>
      </c>
      <c r="G27" s="369"/>
      <c r="H27" s="391">
        <v>40003</v>
      </c>
      <c r="I27" s="369"/>
      <c r="J27" s="391">
        <v>41145</v>
      </c>
      <c r="K27" s="369"/>
    </row>
    <row r="28" spans="1:13">
      <c r="A28" s="27" t="s">
        <v>3</v>
      </c>
      <c r="B28" s="391">
        <v>41074</v>
      </c>
      <c r="C28" s="369"/>
      <c r="D28" s="391">
        <v>40714</v>
      </c>
      <c r="E28" s="369"/>
      <c r="F28" s="391">
        <v>40288</v>
      </c>
      <c r="G28" s="369"/>
      <c r="H28" s="391">
        <v>40003</v>
      </c>
      <c r="I28" s="369"/>
      <c r="J28" s="391">
        <v>41149</v>
      </c>
      <c r="K28" s="369"/>
      <c r="L28" s="53"/>
      <c r="M28" s="53"/>
    </row>
    <row r="29" spans="1:13">
      <c r="A29" s="27" t="s">
        <v>9</v>
      </c>
      <c r="B29" s="391">
        <v>41523</v>
      </c>
      <c r="C29" s="369"/>
      <c r="D29" s="391">
        <v>41060</v>
      </c>
      <c r="E29" s="369"/>
      <c r="F29" s="409">
        <v>40755</v>
      </c>
      <c r="G29" s="389"/>
      <c r="H29" s="391">
        <v>40390</v>
      </c>
      <c r="I29" s="369"/>
      <c r="J29" s="409">
        <v>41394</v>
      </c>
      <c r="K29" s="389"/>
      <c r="L29" s="53"/>
    </row>
    <row r="30" spans="1:13">
      <c r="A30" s="27" t="s">
        <v>11</v>
      </c>
      <c r="B30" s="391">
        <v>41598</v>
      </c>
      <c r="C30" s="369"/>
      <c r="D30" s="391">
        <v>41226</v>
      </c>
      <c r="E30" s="369"/>
      <c r="F30" s="391">
        <v>40928</v>
      </c>
      <c r="G30" s="369"/>
      <c r="H30" s="391">
        <v>40928</v>
      </c>
      <c r="I30" s="369"/>
      <c r="J30" s="391">
        <v>41149</v>
      </c>
      <c r="K30" s="369"/>
    </row>
    <row r="31" spans="1:13">
      <c r="A31" s="27" t="s">
        <v>12</v>
      </c>
      <c r="B31" s="369" t="s">
        <v>50</v>
      </c>
      <c r="C31" s="369"/>
      <c r="D31" s="369" t="s">
        <v>76</v>
      </c>
      <c r="E31" s="369"/>
      <c r="F31" s="369" t="s">
        <v>79</v>
      </c>
      <c r="G31" s="369"/>
      <c r="H31" s="369" t="s">
        <v>79</v>
      </c>
      <c r="I31" s="369"/>
      <c r="J31" s="369" t="s">
        <v>84</v>
      </c>
      <c r="K31" s="369"/>
    </row>
    <row r="32" spans="1:13">
      <c r="A32" s="27" t="s">
        <v>4</v>
      </c>
      <c r="B32" s="369" t="s">
        <v>51</v>
      </c>
      <c r="C32" s="369"/>
      <c r="D32" s="369" t="s">
        <v>51</v>
      </c>
      <c r="E32" s="369"/>
      <c r="F32" s="369" t="s">
        <v>51</v>
      </c>
      <c r="G32" s="369"/>
      <c r="H32" s="369" t="s">
        <v>51</v>
      </c>
      <c r="I32" s="369"/>
      <c r="J32" s="369" t="s">
        <v>51</v>
      </c>
      <c r="K32" s="369"/>
      <c r="L32" s="18"/>
    </row>
    <row r="33" spans="1:13" ht="15.75" thickBot="1">
      <c r="A33" s="29" t="s">
        <v>40</v>
      </c>
      <c r="B33" s="413">
        <v>1</v>
      </c>
      <c r="C33" s="414"/>
      <c r="D33" s="411">
        <v>1</v>
      </c>
      <c r="E33" s="412"/>
      <c r="F33" s="411">
        <v>1</v>
      </c>
      <c r="G33" s="412"/>
      <c r="H33" s="411">
        <v>1</v>
      </c>
      <c r="I33" s="412"/>
      <c r="J33" s="411">
        <v>1</v>
      </c>
      <c r="K33" s="412"/>
    </row>
    <row r="34" spans="1:13">
      <c r="A34" s="34" t="s">
        <v>39</v>
      </c>
      <c r="B34" s="415">
        <f>SUMIFS(B25:K25,B33:K33,1)</f>
        <v>5930026175</v>
      </c>
      <c r="C34" s="416"/>
      <c r="D34" s="31"/>
      <c r="E34" s="31"/>
      <c r="F34" s="31"/>
      <c r="G34" s="31"/>
      <c r="H34" s="31"/>
      <c r="I34" s="31"/>
      <c r="J34" s="31"/>
      <c r="K34" s="31"/>
      <c r="L34" s="33"/>
      <c r="M34" s="65"/>
    </row>
    <row r="35" spans="1:13" ht="15.75" thickBot="1">
      <c r="A35" s="35" t="s">
        <v>41</v>
      </c>
      <c r="B35" s="380">
        <f>IF(B34&gt;2.5*2250000000,45,IF(B34&gt;2*2250000000,30,IF(B34&gt;1.5*2250000000,15,0)))</f>
        <v>45</v>
      </c>
      <c r="C35" s="381"/>
      <c r="D35" s="31"/>
      <c r="E35" s="31"/>
      <c r="F35" s="31"/>
      <c r="G35" s="31"/>
      <c r="H35" s="31"/>
      <c r="I35" s="31"/>
      <c r="J35" s="31"/>
      <c r="K35" s="31"/>
      <c r="M35" s="65"/>
    </row>
    <row r="36" spans="1:13">
      <c r="A36" s="31"/>
      <c r="B36" s="31"/>
      <c r="C36" s="31"/>
      <c r="D36" s="31"/>
      <c r="E36" s="31"/>
      <c r="F36" s="31"/>
      <c r="G36" s="31"/>
      <c r="H36" s="31"/>
      <c r="I36" s="31"/>
      <c r="J36" s="31"/>
      <c r="K36" s="31"/>
      <c r="M36" s="65"/>
    </row>
    <row r="37" spans="1:13">
      <c r="A37" s="119" t="s">
        <v>196</v>
      </c>
      <c r="B37" s="126"/>
      <c r="C37" s="126"/>
      <c r="D37" s="126"/>
      <c r="E37" s="126"/>
      <c r="F37" s="126"/>
      <c r="G37" s="126"/>
      <c r="H37" s="126"/>
      <c r="I37" s="126"/>
      <c r="J37" s="126"/>
      <c r="K37" s="120"/>
    </row>
    <row r="38" spans="1:13">
      <c r="A38" s="51" t="s">
        <v>13</v>
      </c>
      <c r="B38" s="119" t="s">
        <v>85</v>
      </c>
      <c r="C38" s="126"/>
      <c r="D38" s="126"/>
      <c r="E38" s="126"/>
      <c r="F38" s="126"/>
      <c r="G38" s="126"/>
      <c r="H38" s="126"/>
      <c r="I38" s="126"/>
      <c r="J38" s="126"/>
      <c r="K38" s="120"/>
    </row>
    <row r="39" spans="1:13">
      <c r="A39" s="58" t="s">
        <v>14</v>
      </c>
      <c r="B39" s="387" t="s">
        <v>15</v>
      </c>
      <c r="C39" s="388"/>
      <c r="D39" s="387" t="s">
        <v>16</v>
      </c>
      <c r="E39" s="388"/>
      <c r="F39" s="387" t="s">
        <v>17</v>
      </c>
      <c r="G39" s="388"/>
      <c r="H39" s="387" t="s">
        <v>18</v>
      </c>
      <c r="I39" s="388"/>
      <c r="J39" s="387" t="s">
        <v>19</v>
      </c>
      <c r="K39" s="388"/>
    </row>
    <row r="40" spans="1:13">
      <c r="A40" s="27" t="s">
        <v>0</v>
      </c>
      <c r="B40" s="369" t="s">
        <v>171</v>
      </c>
      <c r="C40" s="369"/>
      <c r="D40" s="369" t="s">
        <v>172</v>
      </c>
      <c r="E40" s="369"/>
      <c r="F40" s="369" t="s">
        <v>97</v>
      </c>
      <c r="G40" s="369"/>
      <c r="H40" s="369" t="s">
        <v>97</v>
      </c>
      <c r="I40" s="369"/>
      <c r="J40" s="369" t="s">
        <v>173</v>
      </c>
      <c r="K40" s="369"/>
    </row>
    <row r="41" spans="1:13">
      <c r="A41" s="27" t="s">
        <v>5</v>
      </c>
      <c r="B41" s="369" t="s">
        <v>174</v>
      </c>
      <c r="C41" s="369"/>
      <c r="D41" s="369" t="s">
        <v>175</v>
      </c>
      <c r="E41" s="369"/>
      <c r="F41" s="369" t="s">
        <v>176</v>
      </c>
      <c r="G41" s="369"/>
      <c r="H41" s="369" t="s">
        <v>176</v>
      </c>
      <c r="I41" s="369"/>
      <c r="J41" s="369" t="s">
        <v>177</v>
      </c>
      <c r="K41" s="369"/>
    </row>
    <row r="42" spans="1:13">
      <c r="A42" s="27" t="s">
        <v>6</v>
      </c>
      <c r="B42" s="369">
        <v>6260693</v>
      </c>
      <c r="C42" s="369"/>
      <c r="D42" s="369">
        <v>2203000</v>
      </c>
      <c r="E42" s="369"/>
      <c r="F42" s="369">
        <v>6210644</v>
      </c>
      <c r="G42" s="369"/>
      <c r="H42" s="369">
        <v>6210644</v>
      </c>
      <c r="I42" s="369"/>
      <c r="J42" s="369">
        <v>5714983</v>
      </c>
      <c r="K42" s="369"/>
    </row>
    <row r="43" spans="1:13">
      <c r="A43" s="27" t="s">
        <v>1</v>
      </c>
      <c r="B43" s="369" t="s">
        <v>86</v>
      </c>
      <c r="C43" s="369"/>
      <c r="D43" s="369" t="s">
        <v>86</v>
      </c>
      <c r="E43" s="369"/>
      <c r="F43" s="369" t="s">
        <v>86</v>
      </c>
      <c r="G43" s="369"/>
      <c r="H43" s="57" t="s">
        <v>86</v>
      </c>
      <c r="I43" s="57"/>
      <c r="J43" s="369" t="s">
        <v>178</v>
      </c>
      <c r="K43" s="369"/>
    </row>
    <row r="44" spans="1:13">
      <c r="A44" s="385" t="s">
        <v>8</v>
      </c>
      <c r="B44" s="372"/>
      <c r="C44" s="373"/>
      <c r="D44" s="372"/>
      <c r="E44" s="373"/>
      <c r="F44" s="372"/>
      <c r="G44" s="373"/>
      <c r="H44" s="372"/>
      <c r="I44" s="373"/>
      <c r="J44" s="57" t="s">
        <v>22</v>
      </c>
      <c r="K44" s="57" t="s">
        <v>21</v>
      </c>
    </row>
    <row r="45" spans="1:13">
      <c r="A45" s="386"/>
      <c r="B45" s="374"/>
      <c r="C45" s="375"/>
      <c r="D45" s="374"/>
      <c r="E45" s="375"/>
      <c r="F45" s="374"/>
      <c r="G45" s="375"/>
      <c r="H45" s="374"/>
      <c r="I45" s="375"/>
      <c r="J45" s="57" t="s">
        <v>86</v>
      </c>
      <c r="K45" s="52">
        <v>0.5</v>
      </c>
    </row>
    <row r="46" spans="1:13">
      <c r="A46" s="386"/>
      <c r="B46" s="376"/>
      <c r="C46" s="377"/>
      <c r="D46" s="376"/>
      <c r="E46" s="377"/>
      <c r="F46" s="376"/>
      <c r="G46" s="377"/>
      <c r="H46" s="376"/>
      <c r="I46" s="377"/>
      <c r="J46" s="57" t="s">
        <v>179</v>
      </c>
      <c r="K46" s="52">
        <v>0.5</v>
      </c>
    </row>
    <row r="47" spans="1:13">
      <c r="A47" s="27" t="s">
        <v>7</v>
      </c>
      <c r="B47" s="369" t="s">
        <v>92</v>
      </c>
      <c r="C47" s="369"/>
      <c r="D47" s="369" t="s">
        <v>180</v>
      </c>
      <c r="E47" s="369"/>
      <c r="F47" s="369" t="s">
        <v>181</v>
      </c>
      <c r="G47" s="369"/>
      <c r="H47" s="369" t="s">
        <v>182</v>
      </c>
      <c r="I47" s="369"/>
      <c r="J47" s="369" t="s">
        <v>93</v>
      </c>
      <c r="K47" s="369"/>
    </row>
    <row r="48" spans="1:13">
      <c r="A48" s="27" t="s">
        <v>219</v>
      </c>
      <c r="B48" s="370">
        <v>2315578505</v>
      </c>
      <c r="C48" s="371"/>
      <c r="D48" s="370">
        <v>428129200</v>
      </c>
      <c r="E48" s="371"/>
      <c r="F48" s="370">
        <v>300000000</v>
      </c>
      <c r="G48" s="371"/>
      <c r="H48" s="370">
        <v>384097975</v>
      </c>
      <c r="I48" s="371"/>
      <c r="J48" s="370">
        <v>278028800</v>
      </c>
      <c r="K48" s="371"/>
    </row>
    <row r="49" spans="1:13">
      <c r="A49" s="27" t="s">
        <v>204</v>
      </c>
      <c r="B49" s="370">
        <f>B48</f>
        <v>2315578505</v>
      </c>
      <c r="C49" s="371"/>
      <c r="D49" s="370">
        <f>D48</f>
        <v>428129200</v>
      </c>
      <c r="E49" s="371"/>
      <c r="F49" s="370">
        <f>F48</f>
        <v>300000000</v>
      </c>
      <c r="G49" s="371"/>
      <c r="H49" s="370">
        <f>H48</f>
        <v>384097975</v>
      </c>
      <c r="I49" s="371"/>
      <c r="J49" s="370">
        <f>J48*K45</f>
        <v>139014400</v>
      </c>
      <c r="K49" s="371"/>
    </row>
    <row r="50" spans="1:13">
      <c r="A50" s="27" t="s">
        <v>220</v>
      </c>
      <c r="B50" s="369" t="s">
        <v>183</v>
      </c>
      <c r="C50" s="369"/>
      <c r="D50" s="369" t="s">
        <v>184</v>
      </c>
      <c r="E50" s="369"/>
      <c r="F50" s="369" t="s">
        <v>185</v>
      </c>
      <c r="G50" s="369"/>
      <c r="H50" s="369" t="s">
        <v>185</v>
      </c>
      <c r="I50" s="369"/>
      <c r="J50" s="369" t="s">
        <v>186</v>
      </c>
      <c r="K50" s="369"/>
    </row>
    <row r="51" spans="1:13">
      <c r="A51" s="27" t="s">
        <v>231</v>
      </c>
      <c r="B51" s="370">
        <v>3738915751</v>
      </c>
      <c r="C51" s="371"/>
      <c r="D51" s="370">
        <v>492396541</v>
      </c>
      <c r="E51" s="371"/>
      <c r="F51" s="370">
        <v>371905816</v>
      </c>
      <c r="G51" s="371"/>
      <c r="H51" s="370">
        <v>459425927</v>
      </c>
      <c r="I51" s="371"/>
      <c r="J51" s="370">
        <v>172334213</v>
      </c>
      <c r="K51" s="371"/>
      <c r="M51" s="66"/>
    </row>
    <row r="52" spans="1:13">
      <c r="A52" s="27" t="s">
        <v>10</v>
      </c>
      <c r="B52" s="391">
        <v>38353</v>
      </c>
      <c r="C52" s="369"/>
      <c r="D52" s="391">
        <v>40787</v>
      </c>
      <c r="E52" s="369"/>
      <c r="F52" s="391">
        <v>39814</v>
      </c>
      <c r="G52" s="369"/>
      <c r="H52" s="391">
        <v>40179</v>
      </c>
      <c r="I52" s="369"/>
      <c r="J52" s="391">
        <v>39968</v>
      </c>
      <c r="K52" s="369"/>
      <c r="L52" s="53"/>
      <c r="M52" s="53"/>
    </row>
    <row r="53" spans="1:13">
      <c r="A53" s="27" t="s">
        <v>3</v>
      </c>
      <c r="B53" s="391">
        <v>38353</v>
      </c>
      <c r="C53" s="369"/>
      <c r="D53" s="391">
        <v>40798</v>
      </c>
      <c r="E53" s="369"/>
      <c r="F53" s="391">
        <v>39818</v>
      </c>
      <c r="G53" s="369"/>
      <c r="H53" s="391">
        <v>40179</v>
      </c>
      <c r="I53" s="369"/>
      <c r="J53" s="391">
        <v>39990</v>
      </c>
      <c r="K53" s="369"/>
      <c r="L53" s="53"/>
    </row>
    <row r="54" spans="1:13">
      <c r="A54" s="27" t="s">
        <v>9</v>
      </c>
      <c r="B54" s="391">
        <v>41639</v>
      </c>
      <c r="C54" s="369"/>
      <c r="D54" s="391">
        <v>41163</v>
      </c>
      <c r="E54" s="369"/>
      <c r="F54" s="391">
        <v>40178</v>
      </c>
      <c r="G54" s="369"/>
      <c r="H54" s="391">
        <v>40543</v>
      </c>
      <c r="I54" s="369"/>
      <c r="J54" s="391">
        <v>40908</v>
      </c>
      <c r="K54" s="369"/>
    </row>
    <row r="55" spans="1:13">
      <c r="A55" s="27" t="s">
        <v>11</v>
      </c>
      <c r="B55" s="391">
        <v>41642</v>
      </c>
      <c r="C55" s="369"/>
      <c r="D55" s="369"/>
      <c r="E55" s="369"/>
      <c r="F55" s="369"/>
      <c r="G55" s="369"/>
      <c r="H55" s="369"/>
      <c r="I55" s="369"/>
      <c r="J55" s="391">
        <v>40974</v>
      </c>
      <c r="K55" s="369"/>
    </row>
    <row r="56" spans="1:13">
      <c r="A56" s="27" t="s">
        <v>12</v>
      </c>
      <c r="B56" s="369" t="s">
        <v>187</v>
      </c>
      <c r="C56" s="369"/>
      <c r="D56" s="369"/>
      <c r="E56" s="369"/>
      <c r="F56" s="369" t="s">
        <v>188</v>
      </c>
      <c r="G56" s="369"/>
      <c r="H56" s="369" t="s">
        <v>188</v>
      </c>
      <c r="I56" s="369"/>
      <c r="J56" s="369" t="s">
        <v>189</v>
      </c>
      <c r="K56" s="369"/>
    </row>
    <row r="57" spans="1:13">
      <c r="A57" s="27" t="s">
        <v>4</v>
      </c>
      <c r="B57" s="369" t="s">
        <v>190</v>
      </c>
      <c r="C57" s="369"/>
      <c r="D57" s="369" t="s">
        <v>190</v>
      </c>
      <c r="E57" s="369"/>
      <c r="F57" s="369" t="s">
        <v>190</v>
      </c>
      <c r="G57" s="369"/>
      <c r="H57" s="369" t="s">
        <v>190</v>
      </c>
      <c r="I57" s="369"/>
      <c r="J57" s="369" t="s">
        <v>190</v>
      </c>
      <c r="K57" s="369"/>
    </row>
    <row r="58" spans="1:13" ht="15.75" thickBot="1">
      <c r="A58" s="29" t="s">
        <v>40</v>
      </c>
      <c r="B58" s="390">
        <v>1</v>
      </c>
      <c r="C58" s="390"/>
      <c r="D58" s="382">
        <v>1</v>
      </c>
      <c r="E58" s="382"/>
      <c r="F58" s="382">
        <v>1</v>
      </c>
      <c r="G58" s="382"/>
      <c r="H58" s="382">
        <v>1</v>
      </c>
      <c r="I58" s="382"/>
      <c r="J58" s="382">
        <v>1</v>
      </c>
      <c r="K58" s="382"/>
      <c r="L58" s="33"/>
      <c r="M58" s="65"/>
    </row>
    <row r="59" spans="1:13">
      <c r="A59" s="34" t="s">
        <v>39</v>
      </c>
      <c r="B59" s="378">
        <f>B51+D51+F51+H51+J51</f>
        <v>5234978248</v>
      </c>
      <c r="C59" s="379"/>
      <c r="D59" s="31"/>
      <c r="E59" s="31"/>
      <c r="F59" s="31"/>
      <c r="G59" s="31"/>
      <c r="H59" s="31"/>
      <c r="I59" s="31"/>
      <c r="J59" s="31"/>
      <c r="K59" s="31"/>
      <c r="L59" s="65"/>
      <c r="M59" s="65"/>
    </row>
    <row r="60" spans="1:13" ht="15.75" thickBot="1">
      <c r="A60" s="35" t="s">
        <v>41</v>
      </c>
      <c r="B60" s="380">
        <f>IF(B59&gt;2.5*2250000000,45,IF(B59&gt;2*2250000000,30,IF(B59&gt;1.5*2250000000,15,0)))</f>
        <v>30</v>
      </c>
      <c r="C60" s="381"/>
      <c r="D60" s="31"/>
      <c r="E60" s="31"/>
      <c r="F60" s="31"/>
      <c r="G60" s="31"/>
      <c r="H60" s="31"/>
      <c r="I60" s="31"/>
      <c r="J60" s="31"/>
      <c r="K60" s="31"/>
      <c r="M60" s="65"/>
    </row>
    <row r="61" spans="1:13">
      <c r="A61" s="31"/>
      <c r="B61" s="31"/>
      <c r="C61" s="31"/>
      <c r="D61" s="31"/>
      <c r="E61" s="31"/>
      <c r="F61" s="31"/>
      <c r="G61" s="31"/>
      <c r="H61" s="31"/>
      <c r="I61" s="31"/>
      <c r="J61" s="31"/>
      <c r="K61" s="31"/>
    </row>
    <row r="62" spans="1:13">
      <c r="A62" s="397" t="s">
        <v>196</v>
      </c>
      <c r="B62" s="397"/>
      <c r="C62" s="397"/>
      <c r="D62" s="397"/>
      <c r="E62" s="397"/>
      <c r="F62" s="397"/>
      <c r="G62" s="397"/>
      <c r="H62" s="397"/>
      <c r="I62" s="397"/>
      <c r="J62" s="397"/>
      <c r="K62" s="397"/>
    </row>
    <row r="63" spans="1:13">
      <c r="A63" s="51" t="s">
        <v>13</v>
      </c>
      <c r="B63" s="398" t="s">
        <v>195</v>
      </c>
      <c r="C63" s="387"/>
      <c r="D63" s="387"/>
      <c r="E63" s="387"/>
      <c r="F63" s="387"/>
      <c r="G63" s="387"/>
      <c r="H63" s="387"/>
      <c r="I63" s="387"/>
      <c r="J63" s="387"/>
      <c r="K63" s="388"/>
    </row>
    <row r="64" spans="1:13">
      <c r="A64" s="58" t="s">
        <v>14</v>
      </c>
      <c r="B64" s="126" t="s">
        <v>15</v>
      </c>
      <c r="C64" s="120"/>
      <c r="D64" s="119" t="s">
        <v>16</v>
      </c>
      <c r="E64" s="120"/>
      <c r="F64" s="119" t="s">
        <v>17</v>
      </c>
      <c r="G64" s="120"/>
      <c r="H64" s="119" t="s">
        <v>18</v>
      </c>
      <c r="I64" s="120"/>
      <c r="J64" s="387" t="s">
        <v>19</v>
      </c>
      <c r="K64" s="388"/>
    </row>
    <row r="65" spans="1:14">
      <c r="A65" s="27" t="s">
        <v>0</v>
      </c>
      <c r="B65" s="121" t="s">
        <v>105</v>
      </c>
      <c r="C65" s="122"/>
      <c r="D65" s="121" t="s">
        <v>106</v>
      </c>
      <c r="E65" s="122"/>
      <c r="F65" s="121" t="s">
        <v>106</v>
      </c>
      <c r="G65" s="122"/>
      <c r="H65" s="121" t="s">
        <v>160</v>
      </c>
      <c r="I65" s="122"/>
      <c r="J65" s="369"/>
      <c r="K65" s="369"/>
    </row>
    <row r="66" spans="1:14">
      <c r="A66" s="27" t="s">
        <v>5</v>
      </c>
      <c r="B66" s="121" t="s">
        <v>107</v>
      </c>
      <c r="C66" s="122"/>
      <c r="D66" s="121" t="s">
        <v>108</v>
      </c>
      <c r="E66" s="122"/>
      <c r="F66" s="121" t="s">
        <v>108</v>
      </c>
      <c r="G66" s="122"/>
      <c r="H66" s="121" t="s">
        <v>161</v>
      </c>
      <c r="I66" s="122"/>
      <c r="J66" s="369"/>
      <c r="K66" s="369"/>
    </row>
    <row r="67" spans="1:14">
      <c r="A67" s="27" t="s">
        <v>6</v>
      </c>
      <c r="B67" s="121">
        <v>6690433</v>
      </c>
      <c r="C67" s="122"/>
      <c r="D67" s="121">
        <v>6461300</v>
      </c>
      <c r="E67" s="122"/>
      <c r="F67" s="121">
        <v>6461300</v>
      </c>
      <c r="G67" s="122"/>
      <c r="H67" s="121">
        <v>5462121</v>
      </c>
      <c r="I67" s="122"/>
      <c r="J67" s="369"/>
      <c r="K67" s="369"/>
    </row>
    <row r="68" spans="1:14">
      <c r="A68" s="27" t="s">
        <v>1</v>
      </c>
      <c r="B68" s="121" t="s">
        <v>109</v>
      </c>
      <c r="C68" s="122"/>
      <c r="D68" s="121" t="s">
        <v>110</v>
      </c>
      <c r="E68" s="122"/>
      <c r="F68" s="121" t="s">
        <v>110</v>
      </c>
      <c r="G68" s="122"/>
      <c r="H68" s="121" t="s">
        <v>110</v>
      </c>
      <c r="I68" s="122"/>
      <c r="J68" s="369"/>
      <c r="K68" s="369"/>
    </row>
    <row r="69" spans="1:14">
      <c r="A69" s="393" t="s">
        <v>8</v>
      </c>
      <c r="B69" s="125" t="s">
        <v>22</v>
      </c>
      <c r="C69" s="57" t="s">
        <v>21</v>
      </c>
      <c r="D69" s="125" t="s">
        <v>22</v>
      </c>
      <c r="E69" s="57" t="s">
        <v>21</v>
      </c>
      <c r="F69" s="57" t="s">
        <v>22</v>
      </c>
      <c r="G69" s="57" t="s">
        <v>21</v>
      </c>
      <c r="H69" s="125" t="s">
        <v>22</v>
      </c>
      <c r="I69" s="57" t="s">
        <v>21</v>
      </c>
      <c r="J69" s="57" t="s">
        <v>22</v>
      </c>
      <c r="K69" s="57" t="s">
        <v>21</v>
      </c>
      <c r="L69" s="33"/>
      <c r="M69" s="33"/>
      <c r="N69" s="33"/>
    </row>
    <row r="70" spans="1:14">
      <c r="A70" s="394"/>
      <c r="B70" s="57" t="s">
        <v>111</v>
      </c>
      <c r="C70" s="28"/>
      <c r="D70" s="57"/>
      <c r="E70" s="28"/>
      <c r="F70" s="57"/>
      <c r="G70" s="57"/>
      <c r="H70" s="57"/>
      <c r="I70" s="57"/>
      <c r="J70" s="57"/>
      <c r="K70" s="57"/>
      <c r="L70" s="33"/>
      <c r="M70" s="33"/>
      <c r="N70" s="33"/>
    </row>
    <row r="71" spans="1:14">
      <c r="A71" s="394"/>
      <c r="B71" s="57"/>
      <c r="C71" s="57"/>
      <c r="D71" s="57"/>
      <c r="E71" s="57"/>
      <c r="F71" s="57"/>
      <c r="G71" s="57"/>
      <c r="H71" s="57"/>
      <c r="I71" s="57"/>
      <c r="J71" s="57"/>
      <c r="K71" s="57"/>
      <c r="L71" s="33"/>
      <c r="M71" s="33"/>
      <c r="N71" s="33"/>
    </row>
    <row r="72" spans="1:14">
      <c r="A72" s="394"/>
      <c r="B72" s="57"/>
      <c r="C72" s="57"/>
      <c r="D72" s="57"/>
      <c r="E72" s="57"/>
      <c r="F72" s="57"/>
      <c r="G72" s="57"/>
      <c r="H72" s="57"/>
      <c r="I72" s="57"/>
      <c r="J72" s="57"/>
      <c r="K72" s="57"/>
      <c r="L72" s="33"/>
      <c r="M72" s="33"/>
      <c r="N72" s="33"/>
    </row>
    <row r="73" spans="1:14">
      <c r="A73" s="395"/>
      <c r="B73" s="57"/>
      <c r="C73" s="57"/>
      <c r="D73" s="57"/>
      <c r="E73" s="57"/>
      <c r="F73" s="57"/>
      <c r="G73" s="57"/>
      <c r="H73" s="57"/>
      <c r="I73" s="57"/>
      <c r="J73" s="57"/>
      <c r="K73" s="57"/>
      <c r="L73" s="33"/>
      <c r="M73" s="33"/>
      <c r="N73" s="33"/>
    </row>
    <row r="74" spans="1:14">
      <c r="A74" s="27" t="s">
        <v>7</v>
      </c>
      <c r="B74" s="121" t="s">
        <v>112</v>
      </c>
      <c r="C74" s="122"/>
      <c r="D74" s="121">
        <v>7202223</v>
      </c>
      <c r="E74" s="122"/>
      <c r="F74" s="121">
        <v>7203028</v>
      </c>
      <c r="G74" s="122"/>
      <c r="H74" s="121" t="s">
        <v>162</v>
      </c>
      <c r="I74" s="122"/>
      <c r="J74" s="369"/>
      <c r="K74" s="369"/>
      <c r="L74" s="33"/>
      <c r="M74" s="33"/>
      <c r="N74" s="33"/>
    </row>
    <row r="75" spans="1:14">
      <c r="A75" s="27" t="s">
        <v>219</v>
      </c>
      <c r="B75" s="123">
        <v>480000000</v>
      </c>
      <c r="C75" s="124"/>
      <c r="D75" s="123">
        <v>1342420034</v>
      </c>
      <c r="E75" s="124"/>
      <c r="F75" s="123">
        <v>1190013044</v>
      </c>
      <c r="G75" s="124"/>
      <c r="H75" s="123">
        <v>2769730400</v>
      </c>
      <c r="I75" s="124"/>
      <c r="J75" s="369"/>
      <c r="K75" s="369"/>
      <c r="L75" s="33"/>
      <c r="M75" s="66"/>
      <c r="N75" s="33"/>
    </row>
    <row r="76" spans="1:14">
      <c r="A76" s="27" t="s">
        <v>231</v>
      </c>
      <c r="B76" s="123">
        <v>101635922</v>
      </c>
      <c r="C76" s="124"/>
      <c r="D76" s="123">
        <v>581703707</v>
      </c>
      <c r="E76" s="124"/>
      <c r="F76" s="123">
        <v>1243508117</v>
      </c>
      <c r="G76" s="124"/>
      <c r="H76" s="123">
        <v>3010682771</v>
      </c>
      <c r="I76" s="124"/>
      <c r="J76" s="401"/>
      <c r="K76" s="402"/>
      <c r="L76" s="33"/>
      <c r="M76" s="33"/>
      <c r="N76" s="33"/>
    </row>
    <row r="77" spans="1:14">
      <c r="A77" s="27" t="s">
        <v>220</v>
      </c>
      <c r="B77" s="121" t="s">
        <v>113</v>
      </c>
      <c r="C77" s="122"/>
      <c r="D77" s="121" t="s">
        <v>163</v>
      </c>
      <c r="E77" s="122"/>
      <c r="F77" s="121" t="s">
        <v>164</v>
      </c>
      <c r="G77" s="122"/>
      <c r="H77" s="121" t="s">
        <v>165</v>
      </c>
      <c r="I77" s="122"/>
      <c r="J77" s="369"/>
      <c r="K77" s="369"/>
      <c r="L77" s="33"/>
      <c r="M77" s="33"/>
      <c r="N77" s="33"/>
    </row>
    <row r="78" spans="1:14">
      <c r="A78" s="27" t="s">
        <v>10</v>
      </c>
      <c r="B78" s="112">
        <v>40483</v>
      </c>
      <c r="C78" s="122"/>
      <c r="D78" s="112">
        <v>40989</v>
      </c>
      <c r="E78" s="122"/>
      <c r="F78" s="112">
        <v>41390</v>
      </c>
      <c r="G78" s="122"/>
      <c r="H78" s="112">
        <v>41167</v>
      </c>
      <c r="I78" s="122"/>
      <c r="J78" s="369"/>
      <c r="K78" s="369"/>
      <c r="L78" s="33"/>
      <c r="M78" s="33"/>
      <c r="N78" s="33"/>
    </row>
    <row r="79" spans="1:14">
      <c r="A79" s="27" t="s">
        <v>3</v>
      </c>
      <c r="B79" s="112">
        <v>40483</v>
      </c>
      <c r="C79" s="122"/>
      <c r="D79" s="112">
        <v>41000</v>
      </c>
      <c r="E79" s="122"/>
      <c r="F79" s="112">
        <v>41390</v>
      </c>
      <c r="G79" s="122"/>
      <c r="H79" s="112">
        <v>41167</v>
      </c>
      <c r="I79" s="122"/>
      <c r="J79" s="369"/>
      <c r="K79" s="369"/>
      <c r="L79" s="33"/>
      <c r="M79" s="33"/>
      <c r="N79" s="33"/>
    </row>
    <row r="80" spans="1:14">
      <c r="A80" s="27" t="s">
        <v>9</v>
      </c>
      <c r="B80" s="112">
        <v>41578</v>
      </c>
      <c r="C80" s="122"/>
      <c r="D80" s="112">
        <v>41389</v>
      </c>
      <c r="E80" s="122"/>
      <c r="F80" s="112">
        <v>41639</v>
      </c>
      <c r="G80" s="122"/>
      <c r="H80" s="112">
        <v>41638</v>
      </c>
      <c r="I80" s="122"/>
      <c r="J80" s="369"/>
      <c r="K80" s="369"/>
      <c r="L80" s="33"/>
      <c r="M80" s="33"/>
      <c r="N80" s="33"/>
    </row>
    <row r="81" spans="1:14">
      <c r="A81" s="27" t="s">
        <v>11</v>
      </c>
      <c r="B81" s="112">
        <v>41647</v>
      </c>
      <c r="C81" s="122"/>
      <c r="D81" s="112">
        <v>41652</v>
      </c>
      <c r="E81" s="122"/>
      <c r="F81" s="112">
        <v>41652</v>
      </c>
      <c r="G81" s="122"/>
      <c r="H81" s="112">
        <v>41649</v>
      </c>
      <c r="I81" s="122"/>
      <c r="J81" s="369"/>
      <c r="K81" s="369"/>
      <c r="L81" s="33"/>
      <c r="M81" s="33"/>
      <c r="N81" s="33"/>
    </row>
    <row r="82" spans="1:14">
      <c r="A82" s="27" t="s">
        <v>12</v>
      </c>
      <c r="B82" s="121" t="s">
        <v>114</v>
      </c>
      <c r="C82" s="122"/>
      <c r="D82" s="121" t="s">
        <v>115</v>
      </c>
      <c r="E82" s="122"/>
      <c r="F82" s="121" t="s">
        <v>166</v>
      </c>
      <c r="G82" s="122"/>
      <c r="H82" s="121" t="s">
        <v>167</v>
      </c>
      <c r="I82" s="122"/>
      <c r="J82" s="369"/>
      <c r="K82" s="369"/>
      <c r="L82" s="33"/>
      <c r="M82" s="33"/>
      <c r="N82" s="33"/>
    </row>
    <row r="83" spans="1:14">
      <c r="A83" s="27" t="s">
        <v>4</v>
      </c>
      <c r="B83" s="121" t="s">
        <v>116</v>
      </c>
      <c r="C83" s="122"/>
      <c r="D83" s="121" t="s">
        <v>117</v>
      </c>
      <c r="E83" s="122"/>
      <c r="F83" s="121" t="s">
        <v>117</v>
      </c>
      <c r="G83" s="122"/>
      <c r="H83" s="121" t="s">
        <v>117</v>
      </c>
      <c r="I83" s="122"/>
      <c r="J83" s="369"/>
      <c r="K83" s="369"/>
    </row>
    <row r="84" spans="1:14" ht="15.75" thickBot="1">
      <c r="A84" s="29" t="s">
        <v>40</v>
      </c>
      <c r="B84" s="382">
        <v>1</v>
      </c>
      <c r="C84" s="382"/>
      <c r="D84" s="382">
        <v>1</v>
      </c>
      <c r="E84" s="382"/>
      <c r="F84" s="382">
        <v>1</v>
      </c>
      <c r="G84" s="382"/>
      <c r="H84" s="382">
        <v>1</v>
      </c>
      <c r="I84" s="382"/>
      <c r="J84" s="382"/>
      <c r="K84" s="382"/>
      <c r="L84" s="33"/>
      <c r="M84" s="65"/>
    </row>
    <row r="85" spans="1:14">
      <c r="A85" s="34" t="s">
        <v>39</v>
      </c>
      <c r="B85" s="378">
        <f>B76+D76+F76+H76</f>
        <v>4937530517</v>
      </c>
      <c r="C85" s="379"/>
      <c r="D85" s="30"/>
      <c r="E85" s="31"/>
      <c r="F85" s="31"/>
      <c r="G85" s="31"/>
      <c r="H85" s="31"/>
      <c r="I85" s="31"/>
      <c r="J85" s="31"/>
      <c r="K85" s="31"/>
      <c r="M85" s="65"/>
    </row>
    <row r="86" spans="1:14" ht="15.75" thickBot="1">
      <c r="A86" s="35" t="s">
        <v>41</v>
      </c>
      <c r="B86" s="380">
        <f>IF(B85&gt;2.5*2250000000,45,IF(B85&gt;2*2250000000,30,IF(B85&gt;1.5*2250000000,15,0)))</f>
        <v>30</v>
      </c>
      <c r="C86" s="381"/>
      <c r="D86" s="31"/>
      <c r="E86" s="31"/>
      <c r="F86" s="31"/>
      <c r="G86" s="31"/>
      <c r="H86" s="31"/>
      <c r="I86" s="31"/>
      <c r="J86" s="31"/>
      <c r="K86" s="31"/>
      <c r="M86" s="65"/>
    </row>
    <row r="87" spans="1:14">
      <c r="A87" s="31"/>
      <c r="B87" s="31"/>
      <c r="C87" s="31"/>
      <c r="D87" s="31"/>
      <c r="E87" s="31"/>
      <c r="F87" s="31"/>
      <c r="G87" s="31"/>
      <c r="H87" s="31"/>
      <c r="I87" s="31"/>
      <c r="J87" s="31"/>
      <c r="K87" s="31"/>
    </row>
    <row r="88" spans="1:14">
      <c r="A88" s="397" t="s">
        <v>196</v>
      </c>
      <c r="B88" s="397"/>
      <c r="C88" s="397"/>
      <c r="D88" s="397"/>
      <c r="E88" s="397"/>
      <c r="F88" s="397"/>
      <c r="G88" s="397"/>
      <c r="H88" s="397"/>
      <c r="I88" s="397"/>
      <c r="J88" s="397"/>
      <c r="K88" s="397"/>
    </row>
    <row r="89" spans="1:14">
      <c r="A89" s="51" t="s">
        <v>13</v>
      </c>
      <c r="B89" s="398" t="s">
        <v>150</v>
      </c>
      <c r="C89" s="387"/>
      <c r="D89" s="387"/>
      <c r="E89" s="387"/>
      <c r="F89" s="387"/>
      <c r="G89" s="387"/>
      <c r="H89" s="387"/>
      <c r="I89" s="387"/>
      <c r="J89" s="387"/>
      <c r="K89" s="388"/>
    </row>
    <row r="90" spans="1:14">
      <c r="A90" s="58" t="s">
        <v>14</v>
      </c>
      <c r="B90" s="387" t="s">
        <v>15</v>
      </c>
      <c r="C90" s="388"/>
      <c r="D90" s="387" t="s">
        <v>16</v>
      </c>
      <c r="E90" s="388"/>
      <c r="F90" s="387" t="s">
        <v>17</v>
      </c>
      <c r="G90" s="388"/>
      <c r="H90" s="387" t="s">
        <v>18</v>
      </c>
      <c r="I90" s="388"/>
      <c r="J90" s="387" t="s">
        <v>19</v>
      </c>
      <c r="K90" s="388"/>
    </row>
    <row r="91" spans="1:14">
      <c r="A91" s="27" t="s">
        <v>0</v>
      </c>
      <c r="B91" s="369" t="s">
        <v>199</v>
      </c>
      <c r="C91" s="369"/>
      <c r="D91" s="369"/>
      <c r="E91" s="369"/>
      <c r="F91" s="369"/>
      <c r="G91" s="369"/>
      <c r="H91" s="369"/>
      <c r="I91" s="369"/>
      <c r="J91" s="369"/>
      <c r="K91" s="369"/>
    </row>
    <row r="92" spans="1:14">
      <c r="A92" s="27" t="s">
        <v>5</v>
      </c>
      <c r="B92" s="369" t="s">
        <v>233</v>
      </c>
      <c r="C92" s="369"/>
      <c r="D92" s="369"/>
      <c r="E92" s="369"/>
      <c r="F92" s="369"/>
      <c r="G92" s="369"/>
      <c r="H92" s="369"/>
      <c r="I92" s="369"/>
      <c r="J92" s="369"/>
      <c r="K92" s="369"/>
    </row>
    <row r="93" spans="1:14">
      <c r="A93" s="27" t="s">
        <v>6</v>
      </c>
      <c r="B93" s="369">
        <v>3241000</v>
      </c>
      <c r="C93" s="369"/>
      <c r="D93" s="369"/>
      <c r="E93" s="369"/>
      <c r="F93" s="369"/>
      <c r="G93" s="369"/>
      <c r="H93" s="369"/>
      <c r="I93" s="369"/>
      <c r="J93" s="369"/>
      <c r="K93" s="369"/>
    </row>
    <row r="94" spans="1:14">
      <c r="A94" s="27" t="s">
        <v>1</v>
      </c>
      <c r="B94" s="369" t="s">
        <v>150</v>
      </c>
      <c r="C94" s="369"/>
      <c r="D94" s="369"/>
      <c r="E94" s="369"/>
      <c r="F94" s="369"/>
      <c r="G94" s="369"/>
      <c r="H94" s="369"/>
      <c r="I94" s="369"/>
      <c r="J94" s="369"/>
      <c r="K94" s="369"/>
    </row>
    <row r="95" spans="1:14">
      <c r="A95" s="393" t="s">
        <v>8</v>
      </c>
      <c r="B95" s="57" t="s">
        <v>20</v>
      </c>
      <c r="C95" s="57" t="s">
        <v>21</v>
      </c>
      <c r="D95" s="57" t="s">
        <v>20</v>
      </c>
      <c r="E95" s="57" t="s">
        <v>21</v>
      </c>
      <c r="F95" s="57" t="s">
        <v>20</v>
      </c>
      <c r="G95" s="57" t="s">
        <v>21</v>
      </c>
      <c r="H95" s="57" t="s">
        <v>20</v>
      </c>
      <c r="I95" s="57" t="s">
        <v>21</v>
      </c>
      <c r="J95" s="57" t="s">
        <v>20</v>
      </c>
      <c r="K95" s="57" t="s">
        <v>21</v>
      </c>
    </row>
    <row r="96" spans="1:14">
      <c r="A96" s="394"/>
      <c r="B96" s="57"/>
      <c r="C96" s="57"/>
      <c r="D96" s="57"/>
      <c r="E96" s="57"/>
      <c r="F96" s="57"/>
      <c r="G96" s="57"/>
      <c r="H96" s="57"/>
      <c r="I96" s="57"/>
      <c r="J96" s="57"/>
      <c r="K96" s="57"/>
    </row>
    <row r="97" spans="1:13">
      <c r="A97" s="394"/>
      <c r="B97" s="57"/>
      <c r="C97" s="57"/>
      <c r="D97" s="57"/>
      <c r="E97" s="57"/>
      <c r="F97" s="57"/>
      <c r="G97" s="57"/>
      <c r="H97" s="57"/>
      <c r="I97" s="57"/>
      <c r="J97" s="57"/>
      <c r="K97" s="57"/>
    </row>
    <row r="98" spans="1:13">
      <c r="A98" s="394"/>
      <c r="B98" s="57"/>
      <c r="C98" s="57"/>
      <c r="D98" s="57"/>
      <c r="E98" s="57"/>
      <c r="F98" s="57"/>
      <c r="G98" s="57"/>
      <c r="H98" s="57"/>
      <c r="I98" s="57"/>
      <c r="J98" s="57"/>
      <c r="K98" s="57"/>
    </row>
    <row r="99" spans="1:13">
      <c r="A99" s="395"/>
      <c r="B99" s="57"/>
      <c r="C99" s="57"/>
      <c r="D99" s="57"/>
      <c r="E99" s="57"/>
      <c r="F99" s="57"/>
      <c r="G99" s="57"/>
      <c r="H99" s="57"/>
      <c r="I99" s="57"/>
      <c r="J99" s="57"/>
      <c r="K99" s="57"/>
    </row>
    <row r="100" spans="1:13">
      <c r="A100" s="27" t="s">
        <v>7</v>
      </c>
      <c r="B100" s="369" t="s">
        <v>168</v>
      </c>
      <c r="C100" s="369"/>
      <c r="D100" s="369"/>
      <c r="E100" s="369"/>
      <c r="F100" s="369"/>
      <c r="G100" s="369"/>
      <c r="H100" s="369"/>
      <c r="I100" s="369"/>
      <c r="J100" s="369"/>
      <c r="K100" s="369"/>
    </row>
    <row r="101" spans="1:13">
      <c r="A101" s="27" t="s">
        <v>219</v>
      </c>
      <c r="B101" s="396">
        <v>37865905</v>
      </c>
      <c r="C101" s="396"/>
      <c r="D101" s="369"/>
      <c r="E101" s="369"/>
      <c r="F101" s="369"/>
      <c r="G101" s="369"/>
      <c r="H101" s="400"/>
      <c r="I101" s="369"/>
      <c r="J101" s="369"/>
      <c r="K101" s="369"/>
    </row>
    <row r="102" spans="1:13">
      <c r="A102" s="27" t="s">
        <v>231</v>
      </c>
      <c r="B102" s="396">
        <v>61141278</v>
      </c>
      <c r="C102" s="396"/>
      <c r="D102" s="57"/>
      <c r="E102" s="57"/>
      <c r="F102" s="57"/>
      <c r="G102" s="67"/>
      <c r="H102" s="57"/>
      <c r="I102" s="67"/>
      <c r="J102" s="57"/>
      <c r="K102" s="57"/>
    </row>
    <row r="103" spans="1:13">
      <c r="A103" s="27" t="s">
        <v>220</v>
      </c>
      <c r="B103" s="369" t="s">
        <v>169</v>
      </c>
      <c r="C103" s="369"/>
      <c r="D103" s="369"/>
      <c r="E103" s="369"/>
      <c r="F103" s="399"/>
      <c r="G103" s="369"/>
      <c r="H103" s="369"/>
      <c r="I103" s="369"/>
      <c r="J103" s="369"/>
      <c r="K103" s="369"/>
    </row>
    <row r="104" spans="1:13">
      <c r="A104" s="27" t="s">
        <v>10</v>
      </c>
      <c r="B104" s="391">
        <v>38609</v>
      </c>
      <c r="C104" s="369"/>
      <c r="D104" s="369"/>
      <c r="E104" s="369"/>
      <c r="F104" s="369"/>
      <c r="G104" s="369"/>
      <c r="H104" s="369"/>
      <c r="I104" s="369"/>
      <c r="J104" s="369"/>
      <c r="K104" s="369"/>
    </row>
    <row r="105" spans="1:13">
      <c r="A105" s="27" t="s">
        <v>3</v>
      </c>
      <c r="B105" s="391">
        <v>38609</v>
      </c>
      <c r="C105" s="369"/>
      <c r="D105" s="369"/>
      <c r="E105" s="369"/>
      <c r="F105" s="369"/>
      <c r="G105" s="369"/>
      <c r="H105" s="369"/>
      <c r="I105" s="369"/>
      <c r="J105" s="369"/>
      <c r="K105" s="369"/>
    </row>
    <row r="106" spans="1:13">
      <c r="A106" s="27" t="s">
        <v>9</v>
      </c>
      <c r="B106" s="391">
        <v>38639</v>
      </c>
      <c r="C106" s="369"/>
      <c r="D106" s="369"/>
      <c r="E106" s="369"/>
      <c r="F106" s="369"/>
      <c r="G106" s="369"/>
      <c r="H106" s="369"/>
      <c r="I106" s="369"/>
      <c r="J106" s="369"/>
      <c r="K106" s="369"/>
    </row>
    <row r="107" spans="1:13">
      <c r="A107" s="27" t="s">
        <v>11</v>
      </c>
      <c r="B107" s="391">
        <v>38986</v>
      </c>
      <c r="C107" s="369"/>
      <c r="D107" s="369"/>
      <c r="E107" s="369"/>
      <c r="F107" s="369"/>
      <c r="G107" s="369"/>
      <c r="H107" s="369"/>
      <c r="I107" s="369"/>
      <c r="J107" s="369"/>
      <c r="K107" s="369"/>
    </row>
    <row r="108" spans="1:13">
      <c r="A108" s="27" t="s">
        <v>12</v>
      </c>
      <c r="B108" s="369"/>
      <c r="C108" s="369"/>
      <c r="D108" s="369"/>
      <c r="E108" s="369"/>
      <c r="F108" s="369"/>
      <c r="G108" s="369"/>
      <c r="H108" s="369"/>
      <c r="I108" s="369"/>
      <c r="J108" s="369"/>
      <c r="K108" s="369"/>
    </row>
    <row r="109" spans="1:13">
      <c r="A109" s="27" t="s">
        <v>4</v>
      </c>
      <c r="B109" s="369" t="s">
        <v>170</v>
      </c>
      <c r="C109" s="369"/>
      <c r="D109" s="369"/>
      <c r="E109" s="369"/>
      <c r="F109" s="369"/>
      <c r="G109" s="369"/>
      <c r="H109" s="369"/>
      <c r="I109" s="369"/>
      <c r="J109" s="369"/>
      <c r="K109" s="369"/>
    </row>
    <row r="110" spans="1:13" ht="15.75" thickBot="1">
      <c r="A110" s="29" t="s">
        <v>40</v>
      </c>
      <c r="B110" s="390">
        <v>1</v>
      </c>
      <c r="C110" s="390"/>
      <c r="D110" s="382"/>
      <c r="E110" s="382"/>
      <c r="F110" s="382"/>
      <c r="G110" s="382"/>
      <c r="H110" s="382"/>
      <c r="I110" s="382"/>
      <c r="J110" s="382"/>
      <c r="K110" s="382"/>
      <c r="L110" s="33"/>
      <c r="M110" s="65"/>
    </row>
    <row r="111" spans="1:13">
      <c r="A111" s="34" t="s">
        <v>39</v>
      </c>
      <c r="B111" s="378">
        <f>B102</f>
        <v>61141278</v>
      </c>
      <c r="C111" s="379"/>
      <c r="D111" s="31"/>
      <c r="E111" s="31"/>
      <c r="F111" s="31"/>
      <c r="G111" s="31"/>
      <c r="H111" s="31"/>
      <c r="I111" s="31"/>
      <c r="J111" s="31"/>
      <c r="K111" s="31"/>
      <c r="M111" s="65"/>
    </row>
    <row r="112" spans="1:13" ht="15.75" thickBot="1">
      <c r="A112" s="35" t="s">
        <v>41</v>
      </c>
      <c r="B112" s="380">
        <f>IF(B111&gt;2.5*2250000000,45,IF(B111&gt;2*2250000000,30,IF(B111&gt;1.5*2250000000,15,0)))</f>
        <v>0</v>
      </c>
      <c r="C112" s="381"/>
      <c r="D112" s="31"/>
      <c r="E112" s="31"/>
      <c r="F112" s="31"/>
      <c r="G112" s="31"/>
      <c r="H112" s="31"/>
      <c r="I112" s="31"/>
      <c r="J112" s="31"/>
      <c r="K112" s="31"/>
      <c r="M112" s="65"/>
    </row>
    <row r="113" spans="1:11">
      <c r="A113" s="31"/>
      <c r="B113" s="31"/>
      <c r="C113" s="31"/>
      <c r="D113" s="31"/>
      <c r="E113" s="31"/>
      <c r="F113" s="31"/>
      <c r="G113" s="31"/>
      <c r="H113" s="31"/>
      <c r="I113" s="31"/>
      <c r="J113" s="31"/>
      <c r="K113" s="31"/>
    </row>
    <row r="114" spans="1:11">
      <c r="A114" s="397" t="s">
        <v>196</v>
      </c>
      <c r="B114" s="397"/>
      <c r="C114" s="397"/>
      <c r="D114" s="397"/>
      <c r="E114" s="397"/>
      <c r="F114" s="397"/>
      <c r="G114" s="397"/>
      <c r="H114" s="397"/>
      <c r="I114" s="397"/>
      <c r="J114" s="397"/>
      <c r="K114" s="397"/>
    </row>
    <row r="115" spans="1:11">
      <c r="A115" s="51" t="s">
        <v>13</v>
      </c>
      <c r="B115" s="398" t="s">
        <v>198</v>
      </c>
      <c r="C115" s="387"/>
      <c r="D115" s="387"/>
      <c r="E115" s="387"/>
      <c r="F115" s="387"/>
      <c r="G115" s="387"/>
      <c r="H115" s="387"/>
      <c r="I115" s="387"/>
      <c r="J115" s="387"/>
      <c r="K115" s="388"/>
    </row>
    <row r="116" spans="1:11">
      <c r="A116" s="58" t="s">
        <v>14</v>
      </c>
      <c r="B116" s="387" t="s">
        <v>15</v>
      </c>
      <c r="C116" s="388"/>
      <c r="D116" s="387" t="s">
        <v>16</v>
      </c>
      <c r="E116" s="388"/>
      <c r="F116" s="387" t="s">
        <v>17</v>
      </c>
      <c r="G116" s="388"/>
      <c r="H116" s="387" t="s">
        <v>18</v>
      </c>
      <c r="I116" s="388"/>
      <c r="J116" s="387" t="s">
        <v>19</v>
      </c>
      <c r="K116" s="388"/>
    </row>
    <row r="117" spans="1:11">
      <c r="A117" s="27" t="s">
        <v>0</v>
      </c>
      <c r="B117" s="369" t="s">
        <v>234</v>
      </c>
      <c r="C117" s="369"/>
      <c r="D117" s="369" t="s">
        <v>234</v>
      </c>
      <c r="E117" s="369"/>
      <c r="F117" s="369" t="s">
        <v>234</v>
      </c>
      <c r="G117" s="369"/>
      <c r="H117" s="369" t="s">
        <v>55</v>
      </c>
      <c r="I117" s="369"/>
      <c r="J117" s="369" t="s">
        <v>243</v>
      </c>
      <c r="K117" s="369"/>
    </row>
    <row r="118" spans="1:11">
      <c r="A118" s="27" t="s">
        <v>5</v>
      </c>
      <c r="B118" s="369" t="s">
        <v>240</v>
      </c>
      <c r="C118" s="369"/>
      <c r="D118" s="369" t="s">
        <v>240</v>
      </c>
      <c r="E118" s="369"/>
      <c r="F118" s="369" t="s">
        <v>240</v>
      </c>
      <c r="G118" s="369"/>
      <c r="H118" s="369" t="s">
        <v>249</v>
      </c>
      <c r="I118" s="369"/>
      <c r="J118" s="369" t="s">
        <v>246</v>
      </c>
      <c r="K118" s="369"/>
    </row>
    <row r="119" spans="1:11">
      <c r="A119" s="27" t="s">
        <v>6</v>
      </c>
      <c r="B119" s="369">
        <v>4377630</v>
      </c>
      <c r="C119" s="369"/>
      <c r="D119" s="369">
        <v>4377630</v>
      </c>
      <c r="E119" s="369"/>
      <c r="F119" s="369">
        <v>4377630</v>
      </c>
      <c r="G119" s="369"/>
      <c r="H119" s="369">
        <v>3445000</v>
      </c>
      <c r="I119" s="369"/>
      <c r="J119" s="369">
        <v>3387328</v>
      </c>
      <c r="K119" s="369"/>
    </row>
    <row r="120" spans="1:11">
      <c r="A120" s="27" t="s">
        <v>1</v>
      </c>
      <c r="B120" s="369" t="s">
        <v>247</v>
      </c>
      <c r="C120" s="369"/>
      <c r="D120" s="369" t="s">
        <v>254</v>
      </c>
      <c r="E120" s="369"/>
      <c r="F120" s="369" t="s">
        <v>247</v>
      </c>
      <c r="G120" s="369"/>
      <c r="H120" s="369" t="s">
        <v>200</v>
      </c>
      <c r="I120" s="369"/>
      <c r="J120" s="369" t="s">
        <v>200</v>
      </c>
      <c r="K120" s="369"/>
    </row>
    <row r="121" spans="1:11">
      <c r="A121" s="393" t="s">
        <v>8</v>
      </c>
      <c r="B121" s="372"/>
      <c r="C121" s="373"/>
      <c r="D121" s="57" t="s">
        <v>20</v>
      </c>
      <c r="E121" s="57" t="s">
        <v>21</v>
      </c>
      <c r="F121" s="372"/>
      <c r="G121" s="373"/>
      <c r="H121" s="372"/>
      <c r="I121" s="373"/>
      <c r="J121" s="57" t="s">
        <v>20</v>
      </c>
      <c r="K121" s="57" t="s">
        <v>21</v>
      </c>
    </row>
    <row r="122" spans="1:11">
      <c r="A122" s="394"/>
      <c r="B122" s="374"/>
      <c r="C122" s="375"/>
      <c r="D122" s="57"/>
      <c r="E122" s="57"/>
      <c r="F122" s="374"/>
      <c r="G122" s="375"/>
      <c r="H122" s="374"/>
      <c r="I122" s="375"/>
      <c r="J122" s="57"/>
      <c r="K122" s="57"/>
    </row>
    <row r="123" spans="1:11">
      <c r="A123" s="394"/>
      <c r="B123" s="374"/>
      <c r="C123" s="375"/>
      <c r="D123" s="57"/>
      <c r="E123" s="57"/>
      <c r="F123" s="374"/>
      <c r="G123" s="375"/>
      <c r="H123" s="374"/>
      <c r="I123" s="375"/>
      <c r="J123" s="57"/>
      <c r="K123" s="57"/>
    </row>
    <row r="124" spans="1:11">
      <c r="A124" s="394"/>
      <c r="B124" s="374"/>
      <c r="C124" s="375"/>
      <c r="D124" s="57"/>
      <c r="E124" s="57"/>
      <c r="F124" s="374"/>
      <c r="G124" s="375"/>
      <c r="H124" s="374"/>
      <c r="I124" s="375"/>
      <c r="J124" s="57"/>
      <c r="K124" s="57"/>
    </row>
    <row r="125" spans="1:11">
      <c r="A125" s="395"/>
      <c r="B125" s="376"/>
      <c r="C125" s="377"/>
      <c r="D125" s="57"/>
      <c r="E125" s="57"/>
      <c r="F125" s="376"/>
      <c r="G125" s="377"/>
      <c r="H125" s="376"/>
      <c r="I125" s="377"/>
      <c r="J125" s="57"/>
      <c r="K125" s="57"/>
    </row>
    <row r="126" spans="1:11">
      <c r="A126" s="27" t="s">
        <v>7</v>
      </c>
      <c r="B126" s="369" t="s">
        <v>235</v>
      </c>
      <c r="C126" s="369"/>
      <c r="D126" s="369" t="s">
        <v>253</v>
      </c>
      <c r="E126" s="369"/>
      <c r="F126" s="369" t="s">
        <v>238</v>
      </c>
      <c r="G126" s="369"/>
      <c r="H126" s="369" t="s">
        <v>241</v>
      </c>
      <c r="I126" s="369"/>
      <c r="J126" s="369" t="s">
        <v>244</v>
      </c>
      <c r="K126" s="369"/>
    </row>
    <row r="127" spans="1:11">
      <c r="A127" s="27" t="s">
        <v>219</v>
      </c>
      <c r="B127" s="396">
        <v>1182945782</v>
      </c>
      <c r="C127" s="396"/>
      <c r="D127" s="370">
        <v>9338098415</v>
      </c>
      <c r="E127" s="371"/>
      <c r="F127" s="370">
        <v>789544416</v>
      </c>
      <c r="G127" s="371"/>
      <c r="H127" s="370">
        <v>584994960</v>
      </c>
      <c r="I127" s="371"/>
      <c r="J127" s="370">
        <v>1315226744</v>
      </c>
      <c r="K127" s="371"/>
    </row>
    <row r="128" spans="1:11">
      <c r="A128" s="27" t="s">
        <v>231</v>
      </c>
      <c r="B128" s="396">
        <v>1414940974</v>
      </c>
      <c r="C128" s="396"/>
      <c r="D128" s="370">
        <v>13263243310</v>
      </c>
      <c r="E128" s="371"/>
      <c r="F128" s="370">
        <v>858230739</v>
      </c>
      <c r="G128" s="371"/>
      <c r="H128" s="370">
        <v>830889774</v>
      </c>
      <c r="I128" s="371"/>
      <c r="J128" s="370">
        <v>0</v>
      </c>
      <c r="K128" s="371"/>
    </row>
    <row r="129" spans="1:11">
      <c r="A129" s="27" t="s">
        <v>220</v>
      </c>
      <c r="B129" s="369" t="s">
        <v>236</v>
      </c>
      <c r="C129" s="369"/>
      <c r="D129" s="369" t="s">
        <v>237</v>
      </c>
      <c r="E129" s="369"/>
      <c r="F129" s="369" t="s">
        <v>239</v>
      </c>
      <c r="G129" s="369"/>
      <c r="H129" s="369" t="s">
        <v>242</v>
      </c>
      <c r="I129" s="369"/>
      <c r="J129" s="369" t="s">
        <v>245</v>
      </c>
      <c r="K129" s="369"/>
    </row>
    <row r="130" spans="1:11">
      <c r="A130" s="27" t="s">
        <v>10</v>
      </c>
      <c r="B130" s="391">
        <v>40443</v>
      </c>
      <c r="C130" s="369"/>
      <c r="D130" s="391">
        <v>39444</v>
      </c>
      <c r="E130" s="369"/>
      <c r="F130" s="391">
        <v>41203</v>
      </c>
      <c r="G130" s="369"/>
      <c r="H130" s="391">
        <v>39353</v>
      </c>
      <c r="I130" s="369"/>
      <c r="J130" s="392"/>
      <c r="K130" s="392"/>
    </row>
    <row r="131" spans="1:11">
      <c r="A131" s="27" t="s">
        <v>3</v>
      </c>
      <c r="B131" s="391">
        <v>40443</v>
      </c>
      <c r="C131" s="369"/>
      <c r="D131" s="391">
        <v>39444</v>
      </c>
      <c r="E131" s="369"/>
      <c r="F131" s="391">
        <v>41214</v>
      </c>
      <c r="G131" s="369"/>
      <c r="H131" s="391">
        <v>39387</v>
      </c>
      <c r="I131" s="369"/>
      <c r="J131" s="391">
        <f>J132-119</f>
        <v>41298</v>
      </c>
      <c r="K131" s="369"/>
    </row>
    <row r="132" spans="1:11">
      <c r="A132" s="27" t="s">
        <v>9</v>
      </c>
      <c r="B132" s="391">
        <v>40724</v>
      </c>
      <c r="C132" s="369"/>
      <c r="D132" s="391">
        <v>40237</v>
      </c>
      <c r="E132" s="369"/>
      <c r="F132" s="391">
        <v>41305</v>
      </c>
      <c r="G132" s="369"/>
      <c r="H132" s="391">
        <v>39937</v>
      </c>
      <c r="I132" s="369"/>
      <c r="J132" s="391">
        <v>41417</v>
      </c>
      <c r="K132" s="369"/>
    </row>
    <row r="133" spans="1:11">
      <c r="A133" s="27" t="s">
        <v>11</v>
      </c>
      <c r="B133" s="391">
        <v>41585</v>
      </c>
      <c r="C133" s="369"/>
      <c r="D133" s="391">
        <v>40423</v>
      </c>
      <c r="E133" s="369"/>
      <c r="F133" s="391">
        <v>41568</v>
      </c>
      <c r="G133" s="369"/>
      <c r="H133" s="391">
        <v>41656</v>
      </c>
      <c r="I133" s="369"/>
      <c r="J133" s="391">
        <v>41649</v>
      </c>
      <c r="K133" s="369"/>
    </row>
    <row r="134" spans="1:11">
      <c r="A134" s="27" t="s">
        <v>12</v>
      </c>
      <c r="B134" s="369" t="s">
        <v>252</v>
      </c>
      <c r="C134" s="369"/>
      <c r="D134" s="369" t="s">
        <v>255</v>
      </c>
      <c r="E134" s="369"/>
      <c r="F134" s="369" t="s">
        <v>248</v>
      </c>
      <c r="G134" s="369"/>
      <c r="H134" s="369" t="s">
        <v>250</v>
      </c>
      <c r="I134" s="369"/>
      <c r="J134" s="369" t="s">
        <v>251</v>
      </c>
      <c r="K134" s="369"/>
    </row>
    <row r="135" spans="1:11">
      <c r="A135" s="27" t="s">
        <v>4</v>
      </c>
      <c r="B135" s="369" t="s">
        <v>51</v>
      </c>
      <c r="C135" s="369"/>
      <c r="D135" s="369" t="s">
        <v>51</v>
      </c>
      <c r="E135" s="369"/>
      <c r="F135" s="369" t="s">
        <v>51</v>
      </c>
      <c r="G135" s="369"/>
      <c r="H135" s="369" t="s">
        <v>51</v>
      </c>
      <c r="I135" s="369"/>
      <c r="J135" s="389" t="s">
        <v>51</v>
      </c>
      <c r="K135" s="389"/>
    </row>
    <row r="136" spans="1:11" ht="15.75" thickBot="1">
      <c r="A136" s="29" t="s">
        <v>40</v>
      </c>
      <c r="B136" s="390">
        <v>1</v>
      </c>
      <c r="C136" s="390"/>
      <c r="D136" s="382">
        <v>1</v>
      </c>
      <c r="E136" s="382"/>
      <c r="F136" s="382">
        <v>1</v>
      </c>
      <c r="G136" s="382"/>
      <c r="H136" s="382">
        <v>1</v>
      </c>
      <c r="I136" s="382"/>
      <c r="J136" s="382">
        <v>0</v>
      </c>
      <c r="K136" s="382"/>
    </row>
    <row r="137" spans="1:11">
      <c r="A137" s="34" t="s">
        <v>39</v>
      </c>
      <c r="B137" s="378">
        <f>B128+D128+F128+H128+J128</f>
        <v>16367304797</v>
      </c>
      <c r="C137" s="379"/>
      <c r="D137" s="31"/>
      <c r="E137" s="31"/>
      <c r="F137" s="31"/>
      <c r="G137" s="31"/>
      <c r="H137" s="31"/>
      <c r="I137" s="31"/>
      <c r="J137" s="31"/>
      <c r="K137" s="31"/>
    </row>
    <row r="138" spans="1:11" ht="15.75" thickBot="1">
      <c r="A138" s="35" t="s">
        <v>41</v>
      </c>
      <c r="B138" s="380">
        <f>IF(B137&gt;2.5*2250000000,45,IF(B137&gt;2*2250000000,30,IF(B137&gt;1.5*2250000000,15,0)))</f>
        <v>45</v>
      </c>
      <c r="C138" s="381"/>
      <c r="D138" s="31"/>
      <c r="E138" s="31"/>
      <c r="F138" s="31"/>
      <c r="G138" s="31"/>
      <c r="H138" s="31"/>
      <c r="I138" s="31"/>
      <c r="J138" s="31"/>
      <c r="K138" s="31"/>
    </row>
    <row r="139" spans="1:11">
      <c r="A139" s="36"/>
      <c r="B139" s="36"/>
      <c r="C139" s="36"/>
      <c r="D139" s="36"/>
      <c r="E139" s="36"/>
      <c r="F139" s="36"/>
      <c r="G139" s="36"/>
      <c r="H139" s="36"/>
      <c r="I139" s="36"/>
      <c r="J139" s="36"/>
      <c r="K139" s="36"/>
    </row>
    <row r="140" spans="1:11">
      <c r="A140" s="36"/>
      <c r="B140" s="36"/>
      <c r="C140" s="36"/>
      <c r="D140" s="36"/>
      <c r="E140" s="36"/>
      <c r="F140" s="36"/>
      <c r="G140" s="36"/>
      <c r="H140" s="36"/>
      <c r="I140" s="36"/>
      <c r="J140" s="36"/>
      <c r="K140" s="36"/>
    </row>
    <row r="141" spans="1:11">
      <c r="A141" s="36"/>
      <c r="B141" s="68"/>
      <c r="C141" s="68"/>
      <c r="D141" s="36"/>
      <c r="E141" s="36"/>
      <c r="F141" s="36"/>
      <c r="G141" s="36"/>
      <c r="H141" s="36"/>
      <c r="I141" s="36"/>
      <c r="J141" s="36"/>
      <c r="K141" s="36"/>
    </row>
    <row r="142" spans="1:11">
      <c r="A142" s="36"/>
      <c r="B142" s="36"/>
      <c r="C142" s="36"/>
      <c r="D142" s="36"/>
      <c r="E142" s="69"/>
      <c r="F142" s="36"/>
      <c r="G142" s="36"/>
      <c r="H142" s="36"/>
      <c r="I142" s="36"/>
      <c r="J142" s="36"/>
      <c r="K142" s="36"/>
    </row>
    <row r="143" spans="1:11">
      <c r="A143" s="36"/>
      <c r="B143" s="36"/>
      <c r="C143" s="36"/>
      <c r="D143" s="36"/>
      <c r="E143" s="36"/>
      <c r="F143" s="36"/>
      <c r="G143" s="36"/>
      <c r="H143" s="36"/>
      <c r="I143" s="36"/>
      <c r="J143" s="36"/>
      <c r="K143" s="36"/>
    </row>
    <row r="144" spans="1:11">
      <c r="A144" s="36"/>
      <c r="B144" s="36"/>
      <c r="C144" s="36"/>
      <c r="D144" s="36"/>
      <c r="E144" s="36"/>
      <c r="F144" s="36"/>
      <c r="G144" s="36"/>
      <c r="H144" s="36"/>
      <c r="I144" s="36"/>
      <c r="J144" s="36"/>
      <c r="K144" s="36"/>
    </row>
  </sheetData>
  <mergeCells count="383">
    <mergeCell ref="A7:K7"/>
    <mergeCell ref="A8:K8"/>
    <mergeCell ref="A9:K9"/>
    <mergeCell ref="A10:K10"/>
    <mergeCell ref="B35:C35"/>
    <mergeCell ref="B32:C32"/>
    <mergeCell ref="D32:E32"/>
    <mergeCell ref="F32:G32"/>
    <mergeCell ref="H32:I32"/>
    <mergeCell ref="J32:K32"/>
    <mergeCell ref="H33:I33"/>
    <mergeCell ref="J33:K33"/>
    <mergeCell ref="B33:C33"/>
    <mergeCell ref="D33:E33"/>
    <mergeCell ref="F33:G33"/>
    <mergeCell ref="B34:C34"/>
    <mergeCell ref="B31:C31"/>
    <mergeCell ref="D31:E31"/>
    <mergeCell ref="F31:G31"/>
    <mergeCell ref="H31:I31"/>
    <mergeCell ref="J31:K31"/>
    <mergeCell ref="B30:C30"/>
    <mergeCell ref="D30:E30"/>
    <mergeCell ref="F30:G30"/>
    <mergeCell ref="H30:I30"/>
    <mergeCell ref="J30:K30"/>
    <mergeCell ref="B28:C28"/>
    <mergeCell ref="D28:E28"/>
    <mergeCell ref="F28:G28"/>
    <mergeCell ref="H28:I28"/>
    <mergeCell ref="J28:K28"/>
    <mergeCell ref="B29:C29"/>
    <mergeCell ref="D29:E29"/>
    <mergeCell ref="F29:G29"/>
    <mergeCell ref="H29:I29"/>
    <mergeCell ref="J29:K29"/>
    <mergeCell ref="J26:K26"/>
    <mergeCell ref="B27:C27"/>
    <mergeCell ref="D27:E27"/>
    <mergeCell ref="F27:G27"/>
    <mergeCell ref="H27:I27"/>
    <mergeCell ref="B24:C24"/>
    <mergeCell ref="B25:C25"/>
    <mergeCell ref="D24:E24"/>
    <mergeCell ref="D25:E25"/>
    <mergeCell ref="F24:G24"/>
    <mergeCell ref="F25:G25"/>
    <mergeCell ref="H24:I24"/>
    <mergeCell ref="H25:I25"/>
    <mergeCell ref="J24:K24"/>
    <mergeCell ref="A12:K12"/>
    <mergeCell ref="B14:C14"/>
    <mergeCell ref="D14:E14"/>
    <mergeCell ref="F18:G18"/>
    <mergeCell ref="H18:I18"/>
    <mergeCell ref="J18:K18"/>
    <mergeCell ref="J25:K25"/>
    <mergeCell ref="A19:A21"/>
    <mergeCell ref="D19:E21"/>
    <mergeCell ref="F19:G21"/>
    <mergeCell ref="H15:I15"/>
    <mergeCell ref="J15:K15"/>
    <mergeCell ref="J22:K22"/>
    <mergeCell ref="B17:C17"/>
    <mergeCell ref="D17:E17"/>
    <mergeCell ref="F17:G17"/>
    <mergeCell ref="H17:I17"/>
    <mergeCell ref="J17:K17"/>
    <mergeCell ref="B13:K13"/>
    <mergeCell ref="B22:C22"/>
    <mergeCell ref="D22:E22"/>
    <mergeCell ref="F22:G22"/>
    <mergeCell ref="H22:I22"/>
    <mergeCell ref="B23:C23"/>
    <mergeCell ref="F41:G41"/>
    <mergeCell ref="H41:I41"/>
    <mergeCell ref="J41:K41"/>
    <mergeCell ref="B40:C40"/>
    <mergeCell ref="D40:E40"/>
    <mergeCell ref="F40:G40"/>
    <mergeCell ref="H40:I40"/>
    <mergeCell ref="B16:C16"/>
    <mergeCell ref="D16:E16"/>
    <mergeCell ref="F16:G16"/>
    <mergeCell ref="H16:I16"/>
    <mergeCell ref="J16:K16"/>
    <mergeCell ref="B39:C39"/>
    <mergeCell ref="D39:E39"/>
    <mergeCell ref="F39:G39"/>
    <mergeCell ref="H39:I39"/>
    <mergeCell ref="J39:K39"/>
    <mergeCell ref="J27:K27"/>
    <mergeCell ref="B26:C26"/>
    <mergeCell ref="D26:E26"/>
    <mergeCell ref="F26:G26"/>
    <mergeCell ref="H26:I26"/>
    <mergeCell ref="D23:E23"/>
    <mergeCell ref="F23:G23"/>
    <mergeCell ref="B53:C53"/>
    <mergeCell ref="D53:E53"/>
    <mergeCell ref="F53:G53"/>
    <mergeCell ref="H53:I53"/>
    <mergeCell ref="J53:K53"/>
    <mergeCell ref="J52:K52"/>
    <mergeCell ref="B50:C50"/>
    <mergeCell ref="D50:E50"/>
    <mergeCell ref="F50:G50"/>
    <mergeCell ref="H50:I50"/>
    <mergeCell ref="J50:K50"/>
    <mergeCell ref="H51:I51"/>
    <mergeCell ref="J51:K51"/>
    <mergeCell ref="B52:C52"/>
    <mergeCell ref="D52:E52"/>
    <mergeCell ref="F52:G52"/>
    <mergeCell ref="H52:I52"/>
    <mergeCell ref="B55:C55"/>
    <mergeCell ref="D55:E55"/>
    <mergeCell ref="F55:G55"/>
    <mergeCell ref="H55:I55"/>
    <mergeCell ref="J55:K55"/>
    <mergeCell ref="B54:C54"/>
    <mergeCell ref="D54:E54"/>
    <mergeCell ref="F54:G54"/>
    <mergeCell ref="H54:I54"/>
    <mergeCell ref="J54:K54"/>
    <mergeCell ref="B57:C57"/>
    <mergeCell ref="D57:E57"/>
    <mergeCell ref="F57:G57"/>
    <mergeCell ref="H57:I57"/>
    <mergeCell ref="J57:K57"/>
    <mergeCell ref="B59:C59"/>
    <mergeCell ref="B56:C56"/>
    <mergeCell ref="D56:E56"/>
    <mergeCell ref="F56:G56"/>
    <mergeCell ref="H56:I56"/>
    <mergeCell ref="J56:K56"/>
    <mergeCell ref="J64:K64"/>
    <mergeCell ref="B60:C60"/>
    <mergeCell ref="A62:K62"/>
    <mergeCell ref="B58:C58"/>
    <mergeCell ref="D58:E58"/>
    <mergeCell ref="F58:G58"/>
    <mergeCell ref="H58:I58"/>
    <mergeCell ref="J58:K58"/>
    <mergeCell ref="B63:K63"/>
    <mergeCell ref="J68:K68"/>
    <mergeCell ref="J67:K67"/>
    <mergeCell ref="J65:K65"/>
    <mergeCell ref="J66:K66"/>
    <mergeCell ref="J77:K77"/>
    <mergeCell ref="A69:A73"/>
    <mergeCell ref="J74:K74"/>
    <mergeCell ref="J75:K75"/>
    <mergeCell ref="J76:K76"/>
    <mergeCell ref="J79:K79"/>
    <mergeCell ref="B91:C91"/>
    <mergeCell ref="D91:E91"/>
    <mergeCell ref="F91:G91"/>
    <mergeCell ref="H91:I91"/>
    <mergeCell ref="J91:K91"/>
    <mergeCell ref="B90:C90"/>
    <mergeCell ref="D90:E90"/>
    <mergeCell ref="F90:G90"/>
    <mergeCell ref="H90:I90"/>
    <mergeCell ref="J90:K90"/>
    <mergeCell ref="B89:K89"/>
    <mergeCell ref="A88:K88"/>
    <mergeCell ref="J81:K81"/>
    <mergeCell ref="B93:C93"/>
    <mergeCell ref="D93:E93"/>
    <mergeCell ref="F93:G93"/>
    <mergeCell ref="H93:I93"/>
    <mergeCell ref="J93:K93"/>
    <mergeCell ref="B92:C92"/>
    <mergeCell ref="D92:E92"/>
    <mergeCell ref="F92:G92"/>
    <mergeCell ref="H92:I92"/>
    <mergeCell ref="J92:K92"/>
    <mergeCell ref="J100:K100"/>
    <mergeCell ref="B101:C101"/>
    <mergeCell ref="D101:E101"/>
    <mergeCell ref="F101:G101"/>
    <mergeCell ref="H101:I101"/>
    <mergeCell ref="J101:K101"/>
    <mergeCell ref="B94:C94"/>
    <mergeCell ref="D94:E94"/>
    <mergeCell ref="F94:G94"/>
    <mergeCell ref="H94:I94"/>
    <mergeCell ref="J94:K94"/>
    <mergeCell ref="A95:A99"/>
    <mergeCell ref="B100:C100"/>
    <mergeCell ref="D100:E100"/>
    <mergeCell ref="F100:G100"/>
    <mergeCell ref="H100:I100"/>
    <mergeCell ref="B104:C104"/>
    <mergeCell ref="D104:E104"/>
    <mergeCell ref="F104:G104"/>
    <mergeCell ref="H104:I104"/>
    <mergeCell ref="B102:C102"/>
    <mergeCell ref="B105:C105"/>
    <mergeCell ref="D105:E105"/>
    <mergeCell ref="F105:G105"/>
    <mergeCell ref="H105:I105"/>
    <mergeCell ref="J105:K105"/>
    <mergeCell ref="J104:K104"/>
    <mergeCell ref="B103:C103"/>
    <mergeCell ref="D103:E103"/>
    <mergeCell ref="F103:G103"/>
    <mergeCell ref="H103:I103"/>
    <mergeCell ref="J103:K103"/>
    <mergeCell ref="B107:C107"/>
    <mergeCell ref="D107:E107"/>
    <mergeCell ref="F107:G107"/>
    <mergeCell ref="H107:I107"/>
    <mergeCell ref="J107:K107"/>
    <mergeCell ref="B106:C106"/>
    <mergeCell ref="D106:E106"/>
    <mergeCell ref="F106:G106"/>
    <mergeCell ref="H106:I106"/>
    <mergeCell ref="J106:K106"/>
    <mergeCell ref="B109:C109"/>
    <mergeCell ref="D109:E109"/>
    <mergeCell ref="F109:G109"/>
    <mergeCell ref="H109:I109"/>
    <mergeCell ref="J109:K109"/>
    <mergeCell ref="B108:C108"/>
    <mergeCell ref="D108:E108"/>
    <mergeCell ref="F108:G108"/>
    <mergeCell ref="H108:I108"/>
    <mergeCell ref="J108:K108"/>
    <mergeCell ref="B117:C117"/>
    <mergeCell ref="D117:E117"/>
    <mergeCell ref="F117:G117"/>
    <mergeCell ref="H117:I117"/>
    <mergeCell ref="J117:K117"/>
    <mergeCell ref="B111:C111"/>
    <mergeCell ref="B112:C112"/>
    <mergeCell ref="A114:K114"/>
    <mergeCell ref="B110:C110"/>
    <mergeCell ref="D110:E110"/>
    <mergeCell ref="F110:G110"/>
    <mergeCell ref="H110:I110"/>
    <mergeCell ref="J110:K110"/>
    <mergeCell ref="B116:C116"/>
    <mergeCell ref="D116:E116"/>
    <mergeCell ref="F116:G116"/>
    <mergeCell ref="H116:I116"/>
    <mergeCell ref="J116:K116"/>
    <mergeCell ref="B115:K115"/>
    <mergeCell ref="J130:K130"/>
    <mergeCell ref="B129:C129"/>
    <mergeCell ref="D129:E129"/>
    <mergeCell ref="F129:G129"/>
    <mergeCell ref="H129:I129"/>
    <mergeCell ref="J129:K129"/>
    <mergeCell ref="A121:A125"/>
    <mergeCell ref="B126:C126"/>
    <mergeCell ref="D126:E126"/>
    <mergeCell ref="F126:G126"/>
    <mergeCell ref="H126:I126"/>
    <mergeCell ref="B130:C130"/>
    <mergeCell ref="D130:E130"/>
    <mergeCell ref="F130:G130"/>
    <mergeCell ref="H130:I130"/>
    <mergeCell ref="J126:K126"/>
    <mergeCell ref="B127:C127"/>
    <mergeCell ref="D127:E127"/>
    <mergeCell ref="F127:G127"/>
    <mergeCell ref="H127:I127"/>
    <mergeCell ref="J127:K127"/>
    <mergeCell ref="B128:C128"/>
    <mergeCell ref="D128:E128"/>
    <mergeCell ref="F128:G128"/>
    <mergeCell ref="B132:C132"/>
    <mergeCell ref="D132:E132"/>
    <mergeCell ref="F132:G132"/>
    <mergeCell ref="H132:I132"/>
    <mergeCell ref="J132:K132"/>
    <mergeCell ref="B131:C131"/>
    <mergeCell ref="D131:E131"/>
    <mergeCell ref="F131:G131"/>
    <mergeCell ref="H131:I131"/>
    <mergeCell ref="J131:K131"/>
    <mergeCell ref="B134:C134"/>
    <mergeCell ref="D134:E134"/>
    <mergeCell ref="F134:G134"/>
    <mergeCell ref="H134:I134"/>
    <mergeCell ref="J134:K134"/>
    <mergeCell ref="B133:C133"/>
    <mergeCell ref="D133:E133"/>
    <mergeCell ref="F133:G133"/>
    <mergeCell ref="H133:I133"/>
    <mergeCell ref="J133:K133"/>
    <mergeCell ref="J136:K136"/>
    <mergeCell ref="B135:C135"/>
    <mergeCell ref="D135:E135"/>
    <mergeCell ref="F135:G135"/>
    <mergeCell ref="H135:I135"/>
    <mergeCell ref="J135:K135"/>
    <mergeCell ref="B137:C137"/>
    <mergeCell ref="B138:C138"/>
    <mergeCell ref="B136:C136"/>
    <mergeCell ref="D136:E136"/>
    <mergeCell ref="F136:G136"/>
    <mergeCell ref="H136:I136"/>
    <mergeCell ref="F14:G14"/>
    <mergeCell ref="H14:I14"/>
    <mergeCell ref="J14:K14"/>
    <mergeCell ref="B18:C18"/>
    <mergeCell ref="D18:E18"/>
    <mergeCell ref="H19:I21"/>
    <mergeCell ref="J19:K21"/>
    <mergeCell ref="F15:G15"/>
    <mergeCell ref="B15:C15"/>
    <mergeCell ref="D15:E15"/>
    <mergeCell ref="H23:I23"/>
    <mergeCell ref="J23:K23"/>
    <mergeCell ref="J40:K40"/>
    <mergeCell ref="B43:C43"/>
    <mergeCell ref="D43:E43"/>
    <mergeCell ref="A44:A46"/>
    <mergeCell ref="B51:C51"/>
    <mergeCell ref="B49:C49"/>
    <mergeCell ref="D49:E49"/>
    <mergeCell ref="D51:E51"/>
    <mergeCell ref="F51:G51"/>
    <mergeCell ref="F49:G49"/>
    <mergeCell ref="H49:I49"/>
    <mergeCell ref="B47:C47"/>
    <mergeCell ref="D47:E47"/>
    <mergeCell ref="F47:G47"/>
    <mergeCell ref="H47:I47"/>
    <mergeCell ref="F43:G43"/>
    <mergeCell ref="J43:K43"/>
    <mergeCell ref="B42:C42"/>
    <mergeCell ref="D42:E42"/>
    <mergeCell ref="F42:G42"/>
    <mergeCell ref="H42:I42"/>
    <mergeCell ref="J42:K42"/>
    <mergeCell ref="B41:C41"/>
    <mergeCell ref="D41:E41"/>
    <mergeCell ref="J49:K49"/>
    <mergeCell ref="B44:C46"/>
    <mergeCell ref="D44:E46"/>
    <mergeCell ref="F44:G46"/>
    <mergeCell ref="H44:I46"/>
    <mergeCell ref="B85:C85"/>
    <mergeCell ref="B86:C86"/>
    <mergeCell ref="J82:K82"/>
    <mergeCell ref="B84:C84"/>
    <mergeCell ref="D84:E84"/>
    <mergeCell ref="F84:G84"/>
    <mergeCell ref="H84:I84"/>
    <mergeCell ref="J84:K84"/>
    <mergeCell ref="J80:K80"/>
    <mergeCell ref="J83:K83"/>
    <mergeCell ref="J47:K47"/>
    <mergeCell ref="B48:C48"/>
    <mergeCell ref="D48:E48"/>
    <mergeCell ref="F48:G48"/>
    <mergeCell ref="H48:I48"/>
    <mergeCell ref="J48:K48"/>
    <mergeCell ref="J78:K78"/>
    <mergeCell ref="H128:I128"/>
    <mergeCell ref="J128:K128"/>
    <mergeCell ref="F121:G125"/>
    <mergeCell ref="H121:I125"/>
    <mergeCell ref="B121:C125"/>
    <mergeCell ref="B120:C120"/>
    <mergeCell ref="D120:E120"/>
    <mergeCell ref="F120:G120"/>
    <mergeCell ref="H120:I120"/>
    <mergeCell ref="J120:K120"/>
    <mergeCell ref="B119:C119"/>
    <mergeCell ref="D119:E119"/>
    <mergeCell ref="F119:G119"/>
    <mergeCell ref="H119:I119"/>
    <mergeCell ref="J119:K119"/>
    <mergeCell ref="B118:C118"/>
    <mergeCell ref="D118:E118"/>
    <mergeCell ref="F118:G118"/>
    <mergeCell ref="H118:I118"/>
    <mergeCell ref="J118:K118"/>
  </mergeCells>
  <pageMargins left="0.7" right="0.7" top="0.75" bottom="0.75" header="0.3" footer="0.3"/>
  <pageSetup paperSize="9" scale="35"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codeName="Hoja2">
    <tabColor theme="7" tint="0.39997558519241921"/>
  </sheetPr>
  <dimension ref="A1:Q19"/>
  <sheetViews>
    <sheetView zoomScale="115" zoomScaleNormal="115" workbookViewId="0">
      <selection activeCell="I7" sqref="I7"/>
    </sheetView>
  </sheetViews>
  <sheetFormatPr baseColWidth="10" defaultColWidth="11.42578125" defaultRowHeight="15"/>
  <cols>
    <col min="1" max="3" width="11.42578125" style="132"/>
    <col min="4" max="4" width="5.85546875" style="132" customWidth="1"/>
    <col min="5" max="5" width="3.85546875" style="132" bestFit="1" customWidth="1"/>
    <col min="6" max="6" width="5.42578125" style="132" customWidth="1"/>
    <col min="7" max="7" width="3.7109375" style="132" customWidth="1"/>
    <col min="8" max="8" width="11.42578125" style="132"/>
    <col min="9" max="9" width="42.7109375" style="132" customWidth="1"/>
    <col min="10" max="10" width="11.42578125" style="132"/>
    <col min="11" max="11" width="13.5703125" style="132" customWidth="1"/>
    <col min="12" max="12" width="11.42578125" style="132"/>
    <col min="13" max="13" width="17.7109375" style="132" bestFit="1" customWidth="1"/>
    <col min="14" max="14" width="19" style="132" customWidth="1"/>
    <col min="15" max="15" width="16.5703125" style="132" bestFit="1" customWidth="1"/>
    <col min="16" max="16384" width="11.42578125" style="132"/>
  </cols>
  <sheetData>
    <row r="1" spans="1:17">
      <c r="A1" s="129"/>
      <c r="B1" s="130" t="s">
        <v>538</v>
      </c>
      <c r="C1" s="131" t="s">
        <v>537</v>
      </c>
      <c r="E1" s="127" t="s">
        <v>539</v>
      </c>
      <c r="H1" s="132" t="s">
        <v>637</v>
      </c>
      <c r="I1" s="169" t="s">
        <v>541</v>
      </c>
      <c r="K1" s="137" t="s">
        <v>594</v>
      </c>
      <c r="M1" s="132" t="s">
        <v>629</v>
      </c>
      <c r="N1" s="132" t="s">
        <v>639</v>
      </c>
      <c r="O1" s="148" t="s">
        <v>596</v>
      </c>
    </row>
    <row r="2" spans="1:17" ht="15.75" thickBot="1">
      <c r="A2" s="166" t="s">
        <v>603</v>
      </c>
      <c r="B2" s="167">
        <v>828116</v>
      </c>
      <c r="C2" s="168">
        <v>925148</v>
      </c>
      <c r="E2" s="128" t="s">
        <v>540</v>
      </c>
      <c r="H2" s="183">
        <v>1</v>
      </c>
      <c r="I2" s="211" t="s">
        <v>652</v>
      </c>
      <c r="K2" s="138" t="s">
        <v>595</v>
      </c>
      <c r="M2" s="147">
        <v>1173569472</v>
      </c>
      <c r="N2" s="132">
        <v>80101504</v>
      </c>
      <c r="O2" s="148" t="s">
        <v>597</v>
      </c>
      <c r="Q2" s="132" t="s">
        <v>539</v>
      </c>
    </row>
    <row r="3" spans="1:17" ht="15.75" thickBot="1">
      <c r="A3" s="97" t="s">
        <v>536</v>
      </c>
      <c r="B3" s="133">
        <v>781242</v>
      </c>
      <c r="C3" s="134">
        <v>869453</v>
      </c>
      <c r="H3" s="183">
        <v>2</v>
      </c>
      <c r="I3" s="211" t="s">
        <v>647</v>
      </c>
      <c r="K3" s="139" t="s">
        <v>170</v>
      </c>
      <c r="M3" s="132" t="s">
        <v>659</v>
      </c>
      <c r="N3" s="132">
        <v>84111603</v>
      </c>
      <c r="O3" s="148" t="s">
        <v>598</v>
      </c>
      <c r="Q3" s="132" t="s">
        <v>540</v>
      </c>
    </row>
    <row r="4" spans="1:17">
      <c r="A4" s="97" t="s">
        <v>535</v>
      </c>
      <c r="B4" s="133">
        <v>737717</v>
      </c>
      <c r="C4" s="134">
        <v>820857</v>
      </c>
      <c r="H4" s="183">
        <v>3</v>
      </c>
      <c r="I4" s="211" t="s">
        <v>648</v>
      </c>
      <c r="M4" s="147">
        <f>+M2*0.5</f>
        <v>586784736</v>
      </c>
      <c r="N4" s="132">
        <v>93151607</v>
      </c>
    </row>
    <row r="5" spans="1:17">
      <c r="A5" s="97" t="s">
        <v>534</v>
      </c>
      <c r="B5" s="133">
        <v>689455</v>
      </c>
      <c r="C5" s="134">
        <v>767155</v>
      </c>
      <c r="H5" s="183">
        <v>4</v>
      </c>
      <c r="I5" s="211" t="s">
        <v>649</v>
      </c>
      <c r="M5" s="132" t="s">
        <v>660</v>
      </c>
    </row>
    <row r="6" spans="1:17">
      <c r="A6" s="97" t="s">
        <v>533</v>
      </c>
      <c r="B6" s="133">
        <v>644350</v>
      </c>
      <c r="C6" s="134">
        <v>718350</v>
      </c>
      <c r="H6" s="183">
        <v>5</v>
      </c>
      <c r="I6" s="211" t="s">
        <v>650</v>
      </c>
      <c r="M6" s="147">
        <f>+M2*0.3</f>
        <v>352070841.59999996</v>
      </c>
    </row>
    <row r="7" spans="1:17">
      <c r="A7" s="97" t="s">
        <v>532</v>
      </c>
      <c r="B7" s="133">
        <v>616000</v>
      </c>
      <c r="C7" s="134">
        <v>688000</v>
      </c>
      <c r="H7" s="183">
        <v>6</v>
      </c>
      <c r="I7" s="211" t="s">
        <v>663</v>
      </c>
    </row>
    <row r="8" spans="1:17">
      <c r="A8" s="97" t="s">
        <v>531</v>
      </c>
      <c r="B8" s="133">
        <v>589500</v>
      </c>
      <c r="C8" s="134">
        <v>660000</v>
      </c>
      <c r="H8" s="188">
        <v>7</v>
      </c>
      <c r="I8" s="211" t="s">
        <v>651</v>
      </c>
      <c r="M8" s="147"/>
    </row>
    <row r="9" spans="1:17">
      <c r="A9" s="97" t="s">
        <v>530</v>
      </c>
      <c r="B9" s="133">
        <v>566700</v>
      </c>
      <c r="C9" s="134">
        <v>634500</v>
      </c>
      <c r="H9" s="204"/>
      <c r="I9" s="205"/>
      <c r="M9" s="146"/>
    </row>
    <row r="10" spans="1:17">
      <c r="A10" s="97" t="s">
        <v>529</v>
      </c>
      <c r="B10" s="133">
        <v>535600</v>
      </c>
      <c r="C10" s="134">
        <v>599200</v>
      </c>
      <c r="H10" s="204"/>
      <c r="I10" s="205"/>
      <c r="M10" s="165"/>
    </row>
    <row r="11" spans="1:17">
      <c r="A11" s="97" t="s">
        <v>528</v>
      </c>
      <c r="B11" s="133">
        <v>515000</v>
      </c>
      <c r="C11" s="134">
        <v>576500</v>
      </c>
      <c r="H11" s="204"/>
      <c r="I11" s="205"/>
    </row>
    <row r="12" spans="1:17">
      <c r="A12" s="97" t="s">
        <v>527</v>
      </c>
      <c r="B12" s="133">
        <v>496900</v>
      </c>
      <c r="C12" s="134">
        <v>556200</v>
      </c>
      <c r="H12" s="204"/>
      <c r="I12" s="205"/>
    </row>
    <row r="13" spans="1:17">
      <c r="A13" s="97" t="s">
        <v>526</v>
      </c>
      <c r="B13" s="133">
        <v>461500</v>
      </c>
      <c r="C13" s="134">
        <v>516500</v>
      </c>
      <c r="H13" s="205"/>
      <c r="I13" s="205"/>
    </row>
    <row r="14" spans="1:17">
      <c r="A14" s="97" t="s">
        <v>525</v>
      </c>
      <c r="B14" s="133">
        <v>433700</v>
      </c>
      <c r="C14" s="134">
        <v>484500</v>
      </c>
    </row>
    <row r="15" spans="1:17">
      <c r="A15" s="97" t="s">
        <v>642</v>
      </c>
      <c r="B15" s="133">
        <v>408000</v>
      </c>
      <c r="C15" s="134">
        <v>455700</v>
      </c>
    </row>
    <row r="16" spans="1:17">
      <c r="A16" s="212" t="s">
        <v>643</v>
      </c>
      <c r="B16" s="133">
        <v>381500</v>
      </c>
      <c r="C16" s="134">
        <f>+B16+44500</f>
        <v>426000</v>
      </c>
    </row>
    <row r="17" spans="1:3">
      <c r="A17" s="212" t="s">
        <v>644</v>
      </c>
      <c r="B17" s="133">
        <v>358000</v>
      </c>
      <c r="C17" s="134">
        <v>399600</v>
      </c>
    </row>
    <row r="18" spans="1:3">
      <c r="A18" s="97" t="s">
        <v>645</v>
      </c>
      <c r="B18" s="133">
        <v>332000</v>
      </c>
      <c r="C18" s="213">
        <v>369500</v>
      </c>
    </row>
    <row r="19" spans="1:3" ht="15.75" thickBot="1">
      <c r="A19" s="135" t="s">
        <v>646</v>
      </c>
      <c r="B19" s="136">
        <v>309000</v>
      </c>
      <c r="C19" s="214">
        <v>343000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Hoja3">
    <tabColor theme="4" tint="-0.249977111117893"/>
  </sheetPr>
  <dimension ref="A1:AG54"/>
  <sheetViews>
    <sheetView topLeftCell="S18" zoomScale="70" zoomScaleNormal="70" zoomScaleSheetLayoutView="85" zoomScalePageLayoutView="80" workbookViewId="0">
      <selection activeCell="AA28" sqref="AA28:AC28"/>
    </sheetView>
  </sheetViews>
  <sheetFormatPr baseColWidth="10" defaultColWidth="10.85546875" defaultRowHeight="12"/>
  <cols>
    <col min="1" max="1" width="54.5703125" style="189" bestFit="1" customWidth="1"/>
    <col min="2" max="2" width="21.7109375" style="189" customWidth="1"/>
    <col min="3" max="5" width="22.140625" style="189" customWidth="1"/>
    <col min="6" max="6" width="32.7109375" style="189" customWidth="1"/>
    <col min="7" max="7" width="18.7109375" style="189" customWidth="1"/>
    <col min="8" max="8" width="22.7109375" style="189" customWidth="1"/>
    <col min="9" max="9" width="32.7109375" style="189" customWidth="1"/>
    <col min="10" max="10" width="19.5703125" style="189" bestFit="1" customWidth="1"/>
    <col min="11" max="11" width="18.5703125" style="189" bestFit="1" customWidth="1"/>
    <col min="12" max="12" width="32.7109375" style="189" customWidth="1"/>
    <col min="13" max="13" width="18.7109375" style="189" customWidth="1"/>
    <col min="14" max="14" width="18.5703125" style="189" bestFit="1" customWidth="1"/>
    <col min="15" max="15" width="32.7109375" style="189" customWidth="1"/>
    <col min="16" max="16" width="18.7109375" style="189" customWidth="1"/>
    <col min="17" max="17" width="18.5703125" style="189" bestFit="1" customWidth="1"/>
    <col min="18" max="18" width="32.7109375" style="189" customWidth="1"/>
    <col min="19" max="19" width="18.7109375" style="189" customWidth="1"/>
    <col min="20" max="20" width="16" style="189" bestFit="1" customWidth="1"/>
    <col min="21" max="21" width="32.7109375" style="189" customWidth="1"/>
    <col min="22" max="22" width="18.7109375" style="189" customWidth="1"/>
    <col min="23" max="23" width="16.140625" style="189" customWidth="1"/>
    <col min="24" max="24" width="32.7109375" style="189" customWidth="1"/>
    <col min="25" max="25" width="18.7109375" style="189" customWidth="1"/>
    <col min="26" max="26" width="16" style="189" bestFit="1" customWidth="1"/>
    <col min="27" max="27" width="32.7109375" style="189" customWidth="1"/>
    <col min="28" max="28" width="18.7109375" style="189" customWidth="1"/>
    <col min="29" max="29" width="16" style="189" bestFit="1" customWidth="1"/>
    <col min="30" max="30" width="32.7109375" style="189" customWidth="1"/>
    <col min="31" max="31" width="18.7109375" style="189" customWidth="1"/>
    <col min="32" max="32" width="16" style="189" bestFit="1" customWidth="1"/>
    <col min="33" max="16384" width="10.85546875" style="189"/>
  </cols>
  <sheetData>
    <row r="1" spans="1:33" ht="19.5">
      <c r="A1" s="534" t="s">
        <v>543</v>
      </c>
      <c r="B1" s="534"/>
      <c r="C1" s="534"/>
      <c r="D1" s="534"/>
      <c r="E1" s="534"/>
      <c r="F1" s="534"/>
      <c r="G1" s="534"/>
      <c r="H1" s="534"/>
      <c r="I1" s="534"/>
      <c r="J1" s="534"/>
      <c r="K1" s="534"/>
      <c r="L1" s="534"/>
      <c r="M1" s="534"/>
      <c r="N1" s="534"/>
      <c r="O1" s="216"/>
      <c r="P1" s="216"/>
      <c r="Q1" s="216"/>
    </row>
    <row r="2" spans="1:33" ht="19.5">
      <c r="A2" s="534" t="s">
        <v>518</v>
      </c>
      <c r="B2" s="534"/>
      <c r="C2" s="534"/>
      <c r="D2" s="534"/>
      <c r="E2" s="534"/>
      <c r="F2" s="534"/>
      <c r="G2" s="534"/>
      <c r="H2" s="534"/>
      <c r="I2" s="534"/>
      <c r="J2" s="534"/>
      <c r="K2" s="534"/>
      <c r="L2" s="534"/>
      <c r="M2" s="534"/>
      <c r="N2" s="534"/>
      <c r="O2" s="216"/>
      <c r="P2" s="216"/>
      <c r="Q2" s="216"/>
    </row>
    <row r="3" spans="1:33" ht="19.5">
      <c r="A3" s="534" t="s">
        <v>544</v>
      </c>
      <c r="B3" s="534"/>
      <c r="C3" s="534"/>
      <c r="D3" s="534"/>
      <c r="E3" s="534"/>
      <c r="F3" s="534"/>
      <c r="G3" s="534"/>
      <c r="H3" s="534"/>
      <c r="I3" s="534"/>
      <c r="J3" s="534"/>
      <c r="K3" s="534"/>
      <c r="L3" s="534"/>
      <c r="M3" s="534"/>
      <c r="N3" s="534"/>
      <c r="O3" s="216"/>
      <c r="P3" s="216"/>
      <c r="Q3" s="216"/>
    </row>
    <row r="4" spans="1:33" ht="19.5">
      <c r="A4" s="534" t="s">
        <v>641</v>
      </c>
      <c r="B4" s="534"/>
      <c r="C4" s="534"/>
      <c r="D4" s="534"/>
      <c r="E4" s="534"/>
      <c r="F4" s="534"/>
      <c r="G4" s="534"/>
      <c r="H4" s="534"/>
      <c r="I4" s="534"/>
      <c r="J4" s="534"/>
      <c r="K4" s="534"/>
      <c r="L4" s="534"/>
      <c r="M4" s="534"/>
      <c r="N4" s="534"/>
      <c r="O4" s="216"/>
      <c r="P4" s="216"/>
      <c r="Q4" s="216"/>
    </row>
    <row r="5" spans="1:33" ht="19.5">
      <c r="A5" s="534" t="s">
        <v>546</v>
      </c>
      <c r="B5" s="534"/>
      <c r="C5" s="534"/>
      <c r="D5" s="534"/>
      <c r="E5" s="534"/>
      <c r="F5" s="534"/>
      <c r="G5" s="534"/>
      <c r="H5" s="534"/>
      <c r="I5" s="534"/>
      <c r="J5" s="534"/>
      <c r="K5" s="534"/>
      <c r="L5" s="534"/>
      <c r="M5" s="534"/>
      <c r="N5" s="534"/>
      <c r="O5" s="216"/>
      <c r="P5" s="216"/>
      <c r="Q5" s="216"/>
    </row>
    <row r="6" spans="1:33" ht="9" customHeight="1" thickBot="1">
      <c r="A6" s="201"/>
      <c r="B6" s="201"/>
      <c r="C6" s="201"/>
      <c r="D6" s="201"/>
      <c r="E6" s="201"/>
      <c r="F6" s="201"/>
      <c r="G6" s="201"/>
      <c r="H6" s="201"/>
      <c r="I6" s="201"/>
      <c r="J6" s="201"/>
      <c r="K6" s="201"/>
      <c r="L6" s="201"/>
      <c r="M6" s="201"/>
      <c r="N6" s="201"/>
      <c r="O6" s="201"/>
      <c r="P6" s="201"/>
      <c r="Q6" s="201"/>
      <c r="R6" s="201"/>
      <c r="S6" s="201"/>
      <c r="T6" s="201"/>
      <c r="U6" s="201"/>
      <c r="V6" s="201"/>
      <c r="W6" s="201"/>
      <c r="X6" s="201"/>
      <c r="Y6" s="201"/>
      <c r="Z6" s="201"/>
      <c r="AA6" s="201"/>
      <c r="AB6" s="201"/>
      <c r="AC6" s="201"/>
    </row>
    <row r="7" spans="1:33" s="217" customFormat="1" ht="36.75" customHeight="1" thickBot="1">
      <c r="A7" s="556" t="s">
        <v>519</v>
      </c>
      <c r="B7" s="535" t="s">
        <v>579</v>
      </c>
      <c r="C7" s="537" t="s">
        <v>520</v>
      </c>
      <c r="D7" s="538"/>
      <c r="E7" s="539"/>
      <c r="F7" s="537" t="s">
        <v>523</v>
      </c>
      <c r="G7" s="538"/>
      <c r="H7" s="539"/>
      <c r="I7" s="544" t="s">
        <v>191</v>
      </c>
      <c r="J7" s="545"/>
      <c r="K7" s="546"/>
      <c r="L7" s="540"/>
      <c r="M7" s="540"/>
      <c r="N7" s="540"/>
      <c r="O7" s="540"/>
      <c r="P7" s="540"/>
      <c r="Q7" s="540"/>
      <c r="R7" s="540"/>
      <c r="S7" s="540"/>
      <c r="T7" s="540"/>
      <c r="U7" s="540"/>
      <c r="V7" s="540"/>
      <c r="W7" s="540"/>
      <c r="X7" s="540"/>
      <c r="Y7" s="540"/>
      <c r="Z7" s="540"/>
      <c r="AA7" s="540"/>
      <c r="AB7" s="540"/>
      <c r="AC7" s="540"/>
      <c r="AD7" s="201"/>
      <c r="AE7" s="201"/>
      <c r="AF7" s="201"/>
    </row>
    <row r="8" spans="1:33" s="190" customFormat="1" ht="35.25" customHeight="1" thickBot="1">
      <c r="A8" s="557"/>
      <c r="B8" s="536"/>
      <c r="C8" s="234" t="s">
        <v>521</v>
      </c>
      <c r="D8" s="235" t="s">
        <v>522</v>
      </c>
      <c r="E8" s="236" t="s">
        <v>476</v>
      </c>
      <c r="F8" s="234" t="s">
        <v>521</v>
      </c>
      <c r="G8" s="235" t="s">
        <v>522</v>
      </c>
      <c r="H8" s="236" t="s">
        <v>476</v>
      </c>
      <c r="I8" s="422" t="s">
        <v>754</v>
      </c>
      <c r="J8" s="423"/>
      <c r="K8" s="424"/>
      <c r="L8" s="201"/>
      <c r="M8" s="201"/>
      <c r="N8" s="201"/>
      <c r="O8" s="201"/>
      <c r="P8" s="201"/>
      <c r="Q8" s="201"/>
      <c r="R8" s="201"/>
      <c r="S8" s="201"/>
      <c r="T8" s="201"/>
      <c r="U8" s="201"/>
      <c r="V8" s="201"/>
      <c r="W8" s="201"/>
      <c r="X8" s="201"/>
      <c r="Y8" s="201"/>
      <c r="Z8" s="201"/>
      <c r="AA8" s="201"/>
      <c r="AB8" s="201"/>
      <c r="AC8" s="201"/>
      <c r="AD8" s="201"/>
      <c r="AE8" s="201"/>
      <c r="AF8" s="201"/>
    </row>
    <row r="9" spans="1:33" s="191" customFormat="1" ht="85.5" customHeight="1" thickBot="1">
      <c r="A9" s="237" t="str">
        <f>+VLOOKUP(B9,X!$H$2:$I$9,2,0)</f>
        <v>CONSORCIO AUDITOR ESCOLAR 004-2009</v>
      </c>
      <c r="B9" s="221">
        <v>7</v>
      </c>
      <c r="C9" s="222" t="s">
        <v>669</v>
      </c>
      <c r="D9" s="223" t="s">
        <v>692</v>
      </c>
      <c r="E9" s="224">
        <v>0.75</v>
      </c>
      <c r="F9" s="222" t="s">
        <v>693</v>
      </c>
      <c r="G9" s="223" t="s">
        <v>694</v>
      </c>
      <c r="H9" s="225">
        <v>0.25</v>
      </c>
      <c r="I9" s="425"/>
      <c r="J9" s="426"/>
      <c r="K9" s="427"/>
      <c r="L9" s="201"/>
      <c r="M9" s="201"/>
      <c r="N9" s="226"/>
      <c r="O9" s="201"/>
      <c r="P9" s="201"/>
      <c r="Q9" s="226"/>
      <c r="R9" s="201"/>
      <c r="S9" s="201"/>
      <c r="T9" s="226"/>
      <c r="U9" s="201"/>
      <c r="V9" s="201"/>
      <c r="W9" s="226"/>
      <c r="X9" s="201"/>
      <c r="Y9" s="201"/>
      <c r="Z9" s="226"/>
      <c r="AA9" s="201"/>
      <c r="AB9" s="201"/>
      <c r="AC9" s="201"/>
      <c r="AD9" s="227"/>
      <c r="AE9" s="227"/>
      <c r="AF9" s="227"/>
    </row>
    <row r="10" spans="1:33" ht="15.75" thickBot="1">
      <c r="A10" s="466" t="s">
        <v>480</v>
      </c>
      <c r="B10" s="467"/>
      <c r="C10" s="447" t="s">
        <v>602</v>
      </c>
      <c r="D10" s="448"/>
      <c r="E10" s="448"/>
      <c r="F10" s="448"/>
      <c r="G10" s="448"/>
      <c r="H10" s="448"/>
      <c r="I10" s="448"/>
      <c r="J10" s="448"/>
      <c r="K10" s="448"/>
      <c r="L10" s="448"/>
      <c r="M10" s="448"/>
      <c r="N10" s="448"/>
      <c r="O10" s="448"/>
      <c r="P10" s="448"/>
      <c r="Q10" s="449"/>
      <c r="R10" s="442" t="s">
        <v>549</v>
      </c>
      <c r="S10" s="443"/>
      <c r="T10" s="443"/>
      <c r="U10" s="443"/>
      <c r="V10" s="443"/>
      <c r="W10" s="443"/>
      <c r="X10" s="443"/>
      <c r="Y10" s="443"/>
      <c r="Z10" s="443"/>
      <c r="AA10" s="443"/>
      <c r="AB10" s="443"/>
      <c r="AC10" s="443"/>
      <c r="AD10" s="443"/>
      <c r="AE10" s="443"/>
      <c r="AF10" s="444"/>
    </row>
    <row r="11" spans="1:33" s="192" customFormat="1" ht="15" customHeight="1" thickBot="1">
      <c r="A11" s="447"/>
      <c r="B11" s="449"/>
      <c r="C11" s="486" t="s">
        <v>15</v>
      </c>
      <c r="D11" s="487"/>
      <c r="E11" s="488"/>
      <c r="F11" s="486" t="s">
        <v>16</v>
      </c>
      <c r="G11" s="487"/>
      <c r="H11" s="488"/>
      <c r="I11" s="486" t="s">
        <v>17</v>
      </c>
      <c r="J11" s="487"/>
      <c r="K11" s="488"/>
      <c r="L11" s="486"/>
      <c r="M11" s="487"/>
      <c r="N11" s="488"/>
      <c r="O11" s="486" t="s">
        <v>19</v>
      </c>
      <c r="P11" s="487"/>
      <c r="Q11" s="488"/>
      <c r="R11" s="442" t="s">
        <v>15</v>
      </c>
      <c r="S11" s="443"/>
      <c r="T11" s="444"/>
      <c r="U11" s="442" t="s">
        <v>16</v>
      </c>
      <c r="V11" s="443"/>
      <c r="W11" s="444"/>
      <c r="X11" s="442" t="s">
        <v>17</v>
      </c>
      <c r="Y11" s="443"/>
      <c r="Z11" s="444"/>
      <c r="AA11" s="442" t="s">
        <v>18</v>
      </c>
      <c r="AB11" s="443"/>
      <c r="AC11" s="444"/>
      <c r="AD11" s="442" t="s">
        <v>19</v>
      </c>
      <c r="AE11" s="443"/>
      <c r="AF11" s="444"/>
      <c r="AG11" s="189"/>
    </row>
    <row r="12" spans="1:33" ht="61.5" customHeight="1">
      <c r="A12" s="468" t="s">
        <v>0</v>
      </c>
      <c r="B12" s="474"/>
      <c r="C12" s="436" t="s">
        <v>695</v>
      </c>
      <c r="D12" s="437"/>
      <c r="E12" s="438"/>
      <c r="F12" s="439" t="s">
        <v>696</v>
      </c>
      <c r="G12" s="440"/>
      <c r="H12" s="441"/>
      <c r="I12" s="436" t="s">
        <v>695</v>
      </c>
      <c r="J12" s="437"/>
      <c r="K12" s="438"/>
      <c r="L12" s="436" t="s">
        <v>697</v>
      </c>
      <c r="M12" s="437"/>
      <c r="N12" s="438"/>
      <c r="O12" s="436"/>
      <c r="P12" s="437"/>
      <c r="Q12" s="438"/>
      <c r="R12" s="439" t="s">
        <v>698</v>
      </c>
      <c r="S12" s="440"/>
      <c r="T12" s="441"/>
      <c r="U12" s="439" t="s">
        <v>699</v>
      </c>
      <c r="V12" s="440"/>
      <c r="W12" s="441"/>
      <c r="X12" s="436" t="s">
        <v>695</v>
      </c>
      <c r="Y12" s="437"/>
      <c r="Z12" s="438"/>
      <c r="AA12" s="439" t="s">
        <v>695</v>
      </c>
      <c r="AB12" s="440"/>
      <c r="AC12" s="441"/>
      <c r="AD12" s="436" t="s">
        <v>697</v>
      </c>
      <c r="AE12" s="437"/>
      <c r="AF12" s="438"/>
    </row>
    <row r="13" spans="1:33" ht="15.75" customHeight="1">
      <c r="A13" s="470" t="s">
        <v>5</v>
      </c>
      <c r="B13" s="475"/>
      <c r="C13" s="430" t="s">
        <v>700</v>
      </c>
      <c r="D13" s="431"/>
      <c r="E13" s="432"/>
      <c r="F13" s="430" t="s">
        <v>701</v>
      </c>
      <c r="G13" s="431"/>
      <c r="H13" s="432"/>
      <c r="I13" s="430" t="s">
        <v>702</v>
      </c>
      <c r="J13" s="431"/>
      <c r="K13" s="432"/>
      <c r="L13" s="430" t="s">
        <v>703</v>
      </c>
      <c r="M13" s="431"/>
      <c r="N13" s="432"/>
      <c r="O13" s="430"/>
      <c r="P13" s="431"/>
      <c r="Q13" s="432"/>
      <c r="R13" s="430" t="s">
        <v>701</v>
      </c>
      <c r="S13" s="431"/>
      <c r="T13" s="432"/>
      <c r="U13" s="430" t="s">
        <v>704</v>
      </c>
      <c r="V13" s="431"/>
      <c r="W13" s="432"/>
      <c r="X13" s="430" t="s">
        <v>702</v>
      </c>
      <c r="Y13" s="431"/>
      <c r="Z13" s="432"/>
      <c r="AA13" s="430" t="s">
        <v>702</v>
      </c>
      <c r="AB13" s="431"/>
      <c r="AC13" s="432"/>
      <c r="AD13" s="430" t="s">
        <v>703</v>
      </c>
      <c r="AE13" s="431"/>
      <c r="AF13" s="432"/>
    </row>
    <row r="14" spans="1:33" ht="21.75" customHeight="1">
      <c r="A14" s="470" t="s">
        <v>6</v>
      </c>
      <c r="B14" s="475"/>
      <c r="C14" s="430">
        <v>222800</v>
      </c>
      <c r="D14" s="431"/>
      <c r="E14" s="432"/>
      <c r="F14" s="430">
        <v>4261644</v>
      </c>
      <c r="G14" s="431"/>
      <c r="H14" s="432"/>
      <c r="I14" s="430">
        <v>222800</v>
      </c>
      <c r="J14" s="431"/>
      <c r="K14" s="432"/>
      <c r="L14" s="430">
        <v>5461500</v>
      </c>
      <c r="M14" s="431"/>
      <c r="N14" s="432"/>
      <c r="O14" s="430"/>
      <c r="P14" s="431"/>
      <c r="Q14" s="432"/>
      <c r="R14" s="430">
        <v>4261644</v>
      </c>
      <c r="S14" s="431"/>
      <c r="T14" s="432"/>
      <c r="U14" s="430">
        <v>5954410</v>
      </c>
      <c r="V14" s="431"/>
      <c r="W14" s="432"/>
      <c r="X14" s="430">
        <v>222800</v>
      </c>
      <c r="Y14" s="431"/>
      <c r="Z14" s="432"/>
      <c r="AA14" s="430">
        <v>222800</v>
      </c>
      <c r="AB14" s="431"/>
      <c r="AC14" s="432"/>
      <c r="AD14" s="430">
        <v>5461500</v>
      </c>
      <c r="AE14" s="431"/>
      <c r="AF14" s="432"/>
    </row>
    <row r="15" spans="1:33" ht="19.5" customHeight="1" thickBot="1">
      <c r="A15" s="476" t="s">
        <v>1</v>
      </c>
      <c r="B15" s="477"/>
      <c r="C15" s="433" t="s">
        <v>705</v>
      </c>
      <c r="D15" s="434"/>
      <c r="E15" s="435"/>
      <c r="F15" s="433" t="s">
        <v>706</v>
      </c>
      <c r="G15" s="434"/>
      <c r="H15" s="435"/>
      <c r="I15" s="433" t="s">
        <v>707</v>
      </c>
      <c r="J15" s="434"/>
      <c r="K15" s="435"/>
      <c r="L15" s="433" t="s">
        <v>709</v>
      </c>
      <c r="M15" s="434"/>
      <c r="N15" s="435"/>
      <c r="O15" s="433"/>
      <c r="P15" s="434"/>
      <c r="Q15" s="435"/>
      <c r="R15" s="433" t="s">
        <v>710</v>
      </c>
      <c r="S15" s="434"/>
      <c r="T15" s="435"/>
      <c r="U15" s="433" t="s">
        <v>709</v>
      </c>
      <c r="V15" s="434"/>
      <c r="W15" s="435"/>
      <c r="X15" s="433" t="s">
        <v>709</v>
      </c>
      <c r="Y15" s="434"/>
      <c r="Z15" s="435"/>
      <c r="AA15" s="433" t="s">
        <v>709</v>
      </c>
      <c r="AB15" s="434"/>
      <c r="AC15" s="435"/>
      <c r="AD15" s="433" t="s">
        <v>709</v>
      </c>
      <c r="AE15" s="434"/>
      <c r="AF15" s="435"/>
    </row>
    <row r="16" spans="1:33" ht="49.5" customHeight="1" thickBot="1">
      <c r="A16" s="516" t="s">
        <v>8</v>
      </c>
      <c r="B16" s="517"/>
      <c r="C16" s="420" t="s">
        <v>22</v>
      </c>
      <c r="D16" s="507"/>
      <c r="E16" s="238" t="s">
        <v>494</v>
      </c>
      <c r="F16" s="420" t="s">
        <v>22</v>
      </c>
      <c r="G16" s="507"/>
      <c r="H16" s="238" t="s">
        <v>494</v>
      </c>
      <c r="I16" s="420" t="s">
        <v>22</v>
      </c>
      <c r="J16" s="507"/>
      <c r="K16" s="238" t="s">
        <v>494</v>
      </c>
      <c r="L16" s="420" t="s">
        <v>22</v>
      </c>
      <c r="M16" s="507"/>
      <c r="N16" s="238" t="s">
        <v>494</v>
      </c>
      <c r="O16" s="420" t="s">
        <v>22</v>
      </c>
      <c r="P16" s="507"/>
      <c r="Q16" s="238" t="s">
        <v>494</v>
      </c>
      <c r="R16" s="505" t="s">
        <v>22</v>
      </c>
      <c r="S16" s="506"/>
      <c r="T16" s="239" t="s">
        <v>494</v>
      </c>
      <c r="U16" s="505" t="s">
        <v>22</v>
      </c>
      <c r="V16" s="506"/>
      <c r="W16" s="239" t="s">
        <v>494</v>
      </c>
      <c r="X16" s="505" t="s">
        <v>22</v>
      </c>
      <c r="Y16" s="506"/>
      <c r="Z16" s="239" t="s">
        <v>494</v>
      </c>
      <c r="AA16" s="505" t="s">
        <v>22</v>
      </c>
      <c r="AB16" s="506"/>
      <c r="AC16" s="239" t="s">
        <v>494</v>
      </c>
      <c r="AD16" s="505" t="s">
        <v>22</v>
      </c>
      <c r="AE16" s="506"/>
      <c r="AF16" s="239" t="s">
        <v>494</v>
      </c>
    </row>
    <row r="17" spans="1:33" ht="12" customHeight="1">
      <c r="A17" s="518"/>
      <c r="B17" s="519"/>
      <c r="C17" s="428" t="s">
        <v>711</v>
      </c>
      <c r="D17" s="429"/>
      <c r="E17" s="228">
        <v>0.5</v>
      </c>
      <c r="F17" s="428" t="s">
        <v>711</v>
      </c>
      <c r="G17" s="429"/>
      <c r="H17" s="228">
        <v>1</v>
      </c>
      <c r="I17" s="428" t="s">
        <v>711</v>
      </c>
      <c r="J17" s="429"/>
      <c r="K17" s="228">
        <v>0.45</v>
      </c>
      <c r="L17" s="428" t="s">
        <v>710</v>
      </c>
      <c r="M17" s="429"/>
      <c r="N17" s="228">
        <v>1</v>
      </c>
      <c r="O17" s="428"/>
      <c r="P17" s="429"/>
      <c r="Q17" s="228"/>
      <c r="R17" s="428" t="s">
        <v>709</v>
      </c>
      <c r="S17" s="429"/>
      <c r="T17" s="228">
        <v>1</v>
      </c>
      <c r="U17" s="428" t="s">
        <v>709</v>
      </c>
      <c r="V17" s="429"/>
      <c r="W17" s="228">
        <v>1</v>
      </c>
      <c r="X17" s="428" t="s">
        <v>708</v>
      </c>
      <c r="Y17" s="429"/>
      <c r="Z17" s="228">
        <v>1</v>
      </c>
      <c r="AA17" s="428" t="s">
        <v>708</v>
      </c>
      <c r="AB17" s="429"/>
      <c r="AC17" s="228">
        <v>1</v>
      </c>
      <c r="AD17" s="428" t="s">
        <v>708</v>
      </c>
      <c r="AE17" s="429"/>
      <c r="AF17" s="228">
        <v>1</v>
      </c>
    </row>
    <row r="18" spans="1:33" ht="12" customHeight="1">
      <c r="A18" s="518"/>
      <c r="B18" s="519"/>
      <c r="C18" s="478"/>
      <c r="D18" s="479"/>
      <c r="E18" s="229"/>
      <c r="F18" s="478"/>
      <c r="G18" s="479"/>
      <c r="H18" s="229"/>
      <c r="I18" s="478"/>
      <c r="J18" s="479"/>
      <c r="K18" s="229"/>
      <c r="L18" s="478"/>
      <c r="M18" s="479"/>
      <c r="N18" s="229"/>
      <c r="O18" s="478"/>
      <c r="P18" s="479"/>
      <c r="Q18" s="229"/>
      <c r="R18" s="478"/>
      <c r="S18" s="479"/>
      <c r="T18" s="229"/>
      <c r="U18" s="478"/>
      <c r="V18" s="479"/>
      <c r="W18" s="229"/>
      <c r="X18" s="478"/>
      <c r="Y18" s="479"/>
      <c r="Z18" s="229"/>
      <c r="AA18" s="478"/>
      <c r="AB18" s="479"/>
      <c r="AC18" s="229"/>
      <c r="AD18" s="478"/>
      <c r="AE18" s="479"/>
      <c r="AF18" s="229"/>
    </row>
    <row r="19" spans="1:33" ht="15">
      <c r="A19" s="518"/>
      <c r="B19" s="519"/>
      <c r="C19" s="478"/>
      <c r="D19" s="479"/>
      <c r="E19" s="229"/>
      <c r="F19" s="478"/>
      <c r="G19" s="479"/>
      <c r="H19" s="229"/>
      <c r="I19" s="478"/>
      <c r="J19" s="479"/>
      <c r="K19" s="229"/>
      <c r="L19" s="478"/>
      <c r="M19" s="479"/>
      <c r="N19" s="229"/>
      <c r="O19" s="478"/>
      <c r="P19" s="479"/>
      <c r="Q19" s="229"/>
      <c r="R19" s="478"/>
      <c r="S19" s="479"/>
      <c r="T19" s="229"/>
      <c r="U19" s="478"/>
      <c r="V19" s="479"/>
      <c r="W19" s="229"/>
      <c r="X19" s="478"/>
      <c r="Y19" s="479"/>
      <c r="Z19" s="229"/>
      <c r="AA19" s="478"/>
      <c r="AB19" s="479"/>
      <c r="AC19" s="229"/>
      <c r="AD19" s="478"/>
      <c r="AE19" s="479"/>
      <c r="AF19" s="229"/>
    </row>
    <row r="20" spans="1:33" ht="15">
      <c r="A20" s="518"/>
      <c r="B20" s="519"/>
      <c r="C20" s="478"/>
      <c r="D20" s="479"/>
      <c r="E20" s="229"/>
      <c r="F20" s="478"/>
      <c r="G20" s="479"/>
      <c r="H20" s="230"/>
      <c r="I20" s="478"/>
      <c r="J20" s="479"/>
      <c r="K20" s="230"/>
      <c r="L20" s="478"/>
      <c r="M20" s="479"/>
      <c r="N20" s="230"/>
      <c r="O20" s="478"/>
      <c r="P20" s="479"/>
      <c r="Q20" s="230"/>
      <c r="R20" s="478"/>
      <c r="S20" s="479"/>
      <c r="T20" s="230"/>
      <c r="U20" s="478"/>
      <c r="V20" s="479"/>
      <c r="W20" s="230"/>
      <c r="X20" s="478"/>
      <c r="Y20" s="479"/>
      <c r="Z20" s="230"/>
      <c r="AA20" s="478"/>
      <c r="AB20" s="479"/>
      <c r="AC20" s="230"/>
      <c r="AD20" s="478"/>
      <c r="AE20" s="479"/>
      <c r="AF20" s="230"/>
    </row>
    <row r="21" spans="1:33" ht="15.75" customHeight="1" thickBot="1">
      <c r="A21" s="476"/>
      <c r="B21" s="520"/>
      <c r="C21" s="493"/>
      <c r="D21" s="494"/>
      <c r="E21" s="231"/>
      <c r="F21" s="493"/>
      <c r="G21" s="494"/>
      <c r="H21" s="231"/>
      <c r="I21" s="493"/>
      <c r="J21" s="494"/>
      <c r="K21" s="231"/>
      <c r="L21" s="493"/>
      <c r="M21" s="494"/>
      <c r="N21" s="231"/>
      <c r="O21" s="493"/>
      <c r="P21" s="494"/>
      <c r="Q21" s="231"/>
      <c r="R21" s="493"/>
      <c r="S21" s="494"/>
      <c r="T21" s="231"/>
      <c r="U21" s="493"/>
      <c r="V21" s="494"/>
      <c r="W21" s="231"/>
      <c r="X21" s="493"/>
      <c r="Y21" s="494"/>
      <c r="Z21" s="231"/>
      <c r="AA21" s="493"/>
      <c r="AB21" s="494"/>
      <c r="AC21" s="231"/>
      <c r="AD21" s="493"/>
      <c r="AE21" s="494"/>
      <c r="AF21" s="231"/>
    </row>
    <row r="22" spans="1:33" ht="37.5" customHeight="1">
      <c r="A22" s="519" t="s">
        <v>634</v>
      </c>
      <c r="B22" s="519"/>
      <c r="C22" s="495" t="s">
        <v>712</v>
      </c>
      <c r="D22" s="496"/>
      <c r="E22" s="497"/>
      <c r="F22" s="495" t="s">
        <v>713</v>
      </c>
      <c r="G22" s="496"/>
      <c r="H22" s="497"/>
      <c r="I22" s="495" t="s">
        <v>714</v>
      </c>
      <c r="J22" s="496"/>
      <c r="K22" s="497"/>
      <c r="L22" s="495" t="s">
        <v>715</v>
      </c>
      <c r="M22" s="496"/>
      <c r="N22" s="497"/>
      <c r="O22" s="508"/>
      <c r="P22" s="496"/>
      <c r="Q22" s="497"/>
      <c r="R22" s="495" t="s">
        <v>716</v>
      </c>
      <c r="S22" s="496"/>
      <c r="T22" s="497"/>
      <c r="U22" s="495" t="s">
        <v>717</v>
      </c>
      <c r="V22" s="496"/>
      <c r="W22" s="497"/>
      <c r="X22" s="495" t="s">
        <v>718</v>
      </c>
      <c r="Y22" s="496"/>
      <c r="Z22" s="497"/>
      <c r="AA22" s="495" t="s">
        <v>719</v>
      </c>
      <c r="AB22" s="496"/>
      <c r="AC22" s="497"/>
      <c r="AD22" s="495" t="s">
        <v>720</v>
      </c>
      <c r="AE22" s="496"/>
      <c r="AF22" s="497"/>
    </row>
    <row r="23" spans="1:33" ht="37.5" customHeight="1">
      <c r="A23" s="519" t="s">
        <v>636</v>
      </c>
      <c r="B23" s="519"/>
      <c r="C23" s="498">
        <v>41865</v>
      </c>
      <c r="D23" s="499"/>
      <c r="E23" s="500"/>
      <c r="F23" s="498">
        <v>36495</v>
      </c>
      <c r="G23" s="499"/>
      <c r="H23" s="500"/>
      <c r="I23" s="498">
        <v>41134</v>
      </c>
      <c r="J23" s="499"/>
      <c r="K23" s="500"/>
      <c r="L23" s="498" t="s">
        <v>721</v>
      </c>
      <c r="M23" s="499"/>
      <c r="N23" s="500"/>
      <c r="O23" s="508"/>
      <c r="P23" s="496"/>
      <c r="Q23" s="497"/>
      <c r="R23" s="498">
        <v>39078</v>
      </c>
      <c r="S23" s="499"/>
      <c r="T23" s="500"/>
      <c r="U23" s="498">
        <v>41250</v>
      </c>
      <c r="V23" s="499"/>
      <c r="W23" s="500"/>
      <c r="X23" s="498">
        <v>38375</v>
      </c>
      <c r="Y23" s="499"/>
      <c r="Z23" s="500"/>
      <c r="AA23" s="498">
        <v>42605</v>
      </c>
      <c r="AB23" s="499"/>
      <c r="AC23" s="500"/>
      <c r="AD23" s="498">
        <v>42258</v>
      </c>
      <c r="AE23" s="499"/>
      <c r="AF23" s="500"/>
    </row>
    <row r="24" spans="1:33" ht="37.5" customHeight="1">
      <c r="A24" s="519" t="s">
        <v>2</v>
      </c>
      <c r="B24" s="519"/>
      <c r="C24" s="480">
        <v>3952870752</v>
      </c>
      <c r="D24" s="481"/>
      <c r="E24" s="482"/>
      <c r="F24" s="480">
        <v>130000000</v>
      </c>
      <c r="G24" s="481"/>
      <c r="H24" s="482"/>
      <c r="I24" s="480">
        <v>2979328220</v>
      </c>
      <c r="J24" s="481"/>
      <c r="K24" s="482"/>
      <c r="L24" s="480">
        <v>945703920</v>
      </c>
      <c r="M24" s="481"/>
      <c r="N24" s="482"/>
      <c r="O24" s="480"/>
      <c r="P24" s="481"/>
      <c r="Q24" s="482"/>
      <c r="R24" s="480">
        <v>1687500000</v>
      </c>
      <c r="S24" s="481"/>
      <c r="T24" s="482"/>
      <c r="U24" s="480">
        <v>163230543</v>
      </c>
      <c r="V24" s="481"/>
      <c r="W24" s="482"/>
      <c r="X24" s="480">
        <v>225000000</v>
      </c>
      <c r="Y24" s="481"/>
      <c r="Z24" s="482"/>
      <c r="AA24" s="480">
        <v>5699320554</v>
      </c>
      <c r="AB24" s="481"/>
      <c r="AC24" s="482"/>
      <c r="AD24" s="480">
        <v>3351104921</v>
      </c>
      <c r="AE24" s="481"/>
      <c r="AF24" s="482"/>
    </row>
    <row r="25" spans="1:33" ht="37.5" customHeight="1">
      <c r="A25" s="519" t="s">
        <v>493</v>
      </c>
      <c r="B25" s="519"/>
      <c r="C25" s="483">
        <f>C24*E19*E18</f>
        <v>0</v>
      </c>
      <c r="D25" s="484"/>
      <c r="E25" s="485"/>
      <c r="F25" s="483">
        <f>F24*H17*E9</f>
        <v>97500000</v>
      </c>
      <c r="G25" s="484"/>
      <c r="H25" s="485"/>
      <c r="I25" s="483">
        <f>I24*K17*H9</f>
        <v>335174424.75</v>
      </c>
      <c r="J25" s="484"/>
      <c r="K25" s="485"/>
      <c r="L25" s="483">
        <f>L24*N17*H9</f>
        <v>236425980</v>
      </c>
      <c r="M25" s="484"/>
      <c r="N25" s="485"/>
      <c r="O25" s="483">
        <f>O24*Q17*H9</f>
        <v>0</v>
      </c>
      <c r="P25" s="484"/>
      <c r="Q25" s="485"/>
      <c r="R25" s="461">
        <f>R24*T17*E9</f>
        <v>1265625000</v>
      </c>
      <c r="S25" s="462"/>
      <c r="T25" s="463"/>
      <c r="U25" s="461">
        <f>U24*W17*E9</f>
        <v>122422907.25</v>
      </c>
      <c r="V25" s="462"/>
      <c r="W25" s="463"/>
      <c r="X25" s="461">
        <f>X24*Z17*H9</f>
        <v>56250000</v>
      </c>
      <c r="Y25" s="462"/>
      <c r="Z25" s="463"/>
      <c r="AA25" s="461">
        <f>AA24*AC17*H9</f>
        <v>1424830138.5</v>
      </c>
      <c r="AB25" s="462"/>
      <c r="AC25" s="463"/>
      <c r="AD25" s="461">
        <f>AD24*AF17*H9</f>
        <v>837776230.25</v>
      </c>
      <c r="AE25" s="462"/>
      <c r="AF25" s="463"/>
      <c r="AG25" s="215"/>
    </row>
    <row r="26" spans="1:33" ht="37.5" customHeight="1">
      <c r="A26" s="471" t="s">
        <v>613</v>
      </c>
      <c r="B26" s="471"/>
      <c r="C26" s="232" t="s">
        <v>532</v>
      </c>
      <c r="D26" s="501">
        <f>IF(C26=[1]X!$A$2,[1]X!$B$2,0)+IF(C26=[1]X!$A$3,[1]X!$B$3,0)+IF(C26=[1]X!$A$4,[1]X!$B$4,0)+IF(C26=[1]X!$A$5,[1]X!$B$5,0)+IF(C26=[1]X!$A$6,[1]X!$B$6,0)+IF(C26=[1]X!$A$7,[1]X!$B$7,0)+IF(C26=[1]X!$A$8,[1]X!$B$8,0)+IF(C26=[1]X!$A$9,[1]X!$B$9,0)+IF(C26=[1]X!$A$10,[1]X!$B$10,0)++IF(C26=[1]X!$A$11,[1]X!$B$11,0)+IF(C26=[1]X!$A$12,[1]X!$B$12,0)+IF(C26=[1]X!$A$13,[1]X!$B$13,0)+IF(C26=[1]X!$A$14,[1]X!$B$14,0)+IF(C26=[1]X!$A$15,[1]X!$B$15,0)+IF(C26=[1]X!$A$16,[1]X!$B$16,0)+IF(C26=[1]X!$A$17,[1]X!$B$17,0)+IF(C26=[1]X!$A$18,[1]X!$B$18,0)+IF(C26=[1]X!$A$19,[1]X!$B$19,0)</f>
        <v>616000</v>
      </c>
      <c r="E26" s="502"/>
      <c r="F26" s="232" t="s">
        <v>722</v>
      </c>
      <c r="G26" s="501">
        <f>+VLOOKUP(F26,[2]X!A3:B21,2,0)</f>
        <v>260100</v>
      </c>
      <c r="H26" s="502"/>
      <c r="I26" s="232" t="s">
        <v>531</v>
      </c>
      <c r="J26" s="501">
        <f>IF(I26=[1]X!$A$2,[1]X!$B$2,0)+IF(I26=[1]X!$A$3,[1]X!$B$3,0)+IF(I26=[1]X!$A$4,[1]X!$B$4,0)+IF(I26=[1]X!$A$5,[1]X!$B$5,0)+IF(I26=[1]X!$A$6,[1]X!$B$6,0)+IF(I26=[1]X!$A$7,[1]X!$B$7,0)+IF(I26=[1]X!$A$8,[1]X!$B$8,0)+IF(I26=[1]X!$A$9,[1]X!$B$9,0)+IF(I26=[1]X!$A$10,[1]X!$B$10,0)++IF(I26=[1]X!$A$11,[1]X!$B$11,0)+IF(I26=[1]X!$A$12,[1]X!$B$12,0)+IF(I26=[1]X!$A$13,[1]X!$B$13,0)+IF(I26=[1]X!$A$14,[1]X!$B$14,0)+IF(I26=[1]X!$A$15,[1]X!$B$15,0)+IF(I26=[1]X!$A$16,[1]X!$B$16,0)+IF(I26=[1]X!$A$17,[1]X!$B$17,0)+IF(I26=[1]X!$A$18,[1]X!$B$18,0)+IF(I26=[1]X!$A$19,[1]X!$B$19,0)</f>
        <v>589500</v>
      </c>
      <c r="K26" s="502"/>
      <c r="L26" s="232" t="s">
        <v>723</v>
      </c>
      <c r="M26" s="501">
        <f>+VLOOKUP(L26,[2]X!A3:B21,2,0)</f>
        <v>286000</v>
      </c>
      <c r="N26" s="502"/>
      <c r="O26" s="232" t="s">
        <v>532</v>
      </c>
      <c r="P26" s="501">
        <f>IF(O26=[1]X!$A$2,[1]X!$B$2,0)+IF(O26=[1]X!$A$3,[1]X!$B$3,0)+IF(O26=[1]X!$A$4,[1]X!$B$4,0)+IF(O26=[1]X!$A$5,[1]X!$B$5,0)+IF(O26=[1]X!$A$6,[1]X!$B$6,0)+IF(O26=[1]X!$A$7,[1]X!$B$7,0)+IF(O26=[1]X!$A$8,[1]X!$B$8,0)+IF(O26=[1]X!$A$9,[1]X!$B$9,0)+IF(O26=[1]X!$A$10,[1]X!$B$10,0)++IF(O26=[1]X!$A$11,[1]X!$B$11,0)+IF(O26=[1]X!$A$12,[1]X!$B$12,0)+IF(O26=[1]X!$A$13,[1]X!$B$13,0)+IF(O26=[1]X!$A$14,[1]X!$B$14,0)+IF(O26=[1]X!$A$15,[1]X!$B$15,0)+IF(O26=[1]X!$A$16,[1]X!$B$16,0)+IF(O26=[1]X!$A$17,[1]X!$B$17,0)+IF(O26=[1]X!$A$18,[1]X!$B$18,0)+IF(O26=[1]X!$A$19,[1]X!$B$19,0)</f>
        <v>616000</v>
      </c>
      <c r="Q26" s="502"/>
      <c r="R26" s="232" t="s">
        <v>525</v>
      </c>
      <c r="S26" s="501">
        <f>IF(R26=[1]X!$A$2,[1]X!$B$2,0)+IF(R26=[1]X!$A$3,[1]X!$B$3,0)+IF(R26=[1]X!$A$4,[1]X!$B$4,0)+IF(R26=[1]X!$A$5,[1]X!$B$5,0)+IF(R26=[1]X!$A$6,[1]X!$B$6,0)+IF(R26=[1]X!$A$7,[1]X!$B$7,0)+IF(R26=[1]X!$A$8,[1]X!$B$8,0)+IF(R26=[1]X!$A$9,[1]X!$B$9,0)+IF(R26=[1]X!$A$10,[1]X!$B$10,0)++IF(R26=[1]X!$A$11,[1]X!$B$11,0)+IF(R26=[1]X!$A$12,[1]X!$B$12,0)+IF(R26=[1]X!$A$13,[1]X!$B$13,0)+IF(R26=[1]X!$A$14,[1]X!$B$14,0)+IF(R26=[1]X!$A$15,[1]X!$B$15,0)+IF(R26=[1]X!$A$16,[1]X!$B$16,0)+IF(R26=[1]X!$A$17,[1]X!$B$17,0)+IF(R26=[1]X!$A$18,[1]X!$B$18,0)+IF(R26=[1]X!$A$19,[1]X!$B$19,0)</f>
        <v>433700</v>
      </c>
      <c r="T26" s="502"/>
      <c r="U26" s="232" t="s">
        <v>531</v>
      </c>
      <c r="V26" s="501">
        <f>IF(U26=[1]X!$A$2,[1]X!$B$2,0)+IF(U26=[1]X!$A$3,[1]X!$B$3,0)+IF(U26=[1]X!$A$4,[1]X!$B$4,0)+IF(U26=[1]X!$A$5,[1]X!$B$5,0)+IF(U26=[1]X!$A$6,[1]X!$B$6,0)+IF(U26=[1]X!$A$7,[1]X!$B$7,0)+IF(U26=[1]X!$A$8,[1]X!$B$8,0)+IF(U26=[1]X!$A$9,[1]X!$B$9,0)+IF(U26=[1]X!$A$10,[1]X!$B$10,0)++IF(U26=[1]X!$A$11,[1]X!$B$11,0)+IF(U26=[1]X!$A$12,[1]X!$B$12,0)+IF(U26=[1]X!$A$13,[1]X!$B$13,0)+IF(U26=[1]X!$A$14,[1]X!$B$14,0)+IF(U26=[1]X!$A$15,[1]X!$B$15,0)+IF(U26=[1]X!$A$16,[1]X!$B$16,0)+IF(U26=[1]X!$A$17,[1]X!$B$17,0)+IF(U26=[1]X!$A$18,[1]X!$B$18,0)+IF(U26=[1]X!$A$19,[1]X!$B$19,0)</f>
        <v>589500</v>
      </c>
      <c r="W26" s="502"/>
      <c r="X26" s="232" t="s">
        <v>643</v>
      </c>
      <c r="Y26" s="501">
        <f>IF(X26=[1]X!$A$2,[1]X!$B$2,0)+IF(X26=[1]X!$A$3,[1]X!$B$3,0)+IF(X26=[1]X!$A$4,[1]X!$B$4,0)+IF(X26=[1]X!$A$5,[1]X!$B$5,0)+IF(X26=[1]X!$A$6,[1]X!$B$6,0)+IF(X26=[1]X!$A$7,[1]X!$B$7,0)+IF(X26=[1]X!$A$8,[1]X!$B$8,0)+IF(X26=[1]X!$A$9,[1]X!$B$9,0)+IF(X26=[1]X!$A$10,[1]X!$B$10,0)++IF(X26=[1]X!$A$11,[1]X!$B$11,0)+IF(X26=[1]X!$A$12,[1]X!$B$12,0)+IF(X26=[1]X!$A$13,[1]X!$B$13,0)+IF(X26=[1]X!$A$14,[1]X!$B$14,0)+IF(X26=[1]X!$A$15,[1]X!$B$15,0)+IF(X26=[1]X!$A$16,[1]X!$B$16,0)+IF(X26=[1]X!$A$17,[1]X!$B$17,0)+IF(X26=[1]X!$A$18,[1]X!$B$18,0)+IF(X26=[1]X!$A$19,[1]X!$B$19,0)</f>
        <v>381500</v>
      </c>
      <c r="Z26" s="502"/>
      <c r="AA26" s="232" t="s">
        <v>535</v>
      </c>
      <c r="AB26" s="501">
        <f>IF(AA26=[1]X!$A$2,[1]X!$B$2,0)+IF(AA26=[1]X!$A$3,[1]X!$B$3,0)+IF(AA26=[1]X!$A$4,[1]X!$B$4,0)+IF(AA26=[1]X!$A$5,[1]X!$B$5,0)+IF(AA26=[1]X!$A$6,[1]X!$B$6,0)+IF(AA26=[1]X!$A$7,[1]X!$B$7,0)+IF(AA26=[1]X!$A$8,[1]X!$B$8,0)+IF(AA26=[1]X!$A$9,[1]X!$B$9,0)+IF(AA26=[1]X!$A$10,[1]X!$B$10,0)++IF(AA26=[1]X!$A$11,[1]X!$B$11,0)+IF(AA26=[1]X!$A$12,[1]X!$B$12,0)+IF(AA26=[1]X!$A$13,[1]X!$B$13,0)+IF(AA26=[1]X!$A$14,[1]X!$B$14,0)+IF(AA26=[1]X!$A$15,[1]X!$B$15,0)+IF(AA26=[1]X!$A$16,[1]X!$B$16,0)+IF(AA26=[1]X!$A$17,[1]X!$B$17,0)+IF(AA26=[1]X!$A$18,[1]X!$B$18,0)+IF(AA26=[1]X!$A$19,[1]X!$B$19,0)</f>
        <v>737717</v>
      </c>
      <c r="AC26" s="502"/>
      <c r="AD26" s="232" t="s">
        <v>533</v>
      </c>
      <c r="AE26" s="501">
        <f>IF(AD26=[1]X!$A$2,[1]X!$B$2,0)+IF(AD26=[1]X!$A$3,[1]X!$B$3,0)+IF(AD26=[1]X!$A$4,[1]X!$B$4,0)+IF(AD26=[1]X!$A$5,[1]X!$B$5,0)+IF(AD26=[1]X!$A$6,[1]X!$B$6,0)+IF(AD26=[1]X!$A$7,[1]X!$B$7,0)+IF(AD26=[1]X!$A$8,[1]X!$B$8,0)+IF(AD26=[1]X!$A$9,[1]X!$B$9,0)+IF(AD26=[1]X!$A$10,[1]X!$B$10,0)++IF(AD26=[1]X!$A$11,[1]X!$B$11,0)+IF(AD26=[1]X!$A$12,[1]X!$B$12,0)+IF(AD26=[1]X!$A$13,[1]X!$B$13,0)+IF(AD26=[1]X!$A$14,[1]X!$B$14,0)+IF(AD26=[1]X!$A$15,[1]X!$B$15,0)+IF(AD26=[1]X!$A$16,[1]X!$B$16,0)+IF(AD26=[1]X!$A$17,[1]X!$B$17,0)+IF(AD26=[1]X!$A$18,[1]X!$B$18,0)+IF(AD26=[1]X!$A$19,[1]X!$B$19,0)</f>
        <v>644350</v>
      </c>
      <c r="AF26" s="502"/>
    </row>
    <row r="27" spans="1:33" ht="37.5" customHeight="1" thickBot="1">
      <c r="A27" s="471" t="s">
        <v>495</v>
      </c>
      <c r="B27" s="471"/>
      <c r="C27" s="529">
        <f>+C25/D26</f>
        <v>0</v>
      </c>
      <c r="D27" s="530"/>
      <c r="E27" s="531"/>
      <c r="F27" s="529">
        <f t="shared" ref="F27" si="0">+F25/G26</f>
        <v>374.85582468281433</v>
      </c>
      <c r="G27" s="530"/>
      <c r="H27" s="531"/>
      <c r="I27" s="529">
        <f t="shared" ref="I27" si="1">+I25/J26</f>
        <v>568.5740877862595</v>
      </c>
      <c r="J27" s="530"/>
      <c r="K27" s="531"/>
      <c r="L27" s="529">
        <f t="shared" ref="L27" si="2">+L25/M26</f>
        <v>826.66426573426577</v>
      </c>
      <c r="M27" s="530"/>
      <c r="N27" s="531"/>
      <c r="O27" s="529">
        <f t="shared" ref="O27" si="3">+O25/P26</f>
        <v>0</v>
      </c>
      <c r="P27" s="530"/>
      <c r="Q27" s="531"/>
      <c r="R27" s="456">
        <f t="shared" ref="R27" si="4">+R25/S26</f>
        <v>2918.2038275305513</v>
      </c>
      <c r="S27" s="457"/>
      <c r="T27" s="458"/>
      <c r="U27" s="456">
        <f t="shared" ref="U27" si="5">+U25/V26</f>
        <v>207.67244656488549</v>
      </c>
      <c r="V27" s="457"/>
      <c r="W27" s="458"/>
      <c r="X27" s="456">
        <f t="shared" ref="X27" si="6">+X25/Y26</f>
        <v>147.4442988204456</v>
      </c>
      <c r="Y27" s="457"/>
      <c r="Z27" s="458"/>
      <c r="AA27" s="456">
        <f t="shared" ref="AA27" si="7">+AA25/AB26</f>
        <v>1931.4047778484162</v>
      </c>
      <c r="AB27" s="457"/>
      <c r="AC27" s="458"/>
      <c r="AD27" s="456">
        <f t="shared" ref="AD27" si="8">+AD25/AE26</f>
        <v>1300.1881434779234</v>
      </c>
      <c r="AE27" s="457"/>
      <c r="AF27" s="458"/>
    </row>
    <row r="28" spans="1:33" s="193" customFormat="1" ht="88.5" customHeight="1" thickBot="1">
      <c r="A28" s="526" t="s">
        <v>496</v>
      </c>
      <c r="B28" s="527"/>
      <c r="C28" s="532" t="s">
        <v>743</v>
      </c>
      <c r="D28" s="532"/>
      <c r="E28" s="532"/>
      <c r="F28" s="547" t="s">
        <v>744</v>
      </c>
      <c r="G28" s="548"/>
      <c r="H28" s="549"/>
      <c r="I28" s="491" t="s">
        <v>745</v>
      </c>
      <c r="J28" s="491"/>
      <c r="K28" s="491"/>
      <c r="L28" s="491" t="s">
        <v>746</v>
      </c>
      <c r="M28" s="491"/>
      <c r="N28" s="491"/>
      <c r="O28" s="491"/>
      <c r="P28" s="491"/>
      <c r="Q28" s="491"/>
      <c r="R28" s="491" t="s">
        <v>747</v>
      </c>
      <c r="S28" s="491"/>
      <c r="T28" s="491"/>
      <c r="U28" s="491" t="s">
        <v>748</v>
      </c>
      <c r="V28" s="491"/>
      <c r="W28" s="491"/>
      <c r="X28" s="491" t="s">
        <v>749</v>
      </c>
      <c r="Y28" s="491"/>
      <c r="Z28" s="491"/>
      <c r="AA28" s="491" t="s">
        <v>750</v>
      </c>
      <c r="AB28" s="491"/>
      <c r="AC28" s="491"/>
      <c r="AD28" s="503" t="s">
        <v>751</v>
      </c>
      <c r="AE28" s="503"/>
      <c r="AF28" s="503"/>
      <c r="AG28" s="189"/>
    </row>
    <row r="29" spans="1:33" ht="12" customHeight="1">
      <c r="A29" s="468" t="s">
        <v>635</v>
      </c>
      <c r="B29" s="469"/>
      <c r="C29" s="541">
        <v>80101504</v>
      </c>
      <c r="D29" s="542"/>
      <c r="E29" s="543"/>
      <c r="F29" s="541">
        <v>84111603</v>
      </c>
      <c r="G29" s="542"/>
      <c r="H29" s="543"/>
      <c r="I29" s="541">
        <v>80101504</v>
      </c>
      <c r="J29" s="542"/>
      <c r="K29" s="543"/>
      <c r="L29" s="541">
        <v>84111603</v>
      </c>
      <c r="M29" s="542"/>
      <c r="N29" s="543"/>
      <c r="O29" s="541"/>
      <c r="P29" s="542"/>
      <c r="Q29" s="543"/>
      <c r="R29" s="417">
        <v>80101504</v>
      </c>
      <c r="S29" s="418"/>
      <c r="T29" s="419"/>
      <c r="U29" s="417"/>
      <c r="V29" s="418"/>
      <c r="W29" s="419"/>
      <c r="X29" s="417">
        <v>80101504</v>
      </c>
      <c r="Y29" s="418"/>
      <c r="Z29" s="419"/>
      <c r="AA29" s="417">
        <v>80101504</v>
      </c>
      <c r="AB29" s="418"/>
      <c r="AC29" s="419"/>
      <c r="AD29" s="417">
        <v>80101504</v>
      </c>
      <c r="AE29" s="418"/>
      <c r="AF29" s="419"/>
    </row>
    <row r="30" spans="1:33" ht="15">
      <c r="A30" s="470"/>
      <c r="B30" s="471"/>
      <c r="C30" s="417">
        <v>93151607</v>
      </c>
      <c r="D30" s="418"/>
      <c r="E30" s="419"/>
      <c r="F30" s="417"/>
      <c r="G30" s="418"/>
      <c r="H30" s="419"/>
      <c r="I30" s="417">
        <v>84111603</v>
      </c>
      <c r="J30" s="418"/>
      <c r="K30" s="419"/>
      <c r="L30" s="417">
        <v>93151607</v>
      </c>
      <c r="M30" s="418"/>
      <c r="N30" s="419"/>
      <c r="O30" s="417"/>
      <c r="P30" s="418"/>
      <c r="Q30" s="419"/>
      <c r="R30" s="417">
        <v>93151607</v>
      </c>
      <c r="S30" s="418"/>
      <c r="T30" s="419"/>
      <c r="U30" s="417"/>
      <c r="V30" s="418"/>
      <c r="W30" s="419"/>
      <c r="X30" s="417">
        <v>84111603</v>
      </c>
      <c r="Y30" s="418"/>
      <c r="Z30" s="419"/>
      <c r="AA30" s="417">
        <v>84111603</v>
      </c>
      <c r="AB30" s="418"/>
      <c r="AC30" s="419"/>
      <c r="AD30" s="417">
        <v>84111603</v>
      </c>
      <c r="AE30" s="418"/>
      <c r="AF30" s="419"/>
    </row>
    <row r="31" spans="1:33" ht="15.75" thickBot="1">
      <c r="A31" s="472"/>
      <c r="B31" s="473"/>
      <c r="C31" s="450"/>
      <c r="D31" s="451"/>
      <c r="E31" s="452"/>
      <c r="F31" s="450"/>
      <c r="G31" s="451"/>
      <c r="H31" s="452"/>
      <c r="I31" s="450">
        <v>93151607</v>
      </c>
      <c r="J31" s="451"/>
      <c r="K31" s="452"/>
      <c r="L31" s="450"/>
      <c r="M31" s="451"/>
      <c r="N31" s="452"/>
      <c r="O31" s="450"/>
      <c r="P31" s="451"/>
      <c r="Q31" s="452"/>
      <c r="R31" s="450"/>
      <c r="S31" s="451"/>
      <c r="T31" s="452"/>
      <c r="U31" s="450"/>
      <c r="V31" s="451"/>
      <c r="W31" s="452"/>
      <c r="X31" s="450">
        <v>93151607</v>
      </c>
      <c r="Y31" s="451"/>
      <c r="Z31" s="452"/>
      <c r="AA31" s="450">
        <v>93151607</v>
      </c>
      <c r="AB31" s="451"/>
      <c r="AC31" s="452"/>
      <c r="AD31" s="450">
        <v>93151607</v>
      </c>
      <c r="AE31" s="451"/>
      <c r="AF31" s="452"/>
    </row>
    <row r="32" spans="1:33" ht="15.75" thickBot="1">
      <c r="A32" s="526" t="s">
        <v>604</v>
      </c>
      <c r="B32" s="527"/>
      <c r="C32" s="459">
        <v>828116</v>
      </c>
      <c r="D32" s="459"/>
      <c r="E32" s="459"/>
      <c r="F32" s="459">
        <v>828116</v>
      </c>
      <c r="G32" s="459"/>
      <c r="H32" s="459"/>
      <c r="I32" s="459">
        <v>828116</v>
      </c>
      <c r="J32" s="459"/>
      <c r="K32" s="459"/>
      <c r="L32" s="459">
        <v>818116</v>
      </c>
      <c r="M32" s="459"/>
      <c r="N32" s="459"/>
      <c r="O32" s="459">
        <v>818116</v>
      </c>
      <c r="P32" s="459"/>
      <c r="Q32" s="459"/>
      <c r="R32" s="459">
        <v>828116</v>
      </c>
      <c r="S32" s="459"/>
      <c r="T32" s="459"/>
      <c r="U32" s="459">
        <v>828116</v>
      </c>
      <c r="V32" s="459"/>
      <c r="W32" s="459"/>
      <c r="X32" s="459">
        <v>828116</v>
      </c>
      <c r="Y32" s="459"/>
      <c r="Z32" s="459"/>
      <c r="AA32" s="459">
        <v>828116</v>
      </c>
      <c r="AB32" s="459"/>
      <c r="AC32" s="459"/>
      <c r="AD32" s="459">
        <v>828116</v>
      </c>
      <c r="AE32" s="459"/>
      <c r="AF32" s="460"/>
    </row>
    <row r="33" spans="1:32" ht="15.75" thickBot="1">
      <c r="A33" s="526" t="s">
        <v>605</v>
      </c>
      <c r="B33" s="527"/>
      <c r="C33" s="528">
        <f>+C32*C27</f>
        <v>0</v>
      </c>
      <c r="D33" s="528"/>
      <c r="E33" s="528"/>
      <c r="F33" s="528">
        <f t="shared" ref="F33" si="9">+F32*F27</f>
        <v>310424106.11303347</v>
      </c>
      <c r="G33" s="528"/>
      <c r="H33" s="528"/>
      <c r="I33" s="528">
        <f t="shared" ref="I33" si="10">+I32*I27</f>
        <v>470845299.28120607</v>
      </c>
      <c r="J33" s="528"/>
      <c r="K33" s="528"/>
      <c r="L33" s="528">
        <f t="shared" ref="L33" si="11">+L32*L27</f>
        <v>676307262.42545462</v>
      </c>
      <c r="M33" s="528"/>
      <c r="N33" s="528"/>
      <c r="O33" s="528">
        <f t="shared" ref="O33" si="12">+O32*O27</f>
        <v>0</v>
      </c>
      <c r="P33" s="528"/>
      <c r="Q33" s="528"/>
      <c r="R33" s="461">
        <f t="shared" ref="R33" si="13">+R32*R27</f>
        <v>2416611280.8392901</v>
      </c>
      <c r="S33" s="462"/>
      <c r="T33" s="463"/>
      <c r="U33" s="461">
        <f t="shared" ref="U33" si="14">+U32*U27</f>
        <v>171976875.7595267</v>
      </c>
      <c r="V33" s="462"/>
      <c r="W33" s="463"/>
      <c r="X33" s="461">
        <f t="shared" ref="X33" si="15">+X32*X27</f>
        <v>122100982.96199213</v>
      </c>
      <c r="Y33" s="462"/>
      <c r="Z33" s="463"/>
      <c r="AA33" s="461">
        <f t="shared" ref="AA33" si="16">+AA32*AA27</f>
        <v>1599427199.0127189</v>
      </c>
      <c r="AB33" s="462"/>
      <c r="AC33" s="463"/>
      <c r="AD33" s="461">
        <f t="shared" ref="AD33" si="17">+AD32*AD27</f>
        <v>1076706604.6243639</v>
      </c>
      <c r="AE33" s="462"/>
      <c r="AF33" s="463"/>
    </row>
    <row r="34" spans="1:32" ht="15.75" thickBot="1">
      <c r="A34" s="526" t="s">
        <v>492</v>
      </c>
      <c r="B34" s="527"/>
      <c r="C34" s="464">
        <v>41865</v>
      </c>
      <c r="D34" s="464"/>
      <c r="E34" s="515"/>
      <c r="F34" s="464">
        <v>36495</v>
      </c>
      <c r="G34" s="464"/>
      <c r="H34" s="515"/>
      <c r="I34" s="464">
        <v>41134</v>
      </c>
      <c r="J34" s="464"/>
      <c r="K34" s="515"/>
      <c r="L34" s="464">
        <v>41904</v>
      </c>
      <c r="M34" s="464"/>
      <c r="N34" s="515"/>
      <c r="O34" s="464"/>
      <c r="P34" s="464"/>
      <c r="Q34" s="515"/>
      <c r="R34" s="464">
        <v>39156</v>
      </c>
      <c r="S34" s="464"/>
      <c r="T34" s="515"/>
      <c r="U34" s="464">
        <v>41250</v>
      </c>
      <c r="V34" s="464"/>
      <c r="W34" s="515"/>
      <c r="X34" s="464">
        <v>38377</v>
      </c>
      <c r="Y34" s="464"/>
      <c r="Z34" s="515"/>
      <c r="AA34" s="464">
        <v>42605</v>
      </c>
      <c r="AB34" s="464"/>
      <c r="AC34" s="515"/>
      <c r="AD34" s="464">
        <v>41893</v>
      </c>
      <c r="AE34" s="464"/>
      <c r="AF34" s="465"/>
    </row>
    <row r="35" spans="1:32" ht="15.75" thickBot="1">
      <c r="A35" s="526" t="s">
        <v>497</v>
      </c>
      <c r="B35" s="527"/>
      <c r="C35" s="464">
        <v>42004</v>
      </c>
      <c r="D35" s="464"/>
      <c r="E35" s="515"/>
      <c r="F35" s="464">
        <v>36812</v>
      </c>
      <c r="G35" s="464"/>
      <c r="H35" s="515"/>
      <c r="I35" s="464">
        <v>41287</v>
      </c>
      <c r="J35" s="464"/>
      <c r="K35" s="515"/>
      <c r="L35" s="464">
        <v>42003</v>
      </c>
      <c r="M35" s="464"/>
      <c r="N35" s="515"/>
      <c r="O35" s="464"/>
      <c r="P35" s="464"/>
      <c r="Q35" s="515"/>
      <c r="R35" s="464">
        <v>39383</v>
      </c>
      <c r="S35" s="464"/>
      <c r="T35" s="515"/>
      <c r="U35" s="464">
        <v>41379</v>
      </c>
      <c r="V35" s="464"/>
      <c r="W35" s="515"/>
      <c r="X35" s="464">
        <v>38570</v>
      </c>
      <c r="Y35" s="464"/>
      <c r="Z35" s="515"/>
      <c r="AA35" s="464">
        <v>42804</v>
      </c>
      <c r="AB35" s="464"/>
      <c r="AC35" s="515"/>
      <c r="AD35" s="464">
        <v>42063</v>
      </c>
      <c r="AE35" s="464"/>
      <c r="AF35" s="465"/>
    </row>
    <row r="36" spans="1:32" ht="15.75" thickBot="1">
      <c r="A36" s="526" t="s">
        <v>11</v>
      </c>
      <c r="B36" s="527"/>
      <c r="C36" s="464">
        <v>42017</v>
      </c>
      <c r="D36" s="464"/>
      <c r="E36" s="515"/>
      <c r="F36" s="464">
        <v>37022</v>
      </c>
      <c r="G36" s="464"/>
      <c r="H36" s="515"/>
      <c r="I36" s="464">
        <v>41425</v>
      </c>
      <c r="J36" s="464"/>
      <c r="K36" s="515"/>
      <c r="L36" s="509">
        <v>42226</v>
      </c>
      <c r="M36" s="509"/>
      <c r="N36" s="510"/>
      <c r="O36" s="509"/>
      <c r="P36" s="509"/>
      <c r="Q36" s="510"/>
      <c r="R36" s="464">
        <v>40344</v>
      </c>
      <c r="S36" s="464"/>
      <c r="T36" s="515"/>
      <c r="U36" s="464">
        <v>41527</v>
      </c>
      <c r="V36" s="464"/>
      <c r="W36" s="515"/>
      <c r="X36" s="464">
        <v>38645</v>
      </c>
      <c r="Y36" s="464"/>
      <c r="Z36" s="515"/>
      <c r="AA36" s="464">
        <v>42824</v>
      </c>
      <c r="AB36" s="464"/>
      <c r="AC36" s="515"/>
      <c r="AD36" s="464">
        <v>42063</v>
      </c>
      <c r="AE36" s="464"/>
      <c r="AF36" s="465"/>
    </row>
    <row r="37" spans="1:32" ht="15.75" thickBot="1">
      <c r="A37" s="526" t="s">
        <v>489</v>
      </c>
      <c r="B37" s="527"/>
      <c r="C37" s="533" t="s">
        <v>671</v>
      </c>
      <c r="D37" s="533"/>
      <c r="E37" s="533"/>
      <c r="F37" s="489" t="s">
        <v>671</v>
      </c>
      <c r="G37" s="489"/>
      <c r="H37" s="489"/>
      <c r="I37" s="489" t="s">
        <v>671</v>
      </c>
      <c r="J37" s="489"/>
      <c r="K37" s="489"/>
      <c r="L37" s="489" t="s">
        <v>671</v>
      </c>
      <c r="M37" s="489"/>
      <c r="N37" s="489"/>
      <c r="O37" s="489"/>
      <c r="P37" s="489"/>
      <c r="Q37" s="489"/>
      <c r="R37" s="489" t="s">
        <v>671</v>
      </c>
      <c r="S37" s="489"/>
      <c r="T37" s="489"/>
      <c r="U37" s="489" t="s">
        <v>671</v>
      </c>
      <c r="V37" s="489"/>
      <c r="W37" s="489"/>
      <c r="X37" s="489" t="s">
        <v>671</v>
      </c>
      <c r="Y37" s="489"/>
      <c r="Z37" s="489"/>
      <c r="AA37" s="489" t="s">
        <v>671</v>
      </c>
      <c r="AB37" s="489"/>
      <c r="AC37" s="489"/>
      <c r="AD37" s="489" t="s">
        <v>671</v>
      </c>
      <c r="AE37" s="489"/>
      <c r="AF37" s="490"/>
    </row>
    <row r="38" spans="1:32" ht="12.75" customHeight="1" thickBot="1">
      <c r="A38" s="511" t="s">
        <v>542</v>
      </c>
      <c r="B38" s="512"/>
      <c r="C38" s="491" t="s">
        <v>724</v>
      </c>
      <c r="D38" s="491"/>
      <c r="E38" s="491"/>
      <c r="F38" s="491" t="s">
        <v>725</v>
      </c>
      <c r="G38" s="491"/>
      <c r="H38" s="491"/>
      <c r="I38" s="491" t="s">
        <v>726</v>
      </c>
      <c r="J38" s="491"/>
      <c r="K38" s="491"/>
      <c r="L38" s="489" t="s">
        <v>727</v>
      </c>
      <c r="M38" s="489"/>
      <c r="N38" s="489"/>
      <c r="O38" s="489"/>
      <c r="P38" s="489"/>
      <c r="Q38" s="489"/>
      <c r="R38" s="491" t="s">
        <v>728</v>
      </c>
      <c r="S38" s="491"/>
      <c r="T38" s="491"/>
      <c r="U38" s="491" t="s">
        <v>729</v>
      </c>
      <c r="V38" s="491"/>
      <c r="W38" s="491"/>
      <c r="X38" s="491" t="s">
        <v>730</v>
      </c>
      <c r="Y38" s="491"/>
      <c r="Z38" s="491"/>
      <c r="AA38" s="491" t="s">
        <v>731</v>
      </c>
      <c r="AB38" s="491"/>
      <c r="AC38" s="491"/>
      <c r="AD38" s="491" t="s">
        <v>732</v>
      </c>
      <c r="AE38" s="491"/>
      <c r="AF38" s="492"/>
    </row>
    <row r="39" spans="1:32" ht="15.75" thickBot="1">
      <c r="A39" s="511" t="s">
        <v>4</v>
      </c>
      <c r="B39" s="512"/>
      <c r="C39" s="491" t="s">
        <v>594</v>
      </c>
      <c r="D39" s="491"/>
      <c r="E39" s="491"/>
      <c r="F39" s="491" t="s">
        <v>170</v>
      </c>
      <c r="G39" s="491"/>
      <c r="H39" s="491"/>
      <c r="I39" s="491" t="s">
        <v>170</v>
      </c>
      <c r="J39" s="491"/>
      <c r="K39" s="491"/>
      <c r="L39" s="491" t="s">
        <v>170</v>
      </c>
      <c r="M39" s="491"/>
      <c r="N39" s="491"/>
      <c r="O39" s="491"/>
      <c r="P39" s="491"/>
      <c r="Q39" s="491"/>
      <c r="R39" s="491" t="s">
        <v>170</v>
      </c>
      <c r="S39" s="491"/>
      <c r="T39" s="491"/>
      <c r="U39" s="491" t="s">
        <v>170</v>
      </c>
      <c r="V39" s="491"/>
      <c r="W39" s="491"/>
      <c r="X39" s="491" t="s">
        <v>594</v>
      </c>
      <c r="Y39" s="491"/>
      <c r="Z39" s="491"/>
      <c r="AA39" s="491" t="s">
        <v>170</v>
      </c>
      <c r="AB39" s="491"/>
      <c r="AC39" s="491"/>
      <c r="AD39" s="491" t="s">
        <v>595</v>
      </c>
      <c r="AE39" s="491"/>
      <c r="AF39" s="492"/>
    </row>
    <row r="40" spans="1:32" ht="70.5" customHeight="1" thickBot="1">
      <c r="A40" s="511" t="s">
        <v>548</v>
      </c>
      <c r="B40" s="512"/>
      <c r="C40" s="491" t="s">
        <v>733</v>
      </c>
      <c r="D40" s="491"/>
      <c r="E40" s="491"/>
      <c r="F40" s="504" t="s">
        <v>734</v>
      </c>
      <c r="G40" s="504"/>
      <c r="H40" s="504"/>
      <c r="I40" s="504" t="s">
        <v>740</v>
      </c>
      <c r="J40" s="504"/>
      <c r="K40" s="504"/>
      <c r="L40" s="504" t="s">
        <v>735</v>
      </c>
      <c r="M40" s="504"/>
      <c r="N40" s="504"/>
      <c r="O40" s="504"/>
      <c r="P40" s="504"/>
      <c r="Q40" s="504"/>
      <c r="R40" s="504"/>
      <c r="S40" s="504"/>
      <c r="T40" s="504"/>
      <c r="U40" s="504" t="s">
        <v>736</v>
      </c>
      <c r="V40" s="504"/>
      <c r="W40" s="504"/>
      <c r="X40" s="504" t="s">
        <v>737</v>
      </c>
      <c r="Y40" s="504"/>
      <c r="Z40" s="504"/>
      <c r="AA40" s="504" t="s">
        <v>735</v>
      </c>
      <c r="AB40" s="504"/>
      <c r="AC40" s="504"/>
      <c r="AD40" s="504" t="s">
        <v>735</v>
      </c>
      <c r="AE40" s="504"/>
      <c r="AF40" s="504"/>
    </row>
    <row r="41" spans="1:32" ht="24" customHeight="1" thickBot="1">
      <c r="A41" s="513" t="s">
        <v>491</v>
      </c>
      <c r="B41" s="514"/>
      <c r="C41" s="453" t="s">
        <v>539</v>
      </c>
      <c r="D41" s="454"/>
      <c r="E41" s="455"/>
      <c r="F41" s="453" t="s">
        <v>539</v>
      </c>
      <c r="G41" s="454"/>
      <c r="H41" s="455"/>
      <c r="I41" s="453" t="s">
        <v>539</v>
      </c>
      <c r="J41" s="454"/>
      <c r="K41" s="455"/>
      <c r="L41" s="453" t="s">
        <v>539</v>
      </c>
      <c r="M41" s="454"/>
      <c r="N41" s="455"/>
      <c r="O41" s="453"/>
      <c r="P41" s="454"/>
      <c r="Q41" s="455"/>
      <c r="R41" s="453" t="s">
        <v>539</v>
      </c>
      <c r="S41" s="454"/>
      <c r="T41" s="455"/>
      <c r="U41" s="453" t="s">
        <v>539</v>
      </c>
      <c r="V41" s="454"/>
      <c r="W41" s="455"/>
      <c r="X41" s="453" t="s">
        <v>539</v>
      </c>
      <c r="Y41" s="454"/>
      <c r="Z41" s="455"/>
      <c r="AA41" s="453" t="s">
        <v>539</v>
      </c>
      <c r="AB41" s="454"/>
      <c r="AC41" s="455"/>
      <c r="AD41" s="453" t="s">
        <v>539</v>
      </c>
      <c r="AE41" s="454"/>
      <c r="AF41" s="455"/>
    </row>
    <row r="42" spans="1:32" ht="12.75" thickBot="1"/>
    <row r="43" spans="1:32" ht="15.75" thickBot="1">
      <c r="F43" s="160"/>
      <c r="G43" s="160"/>
      <c r="H43" s="420" t="s">
        <v>741</v>
      </c>
      <c r="I43" s="421"/>
      <c r="J43" s="420" t="s">
        <v>742</v>
      </c>
      <c r="K43" s="421"/>
      <c r="L43" s="160"/>
      <c r="M43" s="160"/>
      <c r="N43" s="161"/>
      <c r="O43" s="161"/>
      <c r="P43" s="161"/>
      <c r="Q43" s="161"/>
      <c r="R43" s="161"/>
      <c r="S43" s="161"/>
      <c r="T43" s="161"/>
      <c r="U43" s="161"/>
      <c r="V43" s="161"/>
      <c r="W43" s="161"/>
      <c r="X43" s="161"/>
      <c r="Y43" s="161"/>
      <c r="Z43" s="161"/>
      <c r="AA43" s="161"/>
      <c r="AB43" s="161"/>
      <c r="AC43" s="161"/>
    </row>
    <row r="44" spans="1:32" ht="28.5" customHeight="1" thickBot="1">
      <c r="A44" s="521" t="s">
        <v>550</v>
      </c>
      <c r="B44" s="522"/>
      <c r="C44" s="202" t="str">
        <f>+IF(SUM($C$33:$N$33)&gt;X!$M$2,"HABILITADO","NO HABILITADO")</f>
        <v>HABILITADO</v>
      </c>
      <c r="D44" s="240" t="s">
        <v>640</v>
      </c>
      <c r="E44" s="194"/>
      <c r="F44" s="194" t="str">
        <f>+C9</f>
        <v>JAHV Mc GREGOR SAS</v>
      </c>
      <c r="G44" s="233">
        <f>+E9</f>
        <v>0.75</v>
      </c>
      <c r="H44" s="194">
        <f>+C33+F33</f>
        <v>310424106.11303347</v>
      </c>
      <c r="I44" s="194">
        <f>+H44*G44</f>
        <v>232818079.58477509</v>
      </c>
      <c r="J44" s="194">
        <f>+R33+U33</f>
        <v>2588588156.5988169</v>
      </c>
      <c r="K44" s="194">
        <f>+J44*G44</f>
        <v>1941441117.4491127</v>
      </c>
      <c r="L44" s="194"/>
      <c r="M44" s="195"/>
      <c r="N44" s="162"/>
      <c r="O44" s="162"/>
      <c r="P44" s="162"/>
      <c r="Q44" s="162"/>
      <c r="R44" s="162"/>
      <c r="S44" s="162"/>
      <c r="T44" s="162"/>
      <c r="U44" s="162"/>
      <c r="V44" s="162"/>
      <c r="W44" s="162"/>
      <c r="X44" s="162"/>
      <c r="Y44" s="162"/>
      <c r="Z44" s="162"/>
      <c r="AA44" s="162"/>
      <c r="AB44" s="162"/>
      <c r="AC44" s="162"/>
    </row>
    <row r="45" spans="1:32" ht="15.75" customHeight="1" thickBot="1">
      <c r="A45" s="521" t="s">
        <v>638</v>
      </c>
      <c r="B45" s="522"/>
      <c r="C45" s="202" t="str">
        <f>+IF(SUM($R$33:$AF$33)&gt;(X!$M$2*0.3),"HABILITADO","NO HABILITADO")</f>
        <v>HABILITADO</v>
      </c>
      <c r="D45" s="203">
        <f>SUM(R33:AF33)</f>
        <v>5386822943.1978922</v>
      </c>
      <c r="E45" s="194"/>
      <c r="F45" s="194" t="str">
        <f>+F9</f>
        <v>Mc KEAN  CONSULTORES SAS</v>
      </c>
      <c r="G45" s="233">
        <f>+H9</f>
        <v>0.25</v>
      </c>
      <c r="H45" s="194">
        <f>+I33+L33+O33</f>
        <v>1147152561.7066607</v>
      </c>
      <c r="I45" s="194">
        <f>+H45*G45</f>
        <v>286788140.42666519</v>
      </c>
      <c r="J45" s="194">
        <f>+X33+AA33+AD33</f>
        <v>2798234786.5990748</v>
      </c>
      <c r="K45" s="194">
        <f>+J45*G45</f>
        <v>699558696.64976871</v>
      </c>
      <c r="L45" s="194"/>
      <c r="M45" s="195"/>
      <c r="N45" s="162"/>
      <c r="O45" s="162"/>
      <c r="P45" s="162"/>
      <c r="Q45" s="162"/>
      <c r="R45" s="162"/>
      <c r="S45" s="162"/>
      <c r="T45" s="162"/>
      <c r="U45" s="162"/>
      <c r="V45" s="162"/>
      <c r="W45" s="162"/>
      <c r="X45" s="162"/>
      <c r="Y45" s="162"/>
      <c r="Z45" s="162"/>
      <c r="AA45" s="162"/>
      <c r="AB45" s="162"/>
      <c r="AC45" s="162"/>
    </row>
    <row r="46" spans="1:32" ht="15.75" customHeight="1" thickBot="1">
      <c r="A46" s="196"/>
      <c r="B46" s="196"/>
      <c r="C46" s="197"/>
      <c r="D46" s="194"/>
      <c r="E46" s="194"/>
      <c r="F46" s="194"/>
      <c r="G46" s="194"/>
      <c r="H46" s="194"/>
      <c r="I46" s="194">
        <f>SUM(I44:I45)</f>
        <v>519606220.01144028</v>
      </c>
      <c r="J46" s="194"/>
      <c r="K46" s="194">
        <f>SUM(K44:K45)</f>
        <v>2640999814.0988812</v>
      </c>
      <c r="L46" s="194"/>
      <c r="M46" s="195"/>
      <c r="N46" s="162"/>
      <c r="O46" s="162"/>
      <c r="P46" s="162"/>
      <c r="Q46" s="162"/>
      <c r="R46" s="162"/>
      <c r="S46" s="162"/>
      <c r="T46" s="162"/>
      <c r="U46" s="162"/>
      <c r="V46" s="162"/>
      <c r="W46" s="162"/>
      <c r="X46" s="162"/>
      <c r="Y46" s="162"/>
      <c r="Z46" s="162"/>
      <c r="AA46" s="162"/>
      <c r="AB46" s="162"/>
      <c r="AC46" s="162"/>
    </row>
    <row r="47" spans="1:32" ht="15.75" customHeight="1" thickBot="1">
      <c r="A47" s="550" t="s">
        <v>574</v>
      </c>
      <c r="B47" s="551"/>
      <c r="C47" s="552"/>
      <c r="D47" s="194"/>
      <c r="E47" s="194"/>
      <c r="F47" s="194"/>
      <c r="G47" s="194"/>
      <c r="H47" s="194"/>
      <c r="I47" s="194"/>
      <c r="J47" s="194"/>
      <c r="K47" s="194"/>
      <c r="L47" s="194"/>
      <c r="M47" s="195"/>
      <c r="N47" s="162"/>
      <c r="O47" s="162"/>
      <c r="P47" s="162"/>
      <c r="Q47" s="162"/>
      <c r="R47" s="162"/>
      <c r="S47" s="162"/>
      <c r="T47" s="162"/>
      <c r="U47" s="162"/>
      <c r="V47" s="162"/>
      <c r="W47" s="162"/>
      <c r="X47" s="162"/>
      <c r="Y47" s="162"/>
      <c r="Z47" s="162"/>
      <c r="AA47" s="162"/>
      <c r="AB47" s="162"/>
      <c r="AC47" s="162"/>
    </row>
    <row r="48" spans="1:32" ht="134.25" customHeight="1">
      <c r="A48" s="479" t="s">
        <v>653</v>
      </c>
      <c r="B48" s="479"/>
      <c r="C48" s="479"/>
      <c r="D48" s="194"/>
      <c r="E48" s="194"/>
      <c r="F48" s="194"/>
      <c r="G48" s="194"/>
      <c r="H48" s="194"/>
      <c r="I48" s="194"/>
      <c r="J48" s="194"/>
      <c r="K48" s="194"/>
      <c r="L48" s="194"/>
      <c r="M48" s="195"/>
      <c r="N48" s="162"/>
      <c r="O48" s="162"/>
      <c r="P48" s="162"/>
      <c r="Q48" s="162"/>
      <c r="R48" s="162"/>
      <c r="S48" s="162"/>
      <c r="T48" s="162"/>
      <c r="U48" s="162"/>
      <c r="V48" s="162"/>
      <c r="W48" s="162"/>
      <c r="X48" s="162"/>
      <c r="Y48" s="162"/>
      <c r="Z48" s="162"/>
      <c r="AA48" s="162"/>
      <c r="AB48" s="162"/>
      <c r="AC48" s="162"/>
    </row>
    <row r="49" spans="1:29" ht="16.5" thickBot="1">
      <c r="A49" s="198"/>
      <c r="B49" s="199"/>
      <c r="C49" s="194"/>
      <c r="D49" s="194"/>
      <c r="E49" s="194"/>
      <c r="F49" s="194"/>
      <c r="G49" s="194"/>
      <c r="H49" s="194"/>
      <c r="I49" s="194"/>
      <c r="J49" s="194"/>
      <c r="K49" s="194"/>
      <c r="L49" s="194"/>
      <c r="M49" s="195"/>
      <c r="N49" s="162"/>
      <c r="O49" s="162"/>
      <c r="P49" s="162"/>
      <c r="Q49" s="162"/>
      <c r="R49" s="162"/>
      <c r="S49" s="162"/>
      <c r="T49" s="162"/>
      <c r="U49" s="162"/>
      <c r="V49" s="162"/>
      <c r="W49" s="162"/>
      <c r="X49" s="162"/>
      <c r="Y49" s="162"/>
      <c r="Z49" s="162"/>
      <c r="AA49" s="162"/>
      <c r="AB49" s="162"/>
      <c r="AC49" s="162"/>
    </row>
    <row r="50" spans="1:29" ht="18.75">
      <c r="A50" s="523" t="s">
        <v>574</v>
      </c>
      <c r="B50" s="524"/>
      <c r="C50" s="525"/>
      <c r="D50" s="194"/>
      <c r="E50" s="194"/>
      <c r="F50" s="194"/>
      <c r="G50" s="194"/>
      <c r="H50" s="194"/>
      <c r="I50" s="194"/>
      <c r="J50" s="194"/>
      <c r="K50" s="194"/>
      <c r="L50" s="194"/>
      <c r="M50" s="195"/>
      <c r="N50" s="162"/>
      <c r="O50" s="162"/>
      <c r="P50" s="162"/>
      <c r="Q50" s="162"/>
      <c r="R50" s="162"/>
      <c r="S50" s="162"/>
      <c r="T50" s="162"/>
      <c r="U50" s="162"/>
      <c r="V50" s="162"/>
      <c r="W50" s="162"/>
      <c r="X50" s="162"/>
      <c r="Y50" s="162"/>
      <c r="Z50" s="162"/>
      <c r="AA50" s="162"/>
      <c r="AB50" s="162"/>
      <c r="AC50" s="162"/>
    </row>
    <row r="51" spans="1:29" ht="15.75">
      <c r="A51" s="553" t="s">
        <v>667</v>
      </c>
      <c r="B51" s="220">
        <v>0.3</v>
      </c>
      <c r="C51" s="210">
        <v>10</v>
      </c>
      <c r="D51" s="200"/>
      <c r="F51" s="194"/>
      <c r="G51" s="194"/>
      <c r="H51" s="194"/>
      <c r="I51" s="194"/>
      <c r="J51" s="194"/>
      <c r="K51" s="194"/>
      <c r="L51" s="194"/>
      <c r="M51" s="162"/>
      <c r="N51" s="162"/>
      <c r="O51" s="162"/>
      <c r="P51" s="162"/>
      <c r="Q51" s="162"/>
      <c r="R51" s="162"/>
      <c r="S51" s="162"/>
      <c r="T51" s="162"/>
      <c r="U51" s="162"/>
      <c r="V51" s="162"/>
      <c r="W51" s="162"/>
      <c r="X51" s="162"/>
      <c r="Y51" s="162"/>
      <c r="Z51" s="162"/>
      <c r="AA51" s="162"/>
      <c r="AB51" s="162"/>
      <c r="AC51" s="162"/>
    </row>
    <row r="52" spans="1:29" ht="15.75">
      <c r="A52" s="554"/>
      <c r="B52" s="220">
        <v>0.5</v>
      </c>
      <c r="C52" s="210">
        <v>20</v>
      </c>
      <c r="D52" s="194"/>
      <c r="E52" s="194"/>
      <c r="F52" s="194"/>
      <c r="G52" s="194"/>
      <c r="H52" s="194"/>
      <c r="I52" s="194"/>
      <c r="J52" s="194"/>
      <c r="K52" s="194"/>
      <c r="L52" s="194"/>
      <c r="M52" s="162"/>
      <c r="N52" s="162"/>
      <c r="O52" s="162"/>
      <c r="P52" s="162"/>
      <c r="Q52" s="162"/>
      <c r="R52" s="162"/>
      <c r="S52" s="162"/>
      <c r="T52" s="162"/>
      <c r="U52" s="162"/>
      <c r="V52" s="162"/>
      <c r="W52" s="162"/>
      <c r="X52" s="162"/>
      <c r="Y52" s="162"/>
      <c r="Z52" s="162"/>
      <c r="AA52" s="162"/>
      <c r="AB52" s="162"/>
      <c r="AC52" s="162"/>
    </row>
    <row r="53" spans="1:29" ht="15.75">
      <c r="A53" s="555"/>
      <c r="B53" s="220">
        <v>1</v>
      </c>
      <c r="C53" s="210">
        <v>29</v>
      </c>
      <c r="D53" s="194"/>
      <c r="E53" s="194"/>
      <c r="F53" s="194"/>
      <c r="G53" s="194"/>
      <c r="H53" s="194"/>
      <c r="I53" s="194"/>
      <c r="J53" s="194"/>
      <c r="K53" s="194"/>
      <c r="L53" s="194"/>
      <c r="M53" s="162"/>
      <c r="N53" s="162"/>
      <c r="O53" s="162"/>
      <c r="P53" s="162"/>
      <c r="Q53" s="162"/>
      <c r="R53" s="162"/>
      <c r="S53" s="162"/>
      <c r="T53" s="162"/>
      <c r="U53" s="162"/>
      <c r="V53" s="162"/>
      <c r="W53" s="162"/>
      <c r="X53" s="162"/>
      <c r="Y53" s="162"/>
      <c r="Z53" s="162"/>
      <c r="AA53" s="162"/>
      <c r="AB53" s="162"/>
      <c r="AC53" s="162"/>
    </row>
    <row r="54" spans="1:29" ht="19.5" thickBot="1">
      <c r="A54" s="445" t="s">
        <v>504</v>
      </c>
      <c r="B54" s="446"/>
      <c r="C54" s="209">
        <f>+IF(C45="HABILITADO",IF(D45&lt;X!M6,0,IF(AND(D45&gt;=X!M6,D45&lt;X!M4),10,IF(AND(D45&gt;=X!M4,D45&lt;X!M2),20,IF(D45&gt;=X!M2,29,"")))))</f>
        <v>29</v>
      </c>
    </row>
  </sheetData>
  <mergeCells count="362">
    <mergeCell ref="A51:A53"/>
    <mergeCell ref="A45:B45"/>
    <mergeCell ref="A7:A8"/>
    <mergeCell ref="AA21:AB21"/>
    <mergeCell ref="AA22:AC22"/>
    <mergeCell ref="AA24:AC24"/>
    <mergeCell ref="AA25:AC25"/>
    <mergeCell ref="AB26:AC26"/>
    <mergeCell ref="AA23:AC23"/>
    <mergeCell ref="AA16:AB16"/>
    <mergeCell ref="AA17:AB17"/>
    <mergeCell ref="AA18:AB18"/>
    <mergeCell ref="AA19:AB19"/>
    <mergeCell ref="AA20:AB20"/>
    <mergeCell ref="AA34:AC34"/>
    <mergeCell ref="AA35:AC35"/>
    <mergeCell ref="AA36:AC36"/>
    <mergeCell ref="AA37:AC37"/>
    <mergeCell ref="AA38:AC38"/>
    <mergeCell ref="AA27:AC27"/>
    <mergeCell ref="AA28:AC28"/>
    <mergeCell ref="U23:W23"/>
    <mergeCell ref="AA32:AC32"/>
    <mergeCell ref="AA33:AC33"/>
    <mergeCell ref="AA31:AC31"/>
    <mergeCell ref="X36:Z36"/>
    <mergeCell ref="A48:C48"/>
    <mergeCell ref="A47:C47"/>
    <mergeCell ref="A23:B23"/>
    <mergeCell ref="C23:E23"/>
    <mergeCell ref="F23:H23"/>
    <mergeCell ref="I23:K23"/>
    <mergeCell ref="L23:N23"/>
    <mergeCell ref="R23:T23"/>
    <mergeCell ref="AA39:AC39"/>
    <mergeCell ref="AA40:AC40"/>
    <mergeCell ref="AA41:AC41"/>
    <mergeCell ref="X37:Z37"/>
    <mergeCell ref="X38:Z38"/>
    <mergeCell ref="X39:Z39"/>
    <mergeCell ref="X40:Z40"/>
    <mergeCell ref="X41:Z41"/>
    <mergeCell ref="U37:W37"/>
    <mergeCell ref="U38:W38"/>
    <mergeCell ref="U39:W39"/>
    <mergeCell ref="U40:W40"/>
    <mergeCell ref="U41:W41"/>
    <mergeCell ref="X23:Z23"/>
    <mergeCell ref="F22:H22"/>
    <mergeCell ref="I22:K22"/>
    <mergeCell ref="F24:H24"/>
    <mergeCell ref="I24:K24"/>
    <mergeCell ref="F25:H25"/>
    <mergeCell ref="I25:K25"/>
    <mergeCell ref="G26:H26"/>
    <mergeCell ref="U33:W33"/>
    <mergeCell ref="F29:H29"/>
    <mergeCell ref="U32:W32"/>
    <mergeCell ref="U35:W35"/>
    <mergeCell ref="U36:W36"/>
    <mergeCell ref="U22:W22"/>
    <mergeCell ref="X25:Z25"/>
    <mergeCell ref="I28:K28"/>
    <mergeCell ref="I29:K29"/>
    <mergeCell ref="L29:N29"/>
    <mergeCell ref="U24:W24"/>
    <mergeCell ref="X18:Y18"/>
    <mergeCell ref="X19:Y19"/>
    <mergeCell ref="X20:Y20"/>
    <mergeCell ref="X21:Y21"/>
    <mergeCell ref="R36:T36"/>
    <mergeCell ref="U28:W28"/>
    <mergeCell ref="R18:S18"/>
    <mergeCell ref="R19:S19"/>
    <mergeCell ref="O33:Q33"/>
    <mergeCell ref="R28:T28"/>
    <mergeCell ref="R32:T32"/>
    <mergeCell ref="R33:T33"/>
    <mergeCell ref="X27:Z27"/>
    <mergeCell ref="X28:Z28"/>
    <mergeCell ref="X32:Z32"/>
    <mergeCell ref="X33:Z33"/>
    <mergeCell ref="Y26:Z26"/>
    <mergeCell ref="O29:Q29"/>
    <mergeCell ref="R29:T29"/>
    <mergeCell ref="U29:W29"/>
    <mergeCell ref="X29:Z29"/>
    <mergeCell ref="U34:W34"/>
    <mergeCell ref="U25:W25"/>
    <mergeCell ref="U27:W27"/>
    <mergeCell ref="X16:Y16"/>
    <mergeCell ref="X17:Y17"/>
    <mergeCell ref="X34:Z34"/>
    <mergeCell ref="X35:Z35"/>
    <mergeCell ref="R7:T7"/>
    <mergeCell ref="U7:W7"/>
    <mergeCell ref="X7:Z7"/>
    <mergeCell ref="AA7:AC7"/>
    <mergeCell ref="C11:E11"/>
    <mergeCell ref="F11:H11"/>
    <mergeCell ref="I11:K11"/>
    <mergeCell ref="X22:Z22"/>
    <mergeCell ref="X24:Z24"/>
    <mergeCell ref="S26:T26"/>
    <mergeCell ref="C33:E33"/>
    <mergeCell ref="L33:N33"/>
    <mergeCell ref="F34:H34"/>
    <mergeCell ref="R16:S16"/>
    <mergeCell ref="U16:V16"/>
    <mergeCell ref="R17:S17"/>
    <mergeCell ref="P26:Q26"/>
    <mergeCell ref="R22:T22"/>
    <mergeCell ref="R24:T24"/>
    <mergeCell ref="R25:T25"/>
    <mergeCell ref="O7:Q7"/>
    <mergeCell ref="R11:T11"/>
    <mergeCell ref="U11:W11"/>
    <mergeCell ref="A1:N1"/>
    <mergeCell ref="A4:N4"/>
    <mergeCell ref="A5:N5"/>
    <mergeCell ref="B7:B8"/>
    <mergeCell ref="C7:E7"/>
    <mergeCell ref="L7:N7"/>
    <mergeCell ref="A3:N3"/>
    <mergeCell ref="A2:N2"/>
    <mergeCell ref="C32:E32"/>
    <mergeCell ref="L32:N32"/>
    <mergeCell ref="C29:E29"/>
    <mergeCell ref="C27:E27"/>
    <mergeCell ref="L27:N27"/>
    <mergeCell ref="F7:H7"/>
    <mergeCell ref="I7:K7"/>
    <mergeCell ref="C22:E22"/>
    <mergeCell ref="L22:N22"/>
    <mergeCell ref="F16:G16"/>
    <mergeCell ref="I16:J16"/>
    <mergeCell ref="L16:M16"/>
    <mergeCell ref="J26:K26"/>
    <mergeCell ref="M26:N26"/>
    <mergeCell ref="L25:N25"/>
    <mergeCell ref="F28:H28"/>
    <mergeCell ref="L37:N37"/>
    <mergeCell ref="C36:E36"/>
    <mergeCell ref="R27:T27"/>
    <mergeCell ref="C34:E34"/>
    <mergeCell ref="L34:N34"/>
    <mergeCell ref="I39:K39"/>
    <mergeCell ref="F40:H40"/>
    <mergeCell ref="I40:K40"/>
    <mergeCell ref="C40:E40"/>
    <mergeCell ref="L40:N40"/>
    <mergeCell ref="R37:T37"/>
    <mergeCell ref="R38:T38"/>
    <mergeCell ref="R39:T39"/>
    <mergeCell ref="R40:T40"/>
    <mergeCell ref="R34:T34"/>
    <mergeCell ref="R35:T35"/>
    <mergeCell ref="L38:N38"/>
    <mergeCell ref="L35:N35"/>
    <mergeCell ref="F32:H32"/>
    <mergeCell ref="F39:H39"/>
    <mergeCell ref="O27:Q27"/>
    <mergeCell ref="O28:Q28"/>
    <mergeCell ref="I38:K38"/>
    <mergeCell ref="I36:K36"/>
    <mergeCell ref="L41:N41"/>
    <mergeCell ref="O41:Q41"/>
    <mergeCell ref="O39:Q39"/>
    <mergeCell ref="C16:D16"/>
    <mergeCell ref="C19:D19"/>
    <mergeCell ref="C20:D20"/>
    <mergeCell ref="C21:D21"/>
    <mergeCell ref="A27:B27"/>
    <mergeCell ref="A28:B28"/>
    <mergeCell ref="C39:E39"/>
    <mergeCell ref="L39:N39"/>
    <mergeCell ref="I27:K27"/>
    <mergeCell ref="F27:H27"/>
    <mergeCell ref="A37:B37"/>
    <mergeCell ref="A38:B38"/>
    <mergeCell ref="A26:B26"/>
    <mergeCell ref="A32:B32"/>
    <mergeCell ref="A33:B33"/>
    <mergeCell ref="D26:E26"/>
    <mergeCell ref="A34:B34"/>
    <mergeCell ref="C28:E28"/>
    <mergeCell ref="L28:N28"/>
    <mergeCell ref="F38:H38"/>
    <mergeCell ref="C37:E37"/>
    <mergeCell ref="A44:B44"/>
    <mergeCell ref="A50:C50"/>
    <mergeCell ref="F18:G18"/>
    <mergeCell ref="F19:G19"/>
    <mergeCell ref="F20:G20"/>
    <mergeCell ref="F21:G21"/>
    <mergeCell ref="I18:J18"/>
    <mergeCell ref="I19:J19"/>
    <mergeCell ref="I20:J20"/>
    <mergeCell ref="I21:J21"/>
    <mergeCell ref="A35:B35"/>
    <mergeCell ref="A36:B36"/>
    <mergeCell ref="F36:H36"/>
    <mergeCell ref="C38:E38"/>
    <mergeCell ref="A22:B22"/>
    <mergeCell ref="A24:B24"/>
    <mergeCell ref="A25:B25"/>
    <mergeCell ref="C35:E35"/>
    <mergeCell ref="F35:H35"/>
    <mergeCell ref="I35:K35"/>
    <mergeCell ref="I32:K32"/>
    <mergeCell ref="I34:K34"/>
    <mergeCell ref="F33:H33"/>
    <mergeCell ref="I33:K33"/>
    <mergeCell ref="A40:B40"/>
    <mergeCell ref="A41:B41"/>
    <mergeCell ref="U18:V18"/>
    <mergeCell ref="U19:V19"/>
    <mergeCell ref="U20:V20"/>
    <mergeCell ref="U21:V21"/>
    <mergeCell ref="U17:V17"/>
    <mergeCell ref="I17:J17"/>
    <mergeCell ref="L17:M17"/>
    <mergeCell ref="O32:Q32"/>
    <mergeCell ref="O34:Q34"/>
    <mergeCell ref="O35:Q35"/>
    <mergeCell ref="O36:Q36"/>
    <mergeCell ref="O37:Q37"/>
    <mergeCell ref="O38:Q38"/>
    <mergeCell ref="O40:Q40"/>
    <mergeCell ref="L20:M20"/>
    <mergeCell ref="L21:M21"/>
    <mergeCell ref="V26:W26"/>
    <mergeCell ref="A39:B39"/>
    <mergeCell ref="R41:T41"/>
    <mergeCell ref="A16:B21"/>
    <mergeCell ref="C18:D18"/>
    <mergeCell ref="C41:E41"/>
    <mergeCell ref="AD39:AF39"/>
    <mergeCell ref="AD40:AF40"/>
    <mergeCell ref="AD16:AE16"/>
    <mergeCell ref="AD17:AE17"/>
    <mergeCell ref="AD18:AE18"/>
    <mergeCell ref="AD19:AE19"/>
    <mergeCell ref="AD20:AE20"/>
    <mergeCell ref="F41:H41"/>
    <mergeCell ref="I41:K41"/>
    <mergeCell ref="O16:P16"/>
    <mergeCell ref="O22:Q22"/>
    <mergeCell ref="O23:Q23"/>
    <mergeCell ref="O24:Q24"/>
    <mergeCell ref="O25:Q25"/>
    <mergeCell ref="O17:P17"/>
    <mergeCell ref="O18:P18"/>
    <mergeCell ref="O19:P19"/>
    <mergeCell ref="O20:P20"/>
    <mergeCell ref="O21:P21"/>
    <mergeCell ref="L36:N36"/>
    <mergeCell ref="F37:H37"/>
    <mergeCell ref="I37:K37"/>
    <mergeCell ref="R20:S20"/>
    <mergeCell ref="R21:S21"/>
    <mergeCell ref="AD37:AF37"/>
    <mergeCell ref="AD38:AF38"/>
    <mergeCell ref="AD31:AF31"/>
    <mergeCell ref="AD21:AE21"/>
    <mergeCell ref="AD22:AF22"/>
    <mergeCell ref="AD23:AF23"/>
    <mergeCell ref="AD24:AF24"/>
    <mergeCell ref="AD25:AF25"/>
    <mergeCell ref="AE26:AF26"/>
    <mergeCell ref="AD28:AF28"/>
    <mergeCell ref="A10:B11"/>
    <mergeCell ref="A29:B31"/>
    <mergeCell ref="C30:E30"/>
    <mergeCell ref="C31:E31"/>
    <mergeCell ref="F30:H30"/>
    <mergeCell ref="F31:H31"/>
    <mergeCell ref="I30:K30"/>
    <mergeCell ref="L30:N30"/>
    <mergeCell ref="O30:Q30"/>
    <mergeCell ref="I31:K31"/>
    <mergeCell ref="L31:N31"/>
    <mergeCell ref="O31:Q31"/>
    <mergeCell ref="A12:B12"/>
    <mergeCell ref="A13:B13"/>
    <mergeCell ref="A14:B14"/>
    <mergeCell ref="A15:B15"/>
    <mergeCell ref="L18:M18"/>
    <mergeCell ref="L19:M19"/>
    <mergeCell ref="F17:G17"/>
    <mergeCell ref="C24:E24"/>
    <mergeCell ref="L24:N24"/>
    <mergeCell ref="C25:E25"/>
    <mergeCell ref="L11:N11"/>
    <mergeCell ref="O11:Q11"/>
    <mergeCell ref="X11:Z11"/>
    <mergeCell ref="AA11:AC11"/>
    <mergeCell ref="AD11:AF11"/>
    <mergeCell ref="A54:B54"/>
    <mergeCell ref="C10:Q10"/>
    <mergeCell ref="R10:AF10"/>
    <mergeCell ref="R30:T30"/>
    <mergeCell ref="U30:W30"/>
    <mergeCell ref="X30:Z30"/>
    <mergeCell ref="AA30:AC30"/>
    <mergeCell ref="AD30:AF30"/>
    <mergeCell ref="R31:T31"/>
    <mergeCell ref="U31:W31"/>
    <mergeCell ref="X31:Z31"/>
    <mergeCell ref="AD41:AF41"/>
    <mergeCell ref="AD27:AF27"/>
    <mergeCell ref="AD32:AF32"/>
    <mergeCell ref="AD33:AF33"/>
    <mergeCell ref="AD34:AF34"/>
    <mergeCell ref="AD35:AF35"/>
    <mergeCell ref="AD36:AF36"/>
    <mergeCell ref="X14:Z14"/>
    <mergeCell ref="AA14:AC14"/>
    <mergeCell ref="AD12:AF12"/>
    <mergeCell ref="AD13:AF13"/>
    <mergeCell ref="C12:E12"/>
    <mergeCell ref="F12:H12"/>
    <mergeCell ref="I12:K12"/>
    <mergeCell ref="L12:N12"/>
    <mergeCell ref="O12:Q12"/>
    <mergeCell ref="R12:T12"/>
    <mergeCell ref="U12:W12"/>
    <mergeCell ref="X12:Z12"/>
    <mergeCell ref="AA12:AC12"/>
    <mergeCell ref="C13:E13"/>
    <mergeCell ref="F13:H13"/>
    <mergeCell ref="I13:K13"/>
    <mergeCell ref="L13:N13"/>
    <mergeCell ref="O13:Q13"/>
    <mergeCell ref="R13:T13"/>
    <mergeCell ref="U13:W13"/>
    <mergeCell ref="X13:Z13"/>
    <mergeCell ref="AA13:AC13"/>
    <mergeCell ref="AA29:AC29"/>
    <mergeCell ref="AD29:AF29"/>
    <mergeCell ref="H43:I43"/>
    <mergeCell ref="J43:K43"/>
    <mergeCell ref="I8:K9"/>
    <mergeCell ref="C17:D17"/>
    <mergeCell ref="AD14:AF14"/>
    <mergeCell ref="C15:E15"/>
    <mergeCell ref="F15:H15"/>
    <mergeCell ref="I15:K15"/>
    <mergeCell ref="L15:N15"/>
    <mergeCell ref="O15:Q15"/>
    <mergeCell ref="R15:T15"/>
    <mergeCell ref="U15:W15"/>
    <mergeCell ref="X15:Z15"/>
    <mergeCell ref="AA15:AC15"/>
    <mergeCell ref="AD15:AF15"/>
    <mergeCell ref="C14:E14"/>
    <mergeCell ref="F14:H14"/>
    <mergeCell ref="I14:K14"/>
    <mergeCell ref="L14:N14"/>
    <mergeCell ref="O14:Q14"/>
    <mergeCell ref="R14:T14"/>
    <mergeCell ref="U14:W14"/>
  </mergeCells>
  <conditionalFormatting sqref="C44 C46">
    <cfRule type="containsText" dxfId="110" priority="121" operator="containsText" text="NO HABILITADO">
      <formula>NOT(ISERROR(SEARCH("NO HABILITADO",C44)))</formula>
    </cfRule>
    <cfRule type="containsText" dxfId="109" priority="122" operator="containsText" text="HABILITADO">
      <formula>NOT(ISERROR(SEARCH("HABILITADO",C44)))</formula>
    </cfRule>
  </conditionalFormatting>
  <conditionalFormatting sqref="B51:B53">
    <cfRule type="containsText" dxfId="108" priority="110" operator="containsText" text="NO">
      <formula>NOT(ISERROR(SEARCH("NO",B51)))</formula>
    </cfRule>
    <cfRule type="containsText" dxfId="107" priority="111" operator="containsText" text="SI">
      <formula>NOT(ISERROR(SEARCH("SI",B51)))</formula>
    </cfRule>
  </conditionalFormatting>
  <conditionalFormatting sqref="C45">
    <cfRule type="containsText" dxfId="106" priority="64" operator="containsText" text="NO HABILITADO">
      <formula>NOT(ISERROR(SEARCH("NO HABILITADO",C45)))</formula>
    </cfRule>
    <cfRule type="containsText" dxfId="105" priority="65" operator="containsText" text="HABILITADO">
      <formula>NOT(ISERROR(SEARCH("HABILITADO",C45)))</formula>
    </cfRule>
  </conditionalFormatting>
  <conditionalFormatting sqref="F9:G9">
    <cfRule type="cellIs" dxfId="104" priority="38" operator="equal">
      <formula>0</formula>
    </cfRule>
  </conditionalFormatting>
  <conditionalFormatting sqref="F14">
    <cfRule type="cellIs" dxfId="103" priority="35" operator="equal">
      <formula>0</formula>
    </cfRule>
  </conditionalFormatting>
  <conditionalFormatting sqref="F15 F12:F13">
    <cfRule type="cellIs" dxfId="102" priority="36" operator="equal">
      <formula>0</formula>
    </cfRule>
  </conditionalFormatting>
  <conditionalFormatting sqref="I12:I13">
    <cfRule type="cellIs" dxfId="101" priority="31" operator="equal">
      <formula>0</formula>
    </cfRule>
  </conditionalFormatting>
  <conditionalFormatting sqref="I15">
    <cfRule type="cellIs" dxfId="100" priority="32" operator="equal">
      <formula>0</formula>
    </cfRule>
  </conditionalFormatting>
  <conditionalFormatting sqref="C22:E24">
    <cfRule type="cellIs" dxfId="99" priority="12" operator="equal">
      <formula>0</formula>
    </cfRule>
  </conditionalFormatting>
  <conditionalFormatting sqref="B9">
    <cfRule type="cellIs" dxfId="98" priority="45" operator="equal">
      <formula>0</formula>
    </cfRule>
  </conditionalFormatting>
  <conditionalFormatting sqref="C9:D9">
    <cfRule type="cellIs" dxfId="97" priority="40" operator="equal">
      <formula>0</formula>
    </cfRule>
  </conditionalFormatting>
  <conditionalFormatting sqref="E9">
    <cfRule type="cellIs" dxfId="96" priority="39" operator="equal">
      <formula>0</formula>
    </cfRule>
  </conditionalFormatting>
  <conditionalFormatting sqref="H9">
    <cfRule type="cellIs" dxfId="95" priority="37" operator="equal">
      <formula>0</formula>
    </cfRule>
  </conditionalFormatting>
  <conditionalFormatting sqref="C15 C12:C13">
    <cfRule type="cellIs" dxfId="94" priority="34" operator="equal">
      <formula>0</formula>
    </cfRule>
  </conditionalFormatting>
  <conditionalFormatting sqref="C14">
    <cfRule type="cellIs" dxfId="93" priority="33" operator="equal">
      <formula>0</formula>
    </cfRule>
  </conditionalFormatting>
  <conditionalFormatting sqref="I14">
    <cfRule type="cellIs" dxfId="92" priority="30" operator="equal">
      <formula>0</formula>
    </cfRule>
  </conditionalFormatting>
  <conditionalFormatting sqref="L15 O15 R15 U15 AA15">
    <cfRule type="cellIs" dxfId="91" priority="29" operator="equal">
      <formula>0</formula>
    </cfRule>
  </conditionalFormatting>
  <conditionalFormatting sqref="L12:L13 O12:O13 R12:R13 U12:U13 AA12:AA13">
    <cfRule type="cellIs" dxfId="90" priority="28" operator="equal">
      <formula>0</formula>
    </cfRule>
  </conditionalFormatting>
  <conditionalFormatting sqref="L14 O14 R14 U14 AA14">
    <cfRule type="cellIs" dxfId="89" priority="27" operator="equal">
      <formula>0</formula>
    </cfRule>
  </conditionalFormatting>
  <conditionalFormatting sqref="X12:X13">
    <cfRule type="cellIs" dxfId="88" priority="26" operator="equal">
      <formula>0</formula>
    </cfRule>
  </conditionalFormatting>
  <conditionalFormatting sqref="X14">
    <cfRule type="cellIs" dxfId="87" priority="25" operator="equal">
      <formula>0</formula>
    </cfRule>
  </conditionalFormatting>
  <conditionalFormatting sqref="X15">
    <cfRule type="cellIs" dxfId="86" priority="24" operator="equal">
      <formula>0</formula>
    </cfRule>
  </conditionalFormatting>
  <conditionalFormatting sqref="AD15">
    <cfRule type="cellIs" dxfId="85" priority="23" operator="equal">
      <formula>0</formula>
    </cfRule>
  </conditionalFormatting>
  <conditionalFormatting sqref="AD12:AD13">
    <cfRule type="cellIs" dxfId="84" priority="22" operator="equal">
      <formula>0</formula>
    </cfRule>
  </conditionalFormatting>
  <conditionalFormatting sqref="AD14">
    <cfRule type="cellIs" dxfId="83" priority="21" operator="equal">
      <formula>0</formula>
    </cfRule>
  </conditionalFormatting>
  <conditionalFormatting sqref="F17:AF17">
    <cfRule type="cellIs" dxfId="82" priority="19" operator="equal">
      <formula>0</formula>
    </cfRule>
  </conditionalFormatting>
  <conditionalFormatting sqref="C29">
    <cfRule type="cellIs" dxfId="81" priority="17" operator="equal">
      <formula>0</formula>
    </cfRule>
  </conditionalFormatting>
  <conditionalFormatting sqref="F29 I29">
    <cfRule type="cellIs" dxfId="80" priority="16" operator="equal">
      <formula>0</formula>
    </cfRule>
  </conditionalFormatting>
  <conditionalFormatting sqref="C29 F29 I29">
    <cfRule type="cellIs" dxfId="79" priority="14" operator="equal">
      <formula>0</formula>
    </cfRule>
    <cfRule type="cellIs" dxfId="78" priority="15" operator="lessThan">
      <formula>0</formula>
    </cfRule>
  </conditionalFormatting>
  <conditionalFormatting sqref="C34:AF41">
    <cfRule type="cellIs" dxfId="77" priority="13" operator="equal">
      <formula>0</formula>
    </cfRule>
  </conditionalFormatting>
  <conditionalFormatting sqref="C28:E28">
    <cfRule type="cellIs" dxfId="76" priority="11" operator="equal">
      <formula>0</formula>
    </cfRule>
  </conditionalFormatting>
  <conditionalFormatting sqref="F22:AF24">
    <cfRule type="cellIs" dxfId="75" priority="10" operator="equal">
      <formula>0</formula>
    </cfRule>
  </conditionalFormatting>
  <conditionalFormatting sqref="F28 I28:AF28">
    <cfRule type="cellIs" dxfId="74" priority="9" operator="equal">
      <formula>0</formula>
    </cfRule>
  </conditionalFormatting>
  <conditionalFormatting sqref="L29">
    <cfRule type="cellIs" dxfId="73" priority="7" operator="equal">
      <formula>0</formula>
    </cfRule>
  </conditionalFormatting>
  <conditionalFormatting sqref="L29">
    <cfRule type="cellIs" dxfId="72" priority="5" operator="equal">
      <formula>0</formula>
    </cfRule>
    <cfRule type="cellIs" dxfId="71" priority="6" operator="lessThan">
      <formula>0</formula>
    </cfRule>
  </conditionalFormatting>
  <conditionalFormatting sqref="O29">
    <cfRule type="cellIs" dxfId="70" priority="4" operator="equal">
      <formula>0</formula>
    </cfRule>
  </conditionalFormatting>
  <conditionalFormatting sqref="O29">
    <cfRule type="cellIs" dxfId="69" priority="2" operator="equal">
      <formula>0</formula>
    </cfRule>
    <cfRule type="cellIs" dxfId="68" priority="3" operator="lessThan">
      <formula>0</formula>
    </cfRule>
  </conditionalFormatting>
  <conditionalFormatting sqref="C17:E17">
    <cfRule type="cellIs" dxfId="67" priority="1" operator="equal">
      <formula>0</formula>
    </cfRule>
  </conditionalFormatting>
  <pageMargins left="0" right="0" top="0.35433070866141736" bottom="0.15748031496062992" header="0.31496062992125984" footer="0.31496062992125984"/>
  <pageSetup paperSize="5" scale="54" fitToWidth="0" fitToHeight="0" orientation="landscape" r:id="rId1"/>
  <colBreaks count="2" manualBreakCount="2">
    <brk id="11" max="50" man="1"/>
    <brk id="17" max="50" man="1"/>
  </colBreaks>
  <ignoredErrors>
    <ignoredError sqref="F44:I46"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18" operator="containsText" id="{C701C002-DCE1-456C-9846-272925219D1C}">
            <xm:f>NOT(ISERROR(SEARCH([3]X!#REF!,D26)))</xm:f>
            <xm:f>[3]X!#REF!</xm:f>
            <x14:dxf>
              <font>
                <b val="0"/>
                <i val="0"/>
                <strike val="0"/>
              </font>
              <numFmt numFmtId="0" formatCode="General"/>
            </x14:dxf>
          </x14:cfRule>
          <xm:sqref>D26:E26</xm:sqref>
        </x14:conditionalFormatting>
        <x14:conditionalFormatting xmlns:xm="http://schemas.microsoft.com/office/excel/2006/main">
          <x14:cfRule type="containsText" priority="8" operator="containsText" id="{5CE28861-29C4-4D2D-AAC7-734E5BC2A657}">
            <xm:f>NOT(ISERROR(SEARCH([3]X!#REF!,G26)))</xm:f>
            <xm:f>[3]X!#REF!</xm:f>
            <x14:dxf>
              <font>
                <b val="0"/>
                <i val="0"/>
                <strike val="0"/>
              </font>
              <numFmt numFmtId="0" formatCode="General"/>
            </x14:dxf>
          </x14:cfRule>
          <xm:sqref>G26:H26 J26:K26 P26:Q26 S26:T26 V26:W26 Y26:Z26 AB26:AC26 AE26:AF26 M26:N26</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14:formula1>
            <xm:f>[2]X!#REF!</xm:f>
          </x14:formula1>
          <xm:sqref>F26 L26</xm:sqref>
        </x14:dataValidation>
        <x14:dataValidation type="list" allowBlank="1" showInputMessage="1" showErrorMessage="1">
          <x14:formula1>
            <xm:f>[2]X!#REF!</xm:f>
          </x14:formula1>
          <xm:sqref>C26 AD26 I26 AA26 O26 R26 U26 X26</xm:sqref>
        </x14:dataValidation>
        <x14:dataValidation type="list" allowBlank="1" showInputMessage="1" showErrorMessage="1">
          <x14:formula1>
            <xm:f>[2]X!#REF!</xm:f>
          </x14:formula1>
          <xm:sqref>C29:C31 D30:E31 F29:F31 G30:H31 I29:I31 J30:K31 L29:AF31</xm:sqref>
        </x14:dataValidation>
        <x14:dataValidation type="list" allowBlank="1" showInputMessage="1" showErrorMessage="1">
          <x14:formula1>
            <xm:f>[2]X!#REF!</xm:f>
          </x14:formula1>
          <xm:sqref>C41:AF41</xm:sqref>
        </x14:dataValidation>
        <x14:dataValidation type="list" allowBlank="1" showInputMessage="1" showErrorMessage="1">
          <x14:formula1>
            <xm:f>[2]X!#REF!</xm:f>
          </x14:formula1>
          <xm:sqref>C39:AF39</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sheetPr codeName="Hoja4">
    <tabColor theme="6" tint="-0.249977111117893"/>
    <pageSetUpPr fitToPage="1"/>
  </sheetPr>
  <dimension ref="A6:K114"/>
  <sheetViews>
    <sheetView view="pageBreakPreview" zoomScaleNormal="80" zoomScaleSheetLayoutView="100" zoomScalePageLayoutView="80" workbookViewId="0">
      <pane ySplit="12" topLeftCell="A74" activePane="bottomLeft" state="frozen"/>
      <selection activeCell="B1" sqref="B1:J1"/>
      <selection pane="bottomLeft" activeCell="B32" sqref="B32:J43"/>
    </sheetView>
  </sheetViews>
  <sheetFormatPr baseColWidth="10" defaultRowHeight="15"/>
  <cols>
    <col min="1" max="1" width="39.7109375" customWidth="1"/>
  </cols>
  <sheetData>
    <row r="6" spans="1:11">
      <c r="A6" s="410" t="s">
        <v>201</v>
      </c>
      <c r="B6" s="410"/>
      <c r="C6" s="410"/>
      <c r="D6" s="410"/>
      <c r="E6" s="410"/>
      <c r="F6" s="410"/>
      <c r="G6" s="410"/>
      <c r="H6" s="410"/>
      <c r="I6" s="410"/>
      <c r="J6" s="410"/>
      <c r="K6" s="40"/>
    </row>
    <row r="7" spans="1:11">
      <c r="A7" s="410" t="s">
        <v>202</v>
      </c>
      <c r="B7" s="410"/>
      <c r="C7" s="410"/>
      <c r="D7" s="410"/>
      <c r="E7" s="410"/>
      <c r="F7" s="410"/>
      <c r="G7" s="410"/>
      <c r="H7" s="410"/>
      <c r="I7" s="410"/>
      <c r="J7" s="410"/>
      <c r="K7" s="40"/>
    </row>
    <row r="8" spans="1:11">
      <c r="A8" s="410" t="s">
        <v>203</v>
      </c>
      <c r="B8" s="410"/>
      <c r="C8" s="410"/>
      <c r="D8" s="410"/>
      <c r="E8" s="410"/>
      <c r="F8" s="410"/>
      <c r="G8" s="410"/>
      <c r="H8" s="410"/>
      <c r="I8" s="410"/>
      <c r="J8" s="410"/>
      <c r="K8" s="40"/>
    </row>
    <row r="9" spans="1:11">
      <c r="A9" s="410" t="s">
        <v>473</v>
      </c>
      <c r="B9" s="410"/>
      <c r="C9" s="410"/>
      <c r="D9" s="410"/>
      <c r="E9" s="410"/>
      <c r="F9" s="410"/>
      <c r="G9" s="410"/>
      <c r="H9" s="410"/>
      <c r="I9" s="410"/>
      <c r="J9" s="410"/>
      <c r="K9" s="40"/>
    </row>
    <row r="11" spans="1:11">
      <c r="A11" s="13" t="s">
        <v>13</v>
      </c>
      <c r="B11" s="592" t="s">
        <v>71</v>
      </c>
      <c r="C11" s="592"/>
      <c r="D11" s="592"/>
      <c r="E11" s="592"/>
      <c r="F11" s="592"/>
      <c r="G11" s="592"/>
      <c r="H11" s="592"/>
      <c r="I11" s="592"/>
      <c r="J11" s="592"/>
    </row>
    <row r="12" spans="1:11">
      <c r="A12" s="13" t="s">
        <v>43</v>
      </c>
      <c r="B12" s="64">
        <f>SUM(B26,B44,B58,B72,B86,B100,B114)</f>
        <v>22.525205479452055</v>
      </c>
      <c r="C12" s="46"/>
      <c r="D12" s="46"/>
      <c r="E12" s="46"/>
      <c r="F12" s="46"/>
      <c r="G12" s="46"/>
      <c r="H12" s="46"/>
      <c r="I12" s="46"/>
      <c r="J12" s="46"/>
    </row>
    <row r="13" spans="1:11" ht="15.75" thickBot="1"/>
    <row r="14" spans="1:11">
      <c r="A14" s="9" t="s">
        <v>221</v>
      </c>
      <c r="B14" s="569" t="s">
        <v>28</v>
      </c>
      <c r="C14" s="570"/>
      <c r="D14" s="570"/>
      <c r="E14" s="570"/>
      <c r="F14" s="570"/>
      <c r="G14" s="570"/>
      <c r="H14" s="570"/>
      <c r="I14" s="570"/>
      <c r="J14" s="571"/>
    </row>
    <row r="15" spans="1:11">
      <c r="A15" s="1" t="s">
        <v>23</v>
      </c>
      <c r="B15" s="586" t="s">
        <v>53</v>
      </c>
      <c r="C15" s="561"/>
      <c r="D15" s="561"/>
      <c r="E15" s="561"/>
      <c r="F15" s="561"/>
      <c r="G15" s="561"/>
      <c r="H15" s="561"/>
      <c r="I15" s="561"/>
      <c r="J15" s="562"/>
    </row>
    <row r="16" spans="1:11" hidden="1">
      <c r="A16" s="1" t="s">
        <v>24</v>
      </c>
      <c r="B16" s="43"/>
      <c r="C16" s="43"/>
      <c r="D16" s="43"/>
      <c r="E16" s="43"/>
      <c r="F16" s="43"/>
      <c r="G16" s="43"/>
      <c r="H16" s="43"/>
      <c r="I16" s="43"/>
      <c r="J16" s="2"/>
    </row>
    <row r="17" spans="1:10" hidden="1">
      <c r="A17" s="1" t="s">
        <v>25</v>
      </c>
      <c r="B17" s="43"/>
      <c r="C17" s="43"/>
      <c r="D17" s="43"/>
      <c r="E17" s="43"/>
      <c r="F17" s="43"/>
      <c r="G17" s="43"/>
      <c r="H17" s="43"/>
      <c r="I17" s="43"/>
      <c r="J17" s="2"/>
    </row>
    <row r="18" spans="1:10" hidden="1">
      <c r="A18" s="1" t="s">
        <v>26</v>
      </c>
      <c r="B18" s="43" t="s">
        <v>52</v>
      </c>
      <c r="C18" s="43"/>
      <c r="D18" s="43"/>
      <c r="E18" s="43"/>
      <c r="F18" s="43"/>
      <c r="G18" s="43"/>
      <c r="H18" s="43"/>
      <c r="I18" s="43"/>
      <c r="J18" s="2"/>
    </row>
    <row r="19" spans="1:10">
      <c r="A19" s="1" t="s">
        <v>205</v>
      </c>
      <c r="B19" s="586" t="s">
        <v>54</v>
      </c>
      <c r="C19" s="561"/>
      <c r="D19" s="561"/>
      <c r="E19" s="561"/>
      <c r="F19" s="561"/>
      <c r="G19" s="561"/>
      <c r="H19" s="561"/>
      <c r="I19" s="561"/>
      <c r="J19" s="562"/>
    </row>
    <row r="20" spans="1:10" hidden="1">
      <c r="A20" s="1" t="s">
        <v>35</v>
      </c>
      <c r="B20" s="43"/>
      <c r="C20" s="43"/>
      <c r="D20" s="43"/>
      <c r="E20" s="43"/>
      <c r="F20" s="43"/>
      <c r="G20" s="43"/>
      <c r="H20" s="43"/>
      <c r="I20" s="43"/>
      <c r="J20" s="2"/>
    </row>
    <row r="21" spans="1:10" hidden="1">
      <c r="A21" s="1" t="s">
        <v>34</v>
      </c>
      <c r="B21" s="43"/>
      <c r="C21" s="43"/>
      <c r="D21" s="43"/>
      <c r="E21" s="43"/>
      <c r="F21" s="43"/>
      <c r="G21" s="43"/>
      <c r="H21" s="43"/>
      <c r="I21" s="43"/>
      <c r="J21" s="2"/>
    </row>
    <row r="22" spans="1:10">
      <c r="A22" s="1" t="s">
        <v>208</v>
      </c>
      <c r="B22" s="584">
        <v>40679</v>
      </c>
      <c r="C22" s="573"/>
      <c r="D22" s="573"/>
      <c r="E22" s="573"/>
      <c r="F22" s="573"/>
      <c r="G22" s="573"/>
      <c r="H22" s="573"/>
      <c r="I22" s="573"/>
      <c r="J22" s="574"/>
    </row>
    <row r="23" spans="1:10">
      <c r="A23" s="1" t="s">
        <v>222</v>
      </c>
      <c r="B23" s="584">
        <v>41654</v>
      </c>
      <c r="C23" s="573"/>
      <c r="D23" s="573"/>
      <c r="E23" s="573"/>
      <c r="F23" s="573"/>
      <c r="G23" s="573"/>
      <c r="H23" s="573"/>
      <c r="I23" s="573"/>
      <c r="J23" s="574"/>
    </row>
    <row r="24" spans="1:10">
      <c r="A24" s="1" t="s">
        <v>38</v>
      </c>
      <c r="B24" s="558">
        <v>1.8</v>
      </c>
      <c r="C24" s="564"/>
      <c r="D24" s="564"/>
      <c r="E24" s="564"/>
      <c r="F24" s="564"/>
      <c r="G24" s="564"/>
      <c r="H24" s="564"/>
      <c r="I24" s="564"/>
      <c r="J24" s="565"/>
    </row>
    <row r="25" spans="1:10" ht="15.75" thickBot="1">
      <c r="A25" s="4" t="s">
        <v>42</v>
      </c>
      <c r="B25" s="566">
        <v>1</v>
      </c>
      <c r="C25" s="567"/>
      <c r="D25" s="567"/>
      <c r="E25" s="567"/>
      <c r="F25" s="567"/>
      <c r="G25" s="567"/>
      <c r="H25" s="567"/>
      <c r="I25" s="567"/>
      <c r="J25" s="568"/>
    </row>
    <row r="26" spans="1:10" ht="15.75" thickBot="1">
      <c r="A26" s="8" t="s">
        <v>41</v>
      </c>
      <c r="B26" s="575">
        <f>B24</f>
        <v>1.8</v>
      </c>
      <c r="C26" s="575"/>
      <c r="D26" s="575"/>
      <c r="E26" s="575"/>
      <c r="F26" s="575"/>
      <c r="G26" s="575"/>
      <c r="H26" s="575"/>
      <c r="I26" s="575"/>
      <c r="J26" s="576"/>
    </row>
    <row r="27" spans="1:10" hidden="1">
      <c r="A27" s="45"/>
      <c r="B27" s="20"/>
      <c r="C27" s="20"/>
      <c r="D27" s="20"/>
      <c r="E27" s="20"/>
      <c r="F27" s="20"/>
      <c r="G27" s="20"/>
      <c r="H27" s="20"/>
      <c r="I27" s="20"/>
      <c r="J27" s="20"/>
    </row>
    <row r="28" spans="1:10" hidden="1">
      <c r="A28" s="577" t="s">
        <v>191</v>
      </c>
      <c r="B28" s="578"/>
      <c r="C28" s="578"/>
      <c r="D28" s="578"/>
      <c r="E28" s="578"/>
      <c r="F28" s="578"/>
      <c r="G28" s="578"/>
      <c r="H28" s="578"/>
      <c r="I28" s="578"/>
      <c r="J28" s="579"/>
    </row>
    <row r="29" spans="1:10" hidden="1">
      <c r="A29" s="580" t="s">
        <v>232</v>
      </c>
      <c r="B29" s="581"/>
      <c r="C29" s="581"/>
      <c r="D29" s="581"/>
      <c r="E29" s="581"/>
      <c r="F29" s="581"/>
      <c r="G29" s="581"/>
      <c r="H29" s="581"/>
      <c r="I29" s="581"/>
      <c r="J29" s="582"/>
    </row>
    <row r="30" spans="1:10" ht="15.75" hidden="1" thickBot="1">
      <c r="A30" s="583"/>
      <c r="B30" s="567"/>
      <c r="C30" s="567"/>
      <c r="D30" s="567"/>
      <c r="E30" s="567"/>
      <c r="F30" s="567"/>
      <c r="G30" s="567"/>
      <c r="H30" s="567"/>
      <c r="I30" s="567"/>
      <c r="J30" s="568"/>
    </row>
    <row r="31" spans="1:10" ht="15.75" thickBot="1"/>
    <row r="32" spans="1:10">
      <c r="A32" s="9" t="s">
        <v>223</v>
      </c>
      <c r="B32" s="55" t="s">
        <v>28</v>
      </c>
      <c r="C32" s="55" t="s">
        <v>29</v>
      </c>
      <c r="D32" s="569" t="s">
        <v>30</v>
      </c>
      <c r="E32" s="588"/>
      <c r="F32" s="569" t="s">
        <v>31</v>
      </c>
      <c r="G32" s="570"/>
      <c r="H32" s="570"/>
      <c r="I32" s="570"/>
      <c r="J32" s="571"/>
    </row>
    <row r="33" spans="1:11">
      <c r="A33" s="1" t="s">
        <v>23</v>
      </c>
      <c r="B33" s="43" t="s">
        <v>57</v>
      </c>
      <c r="C33" s="43" t="s">
        <v>57</v>
      </c>
      <c r="D33" s="586" t="s">
        <v>475</v>
      </c>
      <c r="E33" s="587"/>
      <c r="F33" s="586" t="s">
        <v>57</v>
      </c>
      <c r="G33" s="561"/>
      <c r="H33" s="561"/>
      <c r="I33" s="561"/>
      <c r="J33" s="562"/>
      <c r="K33" s="19"/>
    </row>
    <row r="34" spans="1:11" ht="15" customHeight="1">
      <c r="A34" s="1" t="s">
        <v>24</v>
      </c>
      <c r="B34" s="43"/>
      <c r="C34" s="43"/>
      <c r="D34" s="43"/>
      <c r="E34" s="43"/>
      <c r="F34" s="2"/>
      <c r="G34" s="43"/>
      <c r="H34" s="43"/>
      <c r="I34" s="43"/>
      <c r="J34" s="2"/>
    </row>
    <row r="35" spans="1:11" ht="15" customHeight="1">
      <c r="A35" s="1" t="s">
        <v>25</v>
      </c>
      <c r="B35" s="43"/>
      <c r="C35" s="43"/>
      <c r="D35" s="43"/>
      <c r="E35" s="43"/>
      <c r="F35" s="2"/>
      <c r="G35" s="43"/>
      <c r="H35" s="43"/>
      <c r="I35" s="43"/>
      <c r="J35" s="2"/>
    </row>
    <row r="36" spans="1:11" ht="15" customHeight="1">
      <c r="A36" s="1" t="s">
        <v>26</v>
      </c>
      <c r="B36" s="43" t="s">
        <v>56</v>
      </c>
      <c r="C36" s="43" t="s">
        <v>56</v>
      </c>
      <c r="D36" s="43"/>
      <c r="E36" s="43"/>
      <c r="F36" s="43" t="s">
        <v>56</v>
      </c>
      <c r="G36" s="43"/>
      <c r="H36" s="43"/>
      <c r="I36" s="43"/>
      <c r="J36" s="2"/>
    </row>
    <row r="37" spans="1:11">
      <c r="A37" s="1" t="s">
        <v>210</v>
      </c>
      <c r="B37" s="43" t="s">
        <v>468</v>
      </c>
      <c r="C37" s="43" t="s">
        <v>213</v>
      </c>
      <c r="D37" s="586" t="s">
        <v>212</v>
      </c>
      <c r="E37" s="587"/>
      <c r="F37" s="586" t="s">
        <v>474</v>
      </c>
      <c r="G37" s="561"/>
      <c r="H37" s="561"/>
      <c r="I37" s="561"/>
      <c r="J37" s="562"/>
    </row>
    <row r="38" spans="1:11" ht="15" customHeight="1">
      <c r="A38" s="1" t="s">
        <v>35</v>
      </c>
      <c r="B38" s="43"/>
      <c r="C38" s="43"/>
      <c r="D38" s="43"/>
      <c r="E38" s="43"/>
      <c r="F38" s="43"/>
      <c r="G38" s="43"/>
      <c r="H38" s="43"/>
      <c r="I38" s="43"/>
      <c r="J38" s="2"/>
    </row>
    <row r="39" spans="1:11" ht="15" customHeight="1">
      <c r="A39" s="1" t="s">
        <v>34</v>
      </c>
      <c r="B39" s="43"/>
      <c r="C39" s="43"/>
      <c r="D39" s="43"/>
      <c r="E39" s="43"/>
      <c r="F39" s="43"/>
      <c r="G39" s="43"/>
      <c r="H39" s="43"/>
      <c r="I39" s="43"/>
      <c r="J39" s="2"/>
    </row>
    <row r="40" spans="1:11">
      <c r="A40" s="1" t="s">
        <v>208</v>
      </c>
      <c r="B40" s="44">
        <v>39479</v>
      </c>
      <c r="C40" s="44">
        <v>40452</v>
      </c>
      <c r="D40" s="584">
        <v>37581</v>
      </c>
      <c r="E40" s="585"/>
      <c r="F40" s="584">
        <v>40805</v>
      </c>
      <c r="G40" s="573"/>
      <c r="H40" s="573"/>
      <c r="I40" s="573"/>
      <c r="J40" s="574"/>
    </row>
    <row r="41" spans="1:11">
      <c r="A41" s="1" t="s">
        <v>209</v>
      </c>
      <c r="B41" s="44">
        <v>40451</v>
      </c>
      <c r="C41" s="44">
        <v>40512</v>
      </c>
      <c r="D41" s="584">
        <v>38069</v>
      </c>
      <c r="E41" s="585"/>
      <c r="F41" s="584">
        <v>41425</v>
      </c>
      <c r="G41" s="573"/>
      <c r="H41" s="573"/>
      <c r="I41" s="573"/>
      <c r="J41" s="574"/>
    </row>
    <row r="42" spans="1:11">
      <c r="A42" s="1" t="s">
        <v>38</v>
      </c>
      <c r="B42" s="63">
        <f>((B41-B40)/365)-1.42</f>
        <v>1.2430136986301372</v>
      </c>
      <c r="C42" s="14">
        <f>(C41-C40)/365</f>
        <v>0.16438356164383561</v>
      </c>
      <c r="D42" s="558">
        <f t="shared" ref="D42" si="0">(D41-D40)/365</f>
        <v>1.3369863013698631</v>
      </c>
      <c r="E42" s="559"/>
      <c r="F42" s="558">
        <f>(F41-F40)/365</f>
        <v>1.6986301369863013</v>
      </c>
      <c r="G42" s="564"/>
      <c r="H42" s="564"/>
      <c r="I42" s="564"/>
      <c r="J42" s="565"/>
    </row>
    <row r="43" spans="1:11" ht="15.75" thickBot="1">
      <c r="A43" s="4" t="s">
        <v>42</v>
      </c>
      <c r="B43" s="10">
        <v>1</v>
      </c>
      <c r="C43" s="11">
        <v>1</v>
      </c>
      <c r="D43" s="566">
        <v>1</v>
      </c>
      <c r="E43" s="591"/>
      <c r="F43" s="566">
        <v>1</v>
      </c>
      <c r="G43" s="567"/>
      <c r="H43" s="567"/>
      <c r="I43" s="567"/>
      <c r="J43" s="568"/>
    </row>
    <row r="44" spans="1:11" ht="15.75" thickBot="1">
      <c r="A44" s="8" t="s">
        <v>41</v>
      </c>
      <c r="B44" s="575">
        <f>B42+C42+D42+F42+G42+H42+I42+J42</f>
        <v>4.4430136986301374</v>
      </c>
      <c r="C44" s="575"/>
      <c r="D44" s="575"/>
      <c r="E44" s="575"/>
      <c r="F44" s="575"/>
      <c r="G44" s="575"/>
      <c r="H44" s="575"/>
      <c r="I44" s="575"/>
      <c r="J44" s="576"/>
    </row>
    <row r="45" spans="1:11" ht="15.75" thickBot="1"/>
    <row r="46" spans="1:11">
      <c r="A46" s="9" t="s">
        <v>224</v>
      </c>
      <c r="B46" s="569" t="s">
        <v>28</v>
      </c>
      <c r="C46" s="570"/>
      <c r="D46" s="570"/>
      <c r="E46" s="570"/>
      <c r="F46" s="570"/>
      <c r="G46" s="570"/>
      <c r="H46" s="570"/>
      <c r="I46" s="570"/>
      <c r="J46" s="571"/>
    </row>
    <row r="47" spans="1:11">
      <c r="A47" s="1" t="s">
        <v>23</v>
      </c>
      <c r="B47" s="560" t="s">
        <v>469</v>
      </c>
      <c r="C47" s="561"/>
      <c r="D47" s="561"/>
      <c r="E47" s="561"/>
      <c r="F47" s="561"/>
      <c r="G47" s="561"/>
      <c r="H47" s="561"/>
      <c r="I47" s="561"/>
      <c r="J47" s="562"/>
    </row>
    <row r="48" spans="1:11" hidden="1">
      <c r="A48" s="1" t="s">
        <v>24</v>
      </c>
      <c r="B48" s="1"/>
      <c r="C48" s="43"/>
      <c r="D48" s="43"/>
      <c r="E48" s="43"/>
      <c r="F48" s="43"/>
      <c r="G48" s="43"/>
      <c r="H48" s="43"/>
      <c r="I48" s="43"/>
      <c r="J48" s="2"/>
    </row>
    <row r="49" spans="1:10" hidden="1">
      <c r="A49" s="1" t="s">
        <v>25</v>
      </c>
      <c r="B49" s="1"/>
      <c r="C49" s="43"/>
      <c r="D49" s="43"/>
      <c r="E49" s="43"/>
      <c r="F49" s="43"/>
      <c r="G49" s="43"/>
      <c r="H49" s="43"/>
      <c r="I49" s="43"/>
      <c r="J49" s="2"/>
    </row>
    <row r="50" spans="1:10" hidden="1">
      <c r="A50" s="1" t="s">
        <v>26</v>
      </c>
      <c r="B50" s="1" t="s">
        <v>58</v>
      </c>
      <c r="C50" s="43"/>
      <c r="D50" s="43"/>
      <c r="E50" s="43"/>
      <c r="F50" s="43"/>
      <c r="G50" s="43"/>
      <c r="H50" s="43"/>
      <c r="I50" s="43"/>
      <c r="J50" s="2"/>
    </row>
    <row r="51" spans="1:10">
      <c r="A51" s="1" t="s">
        <v>205</v>
      </c>
      <c r="B51" s="560" t="s">
        <v>215</v>
      </c>
      <c r="C51" s="561"/>
      <c r="D51" s="561"/>
      <c r="E51" s="561"/>
      <c r="F51" s="561"/>
      <c r="G51" s="561"/>
      <c r="H51" s="561"/>
      <c r="I51" s="561"/>
      <c r="J51" s="562"/>
    </row>
    <row r="52" spans="1:10" hidden="1">
      <c r="A52" s="1" t="s">
        <v>35</v>
      </c>
      <c r="B52" s="1"/>
      <c r="C52" s="43"/>
      <c r="D52" s="43"/>
      <c r="E52" s="43"/>
      <c r="F52" s="43"/>
      <c r="G52" s="43"/>
      <c r="H52" s="43"/>
      <c r="I52" s="43"/>
      <c r="J52" s="2"/>
    </row>
    <row r="53" spans="1:10" hidden="1">
      <c r="A53" s="1" t="s">
        <v>34</v>
      </c>
      <c r="B53" s="1"/>
      <c r="C53" s="43"/>
      <c r="D53" s="43"/>
      <c r="E53" s="43"/>
      <c r="F53" s="43"/>
      <c r="G53" s="43"/>
      <c r="H53" s="43"/>
      <c r="I53" s="43"/>
      <c r="J53" s="2"/>
    </row>
    <row r="54" spans="1:10">
      <c r="A54" s="1" t="s">
        <v>206</v>
      </c>
      <c r="B54" s="572">
        <v>35902</v>
      </c>
      <c r="C54" s="573"/>
      <c r="D54" s="573"/>
      <c r="E54" s="573"/>
      <c r="F54" s="573"/>
      <c r="G54" s="573"/>
      <c r="H54" s="573"/>
      <c r="I54" s="573"/>
      <c r="J54" s="574"/>
    </row>
    <row r="55" spans="1:10">
      <c r="A55" s="1" t="s">
        <v>209</v>
      </c>
      <c r="B55" s="572">
        <v>38919</v>
      </c>
      <c r="C55" s="573"/>
      <c r="D55" s="573"/>
      <c r="E55" s="573"/>
      <c r="F55" s="573"/>
      <c r="G55" s="573"/>
      <c r="H55" s="573"/>
      <c r="I55" s="573"/>
      <c r="J55" s="574"/>
    </row>
    <row r="56" spans="1:10">
      <c r="A56" s="1" t="s">
        <v>38</v>
      </c>
      <c r="B56" s="563">
        <f>((B55-B54)/365)-4</f>
        <v>4.2657534246575342</v>
      </c>
      <c r="C56" s="564"/>
      <c r="D56" s="564"/>
      <c r="E56" s="564"/>
      <c r="F56" s="564"/>
      <c r="G56" s="564"/>
      <c r="H56" s="564"/>
      <c r="I56" s="564"/>
      <c r="J56" s="565"/>
    </row>
    <row r="57" spans="1:10" ht="15.75" thickBot="1">
      <c r="A57" s="4" t="s">
        <v>42</v>
      </c>
      <c r="B57" s="566">
        <v>1</v>
      </c>
      <c r="C57" s="567"/>
      <c r="D57" s="567"/>
      <c r="E57" s="567"/>
      <c r="F57" s="567"/>
      <c r="G57" s="567"/>
      <c r="H57" s="567"/>
      <c r="I57" s="567"/>
      <c r="J57" s="568"/>
    </row>
    <row r="58" spans="1:10" ht="15.75" thickBot="1">
      <c r="A58" s="8" t="s">
        <v>41</v>
      </c>
      <c r="B58" s="575">
        <f>B56</f>
        <v>4.2657534246575342</v>
      </c>
      <c r="C58" s="575"/>
      <c r="D58" s="575"/>
      <c r="E58" s="575"/>
      <c r="F58" s="575"/>
      <c r="G58" s="575"/>
      <c r="H58" s="575"/>
      <c r="I58" s="575"/>
      <c r="J58" s="576"/>
    </row>
    <row r="59" spans="1:10" ht="15.75" thickBot="1"/>
    <row r="60" spans="1:10">
      <c r="A60" s="9" t="s">
        <v>225</v>
      </c>
      <c r="B60" s="569" t="s">
        <v>28</v>
      </c>
      <c r="C60" s="570"/>
      <c r="D60" s="570"/>
      <c r="E60" s="570"/>
      <c r="F60" s="570"/>
      <c r="G60" s="570"/>
      <c r="H60" s="570"/>
      <c r="I60" s="570"/>
      <c r="J60" s="571"/>
    </row>
    <row r="61" spans="1:10">
      <c r="A61" s="1" t="s">
        <v>23</v>
      </c>
      <c r="B61" s="560" t="s">
        <v>59</v>
      </c>
      <c r="C61" s="561"/>
      <c r="D61" s="561"/>
      <c r="E61" s="561"/>
      <c r="F61" s="561"/>
      <c r="G61" s="561"/>
      <c r="H61" s="561"/>
      <c r="I61" s="561"/>
      <c r="J61" s="562"/>
    </row>
    <row r="62" spans="1:10" hidden="1">
      <c r="A62" s="1" t="s">
        <v>24</v>
      </c>
      <c r="B62" s="1" t="s">
        <v>60</v>
      </c>
      <c r="C62" s="43"/>
      <c r="D62" s="43"/>
      <c r="E62" s="43"/>
      <c r="F62" s="43"/>
      <c r="G62" s="43"/>
      <c r="H62" s="43"/>
      <c r="I62" s="43"/>
      <c r="J62" s="2"/>
    </row>
    <row r="63" spans="1:10" hidden="1">
      <c r="A63" s="1" t="s">
        <v>25</v>
      </c>
      <c r="B63" s="1"/>
      <c r="C63" s="43"/>
      <c r="D63" s="43"/>
      <c r="E63" s="43"/>
      <c r="F63" s="43"/>
      <c r="G63" s="43"/>
      <c r="H63" s="43"/>
      <c r="I63" s="43"/>
      <c r="J63" s="2"/>
    </row>
    <row r="64" spans="1:10" hidden="1">
      <c r="A64" s="1" t="s">
        <v>26</v>
      </c>
      <c r="B64" s="1" t="s">
        <v>61</v>
      </c>
      <c r="C64" s="43"/>
      <c r="D64" s="43"/>
      <c r="E64" s="43"/>
      <c r="F64" s="43"/>
      <c r="G64" s="43"/>
      <c r="H64" s="43"/>
      <c r="I64" s="43"/>
      <c r="J64" s="2"/>
    </row>
    <row r="65" spans="1:10">
      <c r="A65" s="1" t="s">
        <v>205</v>
      </c>
      <c r="B65" s="560" t="s">
        <v>470</v>
      </c>
      <c r="C65" s="561"/>
      <c r="D65" s="561"/>
      <c r="E65" s="561"/>
      <c r="F65" s="561"/>
      <c r="G65" s="561"/>
      <c r="H65" s="561"/>
      <c r="I65" s="561"/>
      <c r="J65" s="562"/>
    </row>
    <row r="66" spans="1:10" hidden="1">
      <c r="A66" s="1" t="s">
        <v>35</v>
      </c>
      <c r="B66" s="1"/>
      <c r="C66" s="43"/>
      <c r="D66" s="43"/>
      <c r="E66" s="43"/>
      <c r="F66" s="43"/>
      <c r="G66" s="43"/>
      <c r="H66" s="43"/>
      <c r="I66" s="43"/>
      <c r="J66" s="2"/>
    </row>
    <row r="67" spans="1:10" hidden="1">
      <c r="A67" s="1" t="s">
        <v>34</v>
      </c>
      <c r="B67" s="1"/>
      <c r="C67" s="43"/>
      <c r="D67" s="43"/>
      <c r="E67" s="43"/>
      <c r="F67" s="43"/>
      <c r="G67" s="43"/>
      <c r="H67" s="43"/>
      <c r="I67" s="43"/>
      <c r="J67" s="2"/>
    </row>
    <row r="68" spans="1:10">
      <c r="A68" s="1" t="s">
        <v>206</v>
      </c>
      <c r="B68" s="572">
        <v>39293</v>
      </c>
      <c r="C68" s="573"/>
      <c r="D68" s="573"/>
      <c r="E68" s="573"/>
      <c r="F68" s="573"/>
      <c r="G68" s="573"/>
      <c r="H68" s="573"/>
      <c r="I68" s="573"/>
      <c r="J68" s="574"/>
    </row>
    <row r="69" spans="1:10">
      <c r="A69" s="1" t="s">
        <v>209</v>
      </c>
      <c r="B69" s="572">
        <v>41647</v>
      </c>
      <c r="C69" s="573"/>
      <c r="D69" s="573"/>
      <c r="E69" s="573"/>
      <c r="F69" s="573"/>
      <c r="G69" s="573"/>
      <c r="H69" s="573"/>
      <c r="I69" s="573"/>
      <c r="J69" s="574"/>
    </row>
    <row r="70" spans="1:10">
      <c r="A70" s="1" t="s">
        <v>38</v>
      </c>
      <c r="B70" s="563">
        <f>((B69-B68)/365)-5</f>
        <v>1.4493150684931511</v>
      </c>
      <c r="C70" s="564"/>
      <c r="D70" s="564"/>
      <c r="E70" s="564"/>
      <c r="F70" s="564"/>
      <c r="G70" s="564"/>
      <c r="H70" s="564"/>
      <c r="I70" s="564"/>
      <c r="J70" s="565"/>
    </row>
    <row r="71" spans="1:10" ht="15.75" thickBot="1">
      <c r="A71" s="4" t="s">
        <v>42</v>
      </c>
      <c r="B71" s="566">
        <v>1</v>
      </c>
      <c r="C71" s="567"/>
      <c r="D71" s="567"/>
      <c r="E71" s="567"/>
      <c r="F71" s="567"/>
      <c r="G71" s="567"/>
      <c r="H71" s="567"/>
      <c r="I71" s="567"/>
      <c r="J71" s="568"/>
    </row>
    <row r="72" spans="1:10" ht="15.75" thickBot="1">
      <c r="A72" s="8" t="s">
        <v>41</v>
      </c>
      <c r="B72" s="575">
        <f>B70</f>
        <v>1.4493150684931511</v>
      </c>
      <c r="C72" s="575"/>
      <c r="D72" s="575"/>
      <c r="E72" s="575"/>
      <c r="F72" s="575"/>
      <c r="G72" s="575"/>
      <c r="H72" s="575"/>
      <c r="I72" s="575"/>
      <c r="J72" s="576"/>
    </row>
    <row r="73" spans="1:10" ht="15.75" thickBot="1">
      <c r="A73" s="45"/>
      <c r="B73" s="20"/>
      <c r="C73" s="20"/>
      <c r="D73" s="20"/>
      <c r="E73" s="20"/>
      <c r="F73" s="20"/>
      <c r="G73" s="20"/>
      <c r="H73" s="20"/>
      <c r="I73" s="20"/>
      <c r="J73" s="20"/>
    </row>
    <row r="74" spans="1:10">
      <c r="A74" s="9" t="s">
        <v>226</v>
      </c>
      <c r="B74" s="569" t="s">
        <v>28</v>
      </c>
      <c r="C74" s="570"/>
      <c r="D74" s="570"/>
      <c r="E74" s="570"/>
      <c r="F74" s="570"/>
      <c r="G74" s="570"/>
      <c r="H74" s="570"/>
      <c r="I74" s="570"/>
      <c r="J74" s="571"/>
    </row>
    <row r="75" spans="1:10">
      <c r="A75" s="1" t="s">
        <v>23</v>
      </c>
      <c r="B75" s="560" t="s">
        <v>62</v>
      </c>
      <c r="C75" s="561"/>
      <c r="D75" s="561"/>
      <c r="E75" s="561"/>
      <c r="F75" s="561"/>
      <c r="G75" s="561"/>
      <c r="H75" s="561"/>
      <c r="I75" s="561"/>
      <c r="J75" s="562"/>
    </row>
    <row r="76" spans="1:10" hidden="1">
      <c r="A76" s="1" t="s">
        <v>24</v>
      </c>
      <c r="B76" s="1"/>
      <c r="C76" s="43"/>
      <c r="D76" s="43"/>
      <c r="E76" s="43"/>
      <c r="F76" s="43"/>
      <c r="G76" s="43"/>
      <c r="H76" s="43"/>
      <c r="I76" s="43"/>
      <c r="J76" s="2"/>
    </row>
    <row r="77" spans="1:10" hidden="1">
      <c r="A77" s="1" t="s">
        <v>25</v>
      </c>
      <c r="B77" s="1" t="s">
        <v>64</v>
      </c>
      <c r="C77" s="43"/>
      <c r="D77" s="43"/>
      <c r="E77" s="43"/>
      <c r="F77" s="43"/>
      <c r="G77" s="43"/>
      <c r="H77" s="43"/>
      <c r="I77" s="43"/>
      <c r="J77" s="2"/>
    </row>
    <row r="78" spans="1:10" hidden="1">
      <c r="A78" s="1" t="s">
        <v>26</v>
      </c>
      <c r="B78" s="1" t="s">
        <v>63</v>
      </c>
      <c r="C78" s="43"/>
      <c r="D78" s="43"/>
      <c r="E78" s="43"/>
      <c r="F78" s="43"/>
      <c r="G78" s="43"/>
      <c r="H78" s="43"/>
      <c r="I78" s="43"/>
      <c r="J78" s="2"/>
    </row>
    <row r="79" spans="1:10">
      <c r="A79" s="1" t="s">
        <v>205</v>
      </c>
      <c r="B79" s="560" t="s">
        <v>65</v>
      </c>
      <c r="C79" s="561"/>
      <c r="D79" s="561"/>
      <c r="E79" s="561"/>
      <c r="F79" s="561"/>
      <c r="G79" s="561"/>
      <c r="H79" s="561"/>
      <c r="I79" s="561"/>
      <c r="J79" s="562"/>
    </row>
    <row r="80" spans="1:10" hidden="1">
      <c r="A80" s="1" t="s">
        <v>35</v>
      </c>
      <c r="B80" s="1"/>
      <c r="C80" s="43"/>
      <c r="D80" s="43"/>
      <c r="E80" s="43"/>
      <c r="F80" s="43"/>
      <c r="G80" s="43"/>
      <c r="H80" s="43"/>
      <c r="I80" s="43"/>
      <c r="J80" s="2"/>
    </row>
    <row r="81" spans="1:10" hidden="1">
      <c r="A81" s="1" t="s">
        <v>34</v>
      </c>
      <c r="B81" s="1"/>
      <c r="C81" s="43"/>
      <c r="D81" s="43"/>
      <c r="E81" s="43"/>
      <c r="F81" s="43"/>
      <c r="G81" s="43"/>
      <c r="H81" s="43"/>
      <c r="I81" s="43"/>
      <c r="J81" s="2"/>
    </row>
    <row r="82" spans="1:10">
      <c r="A82" s="1" t="s">
        <v>206</v>
      </c>
      <c r="B82" s="572">
        <v>37549</v>
      </c>
      <c r="C82" s="573"/>
      <c r="D82" s="573"/>
      <c r="E82" s="573"/>
      <c r="F82" s="573"/>
      <c r="G82" s="573"/>
      <c r="H82" s="573"/>
      <c r="I82" s="573"/>
      <c r="J82" s="574"/>
    </row>
    <row r="83" spans="1:10">
      <c r="A83" s="1" t="s">
        <v>209</v>
      </c>
      <c r="B83" s="572">
        <v>39864</v>
      </c>
      <c r="C83" s="573"/>
      <c r="D83" s="573"/>
      <c r="E83" s="573"/>
      <c r="F83" s="573"/>
      <c r="G83" s="573"/>
      <c r="H83" s="573"/>
      <c r="I83" s="573"/>
      <c r="J83" s="574"/>
    </row>
    <row r="84" spans="1:10">
      <c r="A84" s="1" t="s">
        <v>38</v>
      </c>
      <c r="B84" s="563">
        <f>((B83-B82)/365)-5</f>
        <v>1.3424657534246576</v>
      </c>
      <c r="C84" s="564"/>
      <c r="D84" s="564"/>
      <c r="E84" s="564"/>
      <c r="F84" s="564"/>
      <c r="G84" s="564"/>
      <c r="H84" s="564"/>
      <c r="I84" s="564"/>
      <c r="J84" s="565"/>
    </row>
    <row r="85" spans="1:10" ht="15.75" thickBot="1">
      <c r="A85" s="4" t="s">
        <v>42</v>
      </c>
      <c r="B85" s="566">
        <v>1</v>
      </c>
      <c r="C85" s="567"/>
      <c r="D85" s="567"/>
      <c r="E85" s="567"/>
      <c r="F85" s="567"/>
      <c r="G85" s="567"/>
      <c r="H85" s="567"/>
      <c r="I85" s="567"/>
      <c r="J85" s="568"/>
    </row>
    <row r="86" spans="1:10" ht="15.75" thickBot="1">
      <c r="A86" s="8" t="s">
        <v>41</v>
      </c>
      <c r="B86" s="575">
        <f>B84</f>
        <v>1.3424657534246576</v>
      </c>
      <c r="C86" s="575"/>
      <c r="D86" s="575"/>
      <c r="E86" s="575"/>
      <c r="F86" s="575"/>
      <c r="G86" s="575"/>
      <c r="H86" s="575"/>
      <c r="I86" s="575"/>
      <c r="J86" s="576"/>
    </row>
    <row r="87" spans="1:10" ht="15.75" thickBot="1">
      <c r="A87" s="45"/>
      <c r="B87" s="20"/>
      <c r="C87" s="20"/>
      <c r="D87" s="20"/>
      <c r="E87" s="20"/>
      <c r="F87" s="20"/>
      <c r="G87" s="20"/>
      <c r="H87" s="20"/>
      <c r="I87" s="20"/>
      <c r="J87" s="20"/>
    </row>
    <row r="88" spans="1:10">
      <c r="A88" s="9" t="s">
        <v>227</v>
      </c>
      <c r="B88" s="569" t="s">
        <v>28</v>
      </c>
      <c r="C88" s="570"/>
      <c r="D88" s="570"/>
      <c r="E88" s="570"/>
      <c r="F88" s="570"/>
      <c r="G88" s="570"/>
      <c r="H88" s="570"/>
      <c r="I88" s="570"/>
      <c r="J88" s="571"/>
    </row>
    <row r="89" spans="1:10">
      <c r="A89" s="1" t="s">
        <v>23</v>
      </c>
      <c r="B89" s="560" t="s">
        <v>66</v>
      </c>
      <c r="C89" s="561"/>
      <c r="D89" s="561"/>
      <c r="E89" s="561"/>
      <c r="F89" s="561"/>
      <c r="G89" s="561"/>
      <c r="H89" s="561"/>
      <c r="I89" s="561"/>
      <c r="J89" s="562"/>
    </row>
    <row r="90" spans="1:10" hidden="1">
      <c r="A90" s="1" t="s">
        <v>24</v>
      </c>
      <c r="B90" s="1" t="s">
        <v>67</v>
      </c>
      <c r="C90" s="43"/>
      <c r="D90" s="43"/>
      <c r="E90" s="43"/>
      <c r="F90" s="43"/>
      <c r="G90" s="43"/>
      <c r="H90" s="43"/>
      <c r="I90" s="43"/>
      <c r="J90" s="2"/>
    </row>
    <row r="91" spans="1:10" hidden="1">
      <c r="A91" s="1" t="s">
        <v>25</v>
      </c>
      <c r="B91" s="1"/>
      <c r="C91" s="43"/>
      <c r="D91" s="43"/>
      <c r="E91" s="43"/>
      <c r="F91" s="43"/>
      <c r="G91" s="43"/>
      <c r="H91" s="43"/>
      <c r="I91" s="43"/>
      <c r="J91" s="2"/>
    </row>
    <row r="92" spans="1:10" hidden="1">
      <c r="A92" s="1" t="s">
        <v>26</v>
      </c>
      <c r="B92" s="1"/>
      <c r="C92" s="43"/>
      <c r="D92" s="43"/>
      <c r="E92" s="43"/>
      <c r="F92" s="43"/>
      <c r="G92" s="43"/>
      <c r="H92" s="43"/>
      <c r="I92" s="43"/>
      <c r="J92" s="2"/>
    </row>
    <row r="93" spans="1:10">
      <c r="A93" s="1" t="s">
        <v>205</v>
      </c>
      <c r="B93" s="560"/>
      <c r="C93" s="561"/>
      <c r="D93" s="561"/>
      <c r="E93" s="561"/>
      <c r="F93" s="561"/>
      <c r="G93" s="561"/>
      <c r="H93" s="561"/>
      <c r="I93" s="561"/>
      <c r="J93" s="562"/>
    </row>
    <row r="94" spans="1:10" hidden="1">
      <c r="A94" s="1" t="s">
        <v>35</v>
      </c>
      <c r="B94" s="1"/>
      <c r="C94" s="43"/>
      <c r="D94" s="43"/>
      <c r="E94" s="43"/>
      <c r="F94" s="43"/>
      <c r="G94" s="43"/>
      <c r="H94" s="43"/>
      <c r="I94" s="43"/>
      <c r="J94" s="2"/>
    </row>
    <row r="95" spans="1:10" hidden="1">
      <c r="A95" s="1" t="s">
        <v>34</v>
      </c>
      <c r="B95" s="1"/>
      <c r="C95" s="43"/>
      <c r="D95" s="43"/>
      <c r="E95" s="43"/>
      <c r="F95" s="43"/>
      <c r="G95" s="43"/>
      <c r="H95" s="43"/>
      <c r="I95" s="43"/>
      <c r="J95" s="2"/>
    </row>
    <row r="96" spans="1:10">
      <c r="A96" s="1" t="s">
        <v>206</v>
      </c>
      <c r="B96" s="572">
        <v>38718</v>
      </c>
      <c r="C96" s="573"/>
      <c r="D96" s="573"/>
      <c r="E96" s="573"/>
      <c r="F96" s="573"/>
      <c r="G96" s="573"/>
      <c r="H96" s="573"/>
      <c r="I96" s="573"/>
      <c r="J96" s="574"/>
    </row>
    <row r="97" spans="1:10">
      <c r="A97" s="1" t="s">
        <v>207</v>
      </c>
      <c r="B97" s="572">
        <v>40625</v>
      </c>
      <c r="C97" s="573"/>
      <c r="D97" s="573"/>
      <c r="E97" s="573"/>
      <c r="F97" s="573"/>
      <c r="G97" s="573"/>
      <c r="H97" s="573"/>
      <c r="I97" s="573"/>
      <c r="J97" s="574"/>
    </row>
    <row r="98" spans="1:10">
      <c r="A98" s="1" t="s">
        <v>38</v>
      </c>
      <c r="B98" s="563">
        <f>((B97-B96)/365)-1</f>
        <v>4.2246575342465755</v>
      </c>
      <c r="C98" s="564"/>
      <c r="D98" s="564"/>
      <c r="E98" s="564"/>
      <c r="F98" s="564"/>
      <c r="G98" s="564"/>
      <c r="H98" s="564"/>
      <c r="I98" s="564"/>
      <c r="J98" s="565"/>
    </row>
    <row r="99" spans="1:10" ht="15.75" thickBot="1">
      <c r="A99" s="4" t="s">
        <v>42</v>
      </c>
      <c r="B99" s="566">
        <v>1</v>
      </c>
      <c r="C99" s="567"/>
      <c r="D99" s="567"/>
      <c r="E99" s="567"/>
      <c r="F99" s="567"/>
      <c r="G99" s="567"/>
      <c r="H99" s="567"/>
      <c r="I99" s="567"/>
      <c r="J99" s="568"/>
    </row>
    <row r="100" spans="1:10" ht="15.75" thickBot="1">
      <c r="A100" s="8" t="s">
        <v>41</v>
      </c>
      <c r="B100" s="575">
        <f>B98</f>
        <v>4.2246575342465755</v>
      </c>
      <c r="C100" s="575"/>
      <c r="D100" s="575"/>
      <c r="E100" s="575"/>
      <c r="F100" s="575"/>
      <c r="G100" s="575"/>
      <c r="H100" s="575"/>
      <c r="I100" s="575"/>
      <c r="J100" s="576"/>
    </row>
    <row r="101" spans="1:10" ht="15.75" thickBot="1"/>
    <row r="102" spans="1:10">
      <c r="A102" s="9" t="s">
        <v>228</v>
      </c>
      <c r="B102" s="569" t="s">
        <v>28</v>
      </c>
      <c r="C102" s="570"/>
      <c r="D102" s="570"/>
      <c r="E102" s="570"/>
      <c r="F102" s="570"/>
      <c r="G102" s="570"/>
      <c r="H102" s="570"/>
      <c r="I102" s="570"/>
      <c r="J102" s="571"/>
    </row>
    <row r="103" spans="1:10">
      <c r="A103" s="3" t="s">
        <v>23</v>
      </c>
      <c r="B103" s="560" t="s">
        <v>69</v>
      </c>
      <c r="C103" s="561"/>
      <c r="D103" s="561"/>
      <c r="E103" s="561"/>
      <c r="F103" s="561"/>
      <c r="G103" s="561"/>
      <c r="H103" s="561"/>
      <c r="I103" s="561"/>
      <c r="J103" s="562"/>
    </row>
    <row r="104" spans="1:10" hidden="1">
      <c r="A104" s="1" t="s">
        <v>24</v>
      </c>
      <c r="B104" s="1" t="s">
        <v>70</v>
      </c>
      <c r="C104" s="43"/>
      <c r="D104" s="43"/>
      <c r="E104" s="43"/>
      <c r="F104" s="43"/>
      <c r="G104" s="43"/>
      <c r="H104" s="43"/>
      <c r="I104" s="43"/>
      <c r="J104" s="2"/>
    </row>
    <row r="105" spans="1:10" hidden="1">
      <c r="A105" s="1" t="s">
        <v>25</v>
      </c>
      <c r="B105" s="1"/>
      <c r="C105" s="43"/>
      <c r="D105" s="43"/>
      <c r="E105" s="43"/>
      <c r="F105" s="43"/>
      <c r="G105" s="43"/>
      <c r="H105" s="43"/>
      <c r="I105" s="43"/>
      <c r="J105" s="2"/>
    </row>
    <row r="106" spans="1:10" hidden="1">
      <c r="A106" s="1" t="s">
        <v>26</v>
      </c>
      <c r="B106" s="1" t="s">
        <v>68</v>
      </c>
      <c r="C106" s="43"/>
      <c r="D106" s="43"/>
      <c r="E106" s="43"/>
      <c r="F106" s="43"/>
      <c r="G106" s="43"/>
      <c r="H106" s="43"/>
      <c r="I106" s="43"/>
      <c r="J106" s="2"/>
    </row>
    <row r="107" spans="1:10">
      <c r="A107" s="1" t="s">
        <v>205</v>
      </c>
      <c r="B107" s="560"/>
      <c r="C107" s="561"/>
      <c r="D107" s="561"/>
      <c r="E107" s="561"/>
      <c r="F107" s="561"/>
      <c r="G107" s="561"/>
      <c r="H107" s="561"/>
      <c r="I107" s="561"/>
      <c r="J107" s="562"/>
    </row>
    <row r="108" spans="1:10" hidden="1">
      <c r="A108" s="1" t="s">
        <v>35</v>
      </c>
      <c r="B108" s="1"/>
      <c r="C108" s="43"/>
      <c r="D108" s="43"/>
      <c r="E108" s="43"/>
      <c r="F108" s="43"/>
      <c r="G108" s="43"/>
      <c r="H108" s="43"/>
      <c r="I108" s="43"/>
      <c r="J108" s="2"/>
    </row>
    <row r="109" spans="1:10" hidden="1">
      <c r="A109" s="1" t="s">
        <v>34</v>
      </c>
      <c r="B109" s="1"/>
      <c r="C109" s="43"/>
      <c r="D109" s="43"/>
      <c r="E109" s="43"/>
      <c r="F109" s="43"/>
      <c r="G109" s="43"/>
      <c r="H109" s="43"/>
      <c r="I109" s="43"/>
      <c r="J109" s="2"/>
    </row>
    <row r="110" spans="1:10">
      <c r="A110" s="1" t="s">
        <v>208</v>
      </c>
      <c r="B110" s="572">
        <v>36189</v>
      </c>
      <c r="C110" s="573"/>
      <c r="D110" s="573"/>
      <c r="E110" s="573"/>
      <c r="F110" s="573"/>
      <c r="G110" s="573"/>
      <c r="H110" s="573"/>
      <c r="I110" s="573"/>
      <c r="J110" s="574"/>
    </row>
    <row r="111" spans="1:10">
      <c r="A111" s="1" t="s">
        <v>209</v>
      </c>
      <c r="B111" s="572">
        <v>40785</v>
      </c>
      <c r="C111" s="573"/>
      <c r="D111" s="573"/>
      <c r="E111" s="573"/>
      <c r="F111" s="573"/>
      <c r="G111" s="573"/>
      <c r="H111" s="573"/>
      <c r="I111" s="573"/>
      <c r="J111" s="574"/>
    </row>
    <row r="112" spans="1:10">
      <c r="A112" s="1" t="s">
        <v>38</v>
      </c>
      <c r="B112" s="563">
        <f>((B111-B110)/365)-6</f>
        <v>6.5917808219178085</v>
      </c>
      <c r="C112" s="564"/>
      <c r="D112" s="564"/>
      <c r="E112" s="564"/>
      <c r="F112" s="564"/>
      <c r="G112" s="564"/>
      <c r="H112" s="564"/>
      <c r="I112" s="564"/>
      <c r="J112" s="565"/>
    </row>
    <row r="113" spans="1:10" ht="15.75" thickBot="1">
      <c r="A113" s="4" t="s">
        <v>42</v>
      </c>
      <c r="B113" s="566">
        <v>1</v>
      </c>
      <c r="C113" s="567"/>
      <c r="D113" s="567"/>
      <c r="E113" s="567"/>
      <c r="F113" s="567"/>
      <c r="G113" s="567"/>
      <c r="H113" s="567"/>
      <c r="I113" s="567"/>
      <c r="J113" s="568"/>
    </row>
    <row r="114" spans="1:10" ht="15.75" thickBot="1">
      <c r="A114" s="8" t="s">
        <v>41</v>
      </c>
      <c r="B114" s="589">
        <f>MIN(SUMIFS(B112:J112,B113:J113,1),5)</f>
        <v>5</v>
      </c>
      <c r="C114" s="589"/>
      <c r="D114" s="589"/>
      <c r="E114" s="589"/>
      <c r="F114" s="589"/>
      <c r="G114" s="589"/>
      <c r="H114" s="589"/>
      <c r="I114" s="589"/>
      <c r="J114" s="590"/>
    </row>
  </sheetData>
  <mergeCells count="71">
    <mergeCell ref="F41:J41"/>
    <mergeCell ref="F42:J42"/>
    <mergeCell ref="F43:J43"/>
    <mergeCell ref="D43:E43"/>
    <mergeCell ref="A6:J6"/>
    <mergeCell ref="A7:J7"/>
    <mergeCell ref="A8:J8"/>
    <mergeCell ref="A9:J9"/>
    <mergeCell ref="B11:J11"/>
    <mergeCell ref="B14:J14"/>
    <mergeCell ref="B15:J15"/>
    <mergeCell ref="B19:J19"/>
    <mergeCell ref="B22:J22"/>
    <mergeCell ref="B23:J23"/>
    <mergeCell ref="B24:J24"/>
    <mergeCell ref="B25:J25"/>
    <mergeCell ref="B114:J114"/>
    <mergeCell ref="B72:J72"/>
    <mergeCell ref="B44:J44"/>
    <mergeCell ref="B58:J58"/>
    <mergeCell ref="B86:J86"/>
    <mergeCell ref="B56:J56"/>
    <mergeCell ref="B57:J57"/>
    <mergeCell ref="B75:J75"/>
    <mergeCell ref="B79:J79"/>
    <mergeCell ref="B82:J82"/>
    <mergeCell ref="B107:J107"/>
    <mergeCell ref="B110:J110"/>
    <mergeCell ref="B111:J111"/>
    <mergeCell ref="B112:J112"/>
    <mergeCell ref="B113:J113"/>
    <mergeCell ref="D33:E33"/>
    <mergeCell ref="D37:E37"/>
    <mergeCell ref="D40:E40"/>
    <mergeCell ref="F32:J32"/>
    <mergeCell ref="F33:J33"/>
    <mergeCell ref="F37:J37"/>
    <mergeCell ref="F40:J40"/>
    <mergeCell ref="D32:E32"/>
    <mergeCell ref="B26:J26"/>
    <mergeCell ref="A28:J28"/>
    <mergeCell ref="A29:J29"/>
    <mergeCell ref="A30:J30"/>
    <mergeCell ref="B74:J74"/>
    <mergeCell ref="B46:J46"/>
    <mergeCell ref="B47:J47"/>
    <mergeCell ref="B51:J51"/>
    <mergeCell ref="B54:J54"/>
    <mergeCell ref="B55:J55"/>
    <mergeCell ref="B65:J65"/>
    <mergeCell ref="B68:J68"/>
    <mergeCell ref="B69:J69"/>
    <mergeCell ref="B70:J70"/>
    <mergeCell ref="B71:J71"/>
    <mergeCell ref="D41:E41"/>
    <mergeCell ref="D42:E42"/>
    <mergeCell ref="B103:J103"/>
    <mergeCell ref="B84:J84"/>
    <mergeCell ref="B85:J85"/>
    <mergeCell ref="B88:J88"/>
    <mergeCell ref="B89:J89"/>
    <mergeCell ref="B93:J93"/>
    <mergeCell ref="B96:J96"/>
    <mergeCell ref="B97:J97"/>
    <mergeCell ref="B98:J98"/>
    <mergeCell ref="B99:J99"/>
    <mergeCell ref="B102:J102"/>
    <mergeCell ref="B83:J83"/>
    <mergeCell ref="B60:J60"/>
    <mergeCell ref="B61:J61"/>
    <mergeCell ref="B100:J100"/>
  </mergeCells>
  <pageMargins left="0.7" right="0.7" top="0.75" bottom="0.75" header="0.3" footer="0.3"/>
  <pageSetup paperSize="9" scale="61"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sheetPr codeName="Hoja5">
    <tabColor theme="6" tint="-0.249977111117893"/>
    <pageSetUpPr fitToPage="1"/>
  </sheetPr>
  <dimension ref="A6:J110"/>
  <sheetViews>
    <sheetView view="pageBreakPreview" zoomScale="60" workbookViewId="0">
      <pane ySplit="12" topLeftCell="A13" activePane="bottomLeft" state="frozen"/>
      <selection activeCell="B1" sqref="B1:J1"/>
      <selection pane="bottomLeft" activeCell="B13" sqref="B13"/>
    </sheetView>
  </sheetViews>
  <sheetFormatPr baseColWidth="10" defaultRowHeight="15"/>
  <cols>
    <col min="1" max="1" width="39.7109375" customWidth="1"/>
    <col min="2" max="2" width="16.140625" customWidth="1"/>
    <col min="3" max="3" width="13.140625" customWidth="1"/>
  </cols>
  <sheetData>
    <row r="6" spans="1:10">
      <c r="A6" s="410" t="s">
        <v>201</v>
      </c>
      <c r="B6" s="410"/>
      <c r="C6" s="410"/>
      <c r="D6" s="410"/>
      <c r="E6" s="410"/>
      <c r="F6" s="410"/>
      <c r="G6" s="410"/>
      <c r="H6" s="410"/>
      <c r="I6" s="410"/>
      <c r="J6" s="410"/>
    </row>
    <row r="7" spans="1:10">
      <c r="A7" s="410" t="s">
        <v>202</v>
      </c>
      <c r="B7" s="410"/>
      <c r="C7" s="410"/>
      <c r="D7" s="410"/>
      <c r="E7" s="410"/>
      <c r="F7" s="410"/>
      <c r="G7" s="410"/>
      <c r="H7" s="410"/>
      <c r="I7" s="410"/>
      <c r="J7" s="410"/>
    </row>
    <row r="8" spans="1:10">
      <c r="A8" s="410" t="s">
        <v>203</v>
      </c>
      <c r="B8" s="410"/>
      <c r="C8" s="410"/>
      <c r="D8" s="410"/>
      <c r="E8" s="410"/>
      <c r="F8" s="410"/>
      <c r="G8" s="410"/>
      <c r="H8" s="410"/>
      <c r="I8" s="410"/>
      <c r="J8" s="410"/>
    </row>
    <row r="9" spans="1:10">
      <c r="A9" s="410" t="s">
        <v>473</v>
      </c>
      <c r="B9" s="410"/>
      <c r="C9" s="410"/>
      <c r="D9" s="410"/>
      <c r="E9" s="410"/>
      <c r="F9" s="410"/>
      <c r="G9" s="410"/>
      <c r="H9" s="410"/>
      <c r="I9" s="410"/>
      <c r="J9" s="410"/>
    </row>
    <row r="11" spans="1:10">
      <c r="A11" s="13" t="s">
        <v>13</v>
      </c>
      <c r="B11" s="592" t="s">
        <v>85</v>
      </c>
      <c r="C11" s="592"/>
      <c r="D11" s="592"/>
      <c r="E11" s="592"/>
      <c r="F11" s="592"/>
      <c r="G11" s="592"/>
      <c r="H11" s="592"/>
      <c r="I11" s="592"/>
      <c r="J11" s="592"/>
    </row>
    <row r="12" spans="1:10">
      <c r="A12" s="13" t="s">
        <v>43</v>
      </c>
      <c r="B12" s="64">
        <f>SUM(B26,B40,B54,B68,B82,B96,B110)</f>
        <v>27.019178082191779</v>
      </c>
      <c r="C12" s="46"/>
      <c r="D12" s="46"/>
      <c r="E12" s="46"/>
      <c r="F12" s="46"/>
      <c r="G12" s="46"/>
      <c r="H12" s="46"/>
      <c r="I12" s="46"/>
      <c r="J12" s="46"/>
    </row>
    <row r="13" spans="1:10" ht="15.75" thickBot="1"/>
    <row r="14" spans="1:10">
      <c r="A14" s="9" t="s">
        <v>221</v>
      </c>
      <c r="B14" s="55" t="s">
        <v>28</v>
      </c>
      <c r="C14" s="55" t="s">
        <v>29</v>
      </c>
      <c r="D14" s="55" t="s">
        <v>30</v>
      </c>
      <c r="E14" s="55" t="s">
        <v>31</v>
      </c>
      <c r="F14" s="55"/>
      <c r="G14" s="55"/>
      <c r="H14" s="55"/>
      <c r="I14" s="55"/>
      <c r="J14" s="56"/>
    </row>
    <row r="15" spans="1:10">
      <c r="A15" s="21" t="s">
        <v>23</v>
      </c>
      <c r="B15" s="586" t="s">
        <v>89</v>
      </c>
      <c r="C15" s="561"/>
      <c r="D15" s="561"/>
      <c r="E15" s="587"/>
      <c r="F15" s="39"/>
      <c r="G15" s="43"/>
      <c r="H15" s="43"/>
      <c r="I15" s="43"/>
      <c r="J15" s="2"/>
    </row>
    <row r="16" spans="1:10" hidden="1">
      <c r="A16" s="21" t="s">
        <v>24</v>
      </c>
      <c r="B16" s="43" t="s">
        <v>95</v>
      </c>
      <c r="C16" s="43" t="s">
        <v>95</v>
      </c>
      <c r="D16" s="43" t="s">
        <v>95</v>
      </c>
      <c r="E16" s="43" t="s">
        <v>95</v>
      </c>
      <c r="F16" s="39"/>
      <c r="G16" s="43"/>
      <c r="H16" s="43"/>
      <c r="I16" s="43"/>
      <c r="J16" s="2"/>
    </row>
    <row r="17" spans="1:10" hidden="1">
      <c r="A17" s="21" t="s">
        <v>25</v>
      </c>
      <c r="B17" s="43" t="s">
        <v>93</v>
      </c>
      <c r="C17" s="43" t="s">
        <v>87</v>
      </c>
      <c r="D17" s="43" t="s">
        <v>94</v>
      </c>
      <c r="E17" s="43" t="s">
        <v>92</v>
      </c>
      <c r="F17" s="39"/>
      <c r="G17" s="43"/>
      <c r="H17" s="43"/>
      <c r="I17" s="43"/>
      <c r="J17" s="2"/>
    </row>
    <row r="18" spans="1:10" hidden="1">
      <c r="A18" s="21" t="s">
        <v>26</v>
      </c>
      <c r="B18" s="43" t="s">
        <v>88</v>
      </c>
      <c r="C18" s="43" t="s">
        <v>88</v>
      </c>
      <c r="D18" s="43" t="s">
        <v>88</v>
      </c>
      <c r="E18" s="43" t="s">
        <v>88</v>
      </c>
      <c r="F18" s="39"/>
      <c r="G18" s="43"/>
      <c r="H18" s="43"/>
      <c r="I18" s="43"/>
      <c r="J18" s="2"/>
    </row>
    <row r="19" spans="1:10">
      <c r="A19" s="21" t="s">
        <v>205</v>
      </c>
      <c r="B19" s="43"/>
      <c r="C19" s="43"/>
      <c r="D19" s="43"/>
      <c r="E19" s="43"/>
      <c r="F19" s="39"/>
      <c r="G19" s="43"/>
      <c r="H19" s="43"/>
      <c r="I19" s="43"/>
      <c r="J19" s="2"/>
    </row>
    <row r="20" spans="1:10" hidden="1">
      <c r="A20" s="21" t="s">
        <v>35</v>
      </c>
      <c r="B20" s="43"/>
      <c r="C20" s="43"/>
      <c r="D20" s="43"/>
      <c r="E20" s="43"/>
      <c r="F20" s="39"/>
      <c r="G20" s="43"/>
      <c r="H20" s="43"/>
      <c r="I20" s="43"/>
      <c r="J20" s="2"/>
    </row>
    <row r="21" spans="1:10" hidden="1">
      <c r="A21" s="21" t="s">
        <v>34</v>
      </c>
      <c r="B21" s="43"/>
      <c r="C21" s="43"/>
      <c r="D21" s="43"/>
      <c r="E21" s="43"/>
      <c r="F21" s="39"/>
      <c r="G21" s="43"/>
      <c r="H21" s="43"/>
      <c r="I21" s="43"/>
      <c r="J21" s="2"/>
    </row>
    <row r="22" spans="1:10">
      <c r="A22" s="21" t="s">
        <v>206</v>
      </c>
      <c r="B22" s="44">
        <v>39990</v>
      </c>
      <c r="C22" s="44">
        <v>40909</v>
      </c>
      <c r="D22" s="44">
        <v>41239</v>
      </c>
      <c r="E22" s="44">
        <v>38353</v>
      </c>
      <c r="F22" s="39"/>
      <c r="G22" s="43"/>
      <c r="H22" s="43"/>
      <c r="I22" s="43"/>
      <c r="J22" s="2"/>
    </row>
    <row r="23" spans="1:10">
      <c r="A23" s="21" t="s">
        <v>209</v>
      </c>
      <c r="B23" s="44">
        <v>40908</v>
      </c>
      <c r="C23" s="44">
        <v>41229</v>
      </c>
      <c r="D23" s="44">
        <v>41656</v>
      </c>
      <c r="E23" s="44">
        <v>39989</v>
      </c>
      <c r="F23" s="39"/>
      <c r="G23" s="43"/>
      <c r="H23" s="43"/>
      <c r="I23" s="43"/>
      <c r="J23" s="2"/>
    </row>
    <row r="24" spans="1:10">
      <c r="A24" s="21" t="s">
        <v>38</v>
      </c>
      <c r="B24" s="15">
        <f>(B23-B22)/365</f>
        <v>2.515068493150685</v>
      </c>
      <c r="C24" s="15">
        <f>(C23-C22)/365</f>
        <v>0.87671232876712324</v>
      </c>
      <c r="D24" s="15">
        <f>(D23-D22)/365</f>
        <v>1.1424657534246576</v>
      </c>
      <c r="E24" s="15">
        <f>(E23-E22)/365</f>
        <v>4.4821917808219176</v>
      </c>
      <c r="F24" s="39"/>
      <c r="G24" s="43"/>
      <c r="H24" s="43"/>
      <c r="I24" s="43"/>
      <c r="J24" s="2"/>
    </row>
    <row r="25" spans="1:10" ht="15.75" thickBot="1">
      <c r="A25" s="4" t="s">
        <v>42</v>
      </c>
      <c r="B25" s="10">
        <v>1</v>
      </c>
      <c r="C25" s="11">
        <v>1</v>
      </c>
      <c r="D25" s="11">
        <v>1</v>
      </c>
      <c r="E25" s="11">
        <v>1</v>
      </c>
      <c r="F25" s="10"/>
      <c r="G25" s="11"/>
      <c r="H25" s="11"/>
      <c r="I25" s="11"/>
      <c r="J25" s="12"/>
    </row>
    <row r="26" spans="1:10" ht="15.75" thickBot="1">
      <c r="A26" s="8" t="s">
        <v>41</v>
      </c>
      <c r="B26" s="589">
        <f>MIN(SUMIFS(B24:J24,B25:J25,1),5)</f>
        <v>5</v>
      </c>
      <c r="C26" s="589"/>
      <c r="D26" s="589"/>
      <c r="E26" s="589"/>
      <c r="F26" s="589"/>
      <c r="G26" s="589"/>
      <c r="H26" s="589"/>
      <c r="I26" s="589"/>
      <c r="J26" s="590"/>
    </row>
    <row r="27" spans="1:10" ht="15.75" thickBot="1"/>
    <row r="28" spans="1:10">
      <c r="A28" s="9" t="s">
        <v>223</v>
      </c>
      <c r="B28" s="569" t="s">
        <v>28</v>
      </c>
      <c r="C28" s="588"/>
      <c r="D28" s="55" t="s">
        <v>29</v>
      </c>
      <c r="E28" s="55"/>
      <c r="F28" s="55"/>
      <c r="G28" s="55"/>
      <c r="H28" s="55"/>
      <c r="I28" s="55"/>
      <c r="J28" s="56"/>
    </row>
    <row r="29" spans="1:10">
      <c r="A29" s="1" t="s">
        <v>23</v>
      </c>
      <c r="B29" s="586" t="s">
        <v>91</v>
      </c>
      <c r="C29" s="561"/>
      <c r="D29" s="587"/>
      <c r="E29" s="43"/>
      <c r="F29" s="43"/>
      <c r="G29" s="43"/>
      <c r="H29" s="43"/>
      <c r="I29" s="43"/>
      <c r="J29" s="2"/>
    </row>
    <row r="30" spans="1:10" hidden="1">
      <c r="A30" s="1" t="s">
        <v>24</v>
      </c>
      <c r="B30" s="43" t="s">
        <v>95</v>
      </c>
      <c r="C30" s="43"/>
      <c r="D30" s="43" t="s">
        <v>95</v>
      </c>
      <c r="E30" s="43"/>
      <c r="F30" s="43"/>
      <c r="G30" s="43"/>
      <c r="H30" s="43"/>
      <c r="I30" s="43"/>
      <c r="J30" s="2"/>
    </row>
    <row r="31" spans="1:10" hidden="1">
      <c r="A31" s="1" t="s">
        <v>25</v>
      </c>
      <c r="B31" s="43" t="s">
        <v>87</v>
      </c>
      <c r="C31" s="43"/>
      <c r="D31" s="43" t="s">
        <v>94</v>
      </c>
      <c r="E31" s="43"/>
      <c r="F31" s="43"/>
      <c r="G31" s="43"/>
      <c r="H31" s="43"/>
      <c r="I31" s="43"/>
      <c r="J31" s="2"/>
    </row>
    <row r="32" spans="1:10" hidden="1">
      <c r="A32" s="1" t="s">
        <v>26</v>
      </c>
      <c r="B32" s="43" t="s">
        <v>90</v>
      </c>
      <c r="C32" s="43"/>
      <c r="D32" s="43" t="s">
        <v>90</v>
      </c>
      <c r="E32" s="43"/>
      <c r="F32" s="43"/>
      <c r="G32" s="43"/>
      <c r="H32" s="43"/>
      <c r="I32" s="43"/>
      <c r="J32" s="2"/>
    </row>
    <row r="33" spans="1:10">
      <c r="A33" s="1" t="s">
        <v>205</v>
      </c>
      <c r="B33" s="586"/>
      <c r="C33" s="587"/>
      <c r="D33" s="43"/>
      <c r="E33" s="43"/>
      <c r="F33" s="43"/>
      <c r="G33" s="43"/>
      <c r="H33" s="43"/>
      <c r="I33" s="43"/>
      <c r="J33" s="2"/>
    </row>
    <row r="34" spans="1:10" hidden="1">
      <c r="A34" s="1" t="s">
        <v>35</v>
      </c>
      <c r="B34" s="43"/>
      <c r="C34" s="43"/>
      <c r="D34" s="43"/>
      <c r="E34" s="43"/>
      <c r="F34" s="43"/>
      <c r="G34" s="43"/>
      <c r="H34" s="43"/>
      <c r="I34" s="43"/>
      <c r="J34" s="2"/>
    </row>
    <row r="35" spans="1:10" hidden="1">
      <c r="A35" s="1" t="s">
        <v>34</v>
      </c>
      <c r="B35" s="43"/>
      <c r="C35" s="43"/>
      <c r="D35" s="43"/>
      <c r="E35" s="43"/>
      <c r="F35" s="43"/>
      <c r="G35" s="43"/>
      <c r="H35" s="43"/>
      <c r="I35" s="43"/>
      <c r="J35" s="2"/>
    </row>
    <row r="36" spans="1:10">
      <c r="A36" s="1" t="s">
        <v>206</v>
      </c>
      <c r="B36" s="584">
        <v>40909</v>
      </c>
      <c r="C36" s="585"/>
      <c r="D36" s="44">
        <v>41239</v>
      </c>
      <c r="E36" s="43"/>
      <c r="F36" s="43"/>
      <c r="G36" s="43"/>
      <c r="H36" s="43"/>
      <c r="I36" s="43"/>
      <c r="J36" s="2"/>
    </row>
    <row r="37" spans="1:10">
      <c r="A37" s="1" t="s">
        <v>209</v>
      </c>
      <c r="B37" s="584">
        <v>41229</v>
      </c>
      <c r="C37" s="585"/>
      <c r="D37" s="44">
        <v>41656</v>
      </c>
      <c r="E37" s="43"/>
      <c r="F37" s="43"/>
      <c r="G37" s="43"/>
      <c r="H37" s="43"/>
      <c r="I37" s="43"/>
      <c r="J37" s="2"/>
    </row>
    <row r="38" spans="1:10">
      <c r="A38" s="1" t="s">
        <v>38</v>
      </c>
      <c r="B38" s="558">
        <f>(B37-B36)/365</f>
        <v>0.87671232876712324</v>
      </c>
      <c r="C38" s="559"/>
      <c r="D38" s="15">
        <f>(D37-D36)/365</f>
        <v>1.1424657534246576</v>
      </c>
      <c r="E38" s="43"/>
      <c r="F38" s="43"/>
      <c r="G38" s="43"/>
      <c r="H38" s="43"/>
      <c r="I38" s="43"/>
      <c r="J38" s="2"/>
    </row>
    <row r="39" spans="1:10" ht="15.75" thickBot="1">
      <c r="A39" s="4" t="s">
        <v>42</v>
      </c>
      <c r="B39" s="566">
        <v>1</v>
      </c>
      <c r="C39" s="591"/>
      <c r="D39" s="11">
        <v>1</v>
      </c>
      <c r="E39" s="11"/>
      <c r="F39" s="10"/>
      <c r="G39" s="11"/>
      <c r="H39" s="11"/>
      <c r="I39" s="11"/>
      <c r="J39" s="12"/>
    </row>
    <row r="40" spans="1:10" ht="15.75" thickBot="1">
      <c r="A40" s="8" t="s">
        <v>41</v>
      </c>
      <c r="B40" s="575">
        <f>B38+D38</f>
        <v>2.0191780821917806</v>
      </c>
      <c r="C40" s="589"/>
      <c r="D40" s="589"/>
      <c r="E40" s="589"/>
      <c r="F40" s="589"/>
      <c r="G40" s="589"/>
      <c r="H40" s="589"/>
      <c r="I40" s="589"/>
      <c r="J40" s="590"/>
    </row>
    <row r="41" spans="1:10" ht="15.75" thickBot="1"/>
    <row r="42" spans="1:10">
      <c r="A42" s="9" t="s">
        <v>193</v>
      </c>
      <c r="B42" s="569" t="s">
        <v>28</v>
      </c>
      <c r="C42" s="588"/>
      <c r="D42" s="55" t="s">
        <v>29</v>
      </c>
      <c r="E42" s="55"/>
      <c r="F42" s="55"/>
      <c r="G42" s="55"/>
      <c r="H42" s="55"/>
      <c r="I42" s="55"/>
      <c r="J42" s="56"/>
    </row>
    <row r="43" spans="1:10">
      <c r="A43" s="1" t="s">
        <v>23</v>
      </c>
      <c r="B43" s="586" t="s">
        <v>91</v>
      </c>
      <c r="C43" s="561"/>
      <c r="D43" s="587"/>
      <c r="E43" s="43"/>
      <c r="F43" s="43"/>
      <c r="G43" s="43"/>
      <c r="H43" s="43"/>
      <c r="I43" s="43"/>
      <c r="J43" s="2"/>
    </row>
    <row r="44" spans="1:10" hidden="1">
      <c r="A44" s="1" t="s">
        <v>24</v>
      </c>
      <c r="B44" s="43" t="s">
        <v>95</v>
      </c>
      <c r="C44" s="43"/>
      <c r="D44" s="43" t="s">
        <v>95</v>
      </c>
      <c r="E44" s="43"/>
      <c r="F44" s="43"/>
      <c r="G44" s="43"/>
      <c r="H44" s="43"/>
      <c r="I44" s="43"/>
      <c r="J44" s="2"/>
    </row>
    <row r="45" spans="1:10" hidden="1">
      <c r="A45" s="1" t="s">
        <v>25</v>
      </c>
      <c r="B45" s="43" t="s">
        <v>93</v>
      </c>
      <c r="C45" s="43"/>
      <c r="D45" s="43" t="s">
        <v>87</v>
      </c>
      <c r="E45" s="43"/>
      <c r="F45" s="43"/>
      <c r="G45" s="43"/>
      <c r="H45" s="43"/>
      <c r="I45" s="43"/>
      <c r="J45" s="2"/>
    </row>
    <row r="46" spans="1:10" hidden="1">
      <c r="A46" s="1" t="s">
        <v>26</v>
      </c>
      <c r="B46" s="43"/>
      <c r="C46" s="43"/>
      <c r="D46" s="43"/>
      <c r="E46" s="43"/>
      <c r="F46" s="43"/>
      <c r="G46" s="43"/>
      <c r="H46" s="43"/>
      <c r="I46" s="43"/>
      <c r="J46" s="2"/>
    </row>
    <row r="47" spans="1:10">
      <c r="A47" s="1" t="s">
        <v>205</v>
      </c>
      <c r="B47" s="586" t="s">
        <v>192</v>
      </c>
      <c r="C47" s="587"/>
      <c r="D47" s="43" t="s">
        <v>192</v>
      </c>
      <c r="E47" s="43"/>
      <c r="F47" s="43"/>
      <c r="G47" s="43"/>
      <c r="H47" s="43"/>
      <c r="I47" s="43"/>
      <c r="J47" s="2"/>
    </row>
    <row r="48" spans="1:10" hidden="1">
      <c r="A48" s="1" t="s">
        <v>35</v>
      </c>
      <c r="B48" s="43"/>
      <c r="C48" s="43"/>
      <c r="D48" s="43"/>
      <c r="E48" s="43"/>
      <c r="F48" s="43"/>
      <c r="G48" s="43"/>
      <c r="H48" s="43"/>
      <c r="I48" s="43"/>
      <c r="J48" s="2"/>
    </row>
    <row r="49" spans="1:10" hidden="1">
      <c r="A49" s="1" t="s">
        <v>34</v>
      </c>
      <c r="B49" s="43"/>
      <c r="C49" s="43"/>
      <c r="D49" s="43"/>
      <c r="E49" s="43"/>
      <c r="F49" s="43"/>
      <c r="G49" s="43"/>
      <c r="H49" s="43"/>
      <c r="I49" s="43"/>
      <c r="J49" s="2"/>
    </row>
    <row r="50" spans="1:10">
      <c r="A50" s="1" t="s">
        <v>208</v>
      </c>
      <c r="B50" s="584">
        <v>39990</v>
      </c>
      <c r="C50" s="585"/>
      <c r="D50" s="44">
        <v>40700</v>
      </c>
      <c r="E50" s="43"/>
      <c r="F50" s="43"/>
      <c r="G50" s="43"/>
      <c r="H50" s="43"/>
      <c r="I50" s="43"/>
      <c r="J50" s="2"/>
    </row>
    <row r="51" spans="1:10">
      <c r="A51" s="1" t="s">
        <v>209</v>
      </c>
      <c r="B51" s="584">
        <v>40699</v>
      </c>
      <c r="C51" s="585"/>
      <c r="D51" s="44">
        <v>41229</v>
      </c>
      <c r="E51" s="43"/>
      <c r="F51" s="43"/>
      <c r="G51" s="43"/>
      <c r="H51" s="43"/>
      <c r="I51" s="43"/>
      <c r="J51" s="2"/>
    </row>
    <row r="52" spans="1:10">
      <c r="A52" s="1" t="s">
        <v>38</v>
      </c>
      <c r="B52" s="558">
        <f>(B51-B50)/365</f>
        <v>1.9424657534246574</v>
      </c>
      <c r="C52" s="559"/>
      <c r="D52" s="15">
        <f>(D51-D50)/365</f>
        <v>1.4493150684931506</v>
      </c>
      <c r="E52" s="43"/>
      <c r="F52" s="43"/>
      <c r="G52" s="43"/>
      <c r="H52" s="43"/>
      <c r="I52" s="43"/>
      <c r="J52" s="2"/>
    </row>
    <row r="53" spans="1:10" ht="15.75" thickBot="1">
      <c r="A53" s="4" t="s">
        <v>42</v>
      </c>
      <c r="B53" s="566">
        <v>0</v>
      </c>
      <c r="C53" s="591"/>
      <c r="D53" s="11">
        <v>0</v>
      </c>
      <c r="E53" s="11"/>
      <c r="F53" s="10"/>
      <c r="G53" s="11"/>
      <c r="H53" s="11"/>
      <c r="I53" s="11"/>
      <c r="J53" s="12"/>
    </row>
    <row r="54" spans="1:10" ht="15.75" thickBot="1">
      <c r="A54" s="8" t="s">
        <v>41</v>
      </c>
      <c r="B54" s="575">
        <v>0</v>
      </c>
      <c r="C54" s="589"/>
      <c r="D54" s="589"/>
      <c r="E54" s="589"/>
      <c r="F54" s="589"/>
      <c r="G54" s="589"/>
      <c r="H54" s="589"/>
      <c r="I54" s="589"/>
      <c r="J54" s="590"/>
    </row>
    <row r="55" spans="1:10" ht="15.75" thickBot="1"/>
    <row r="56" spans="1:10">
      <c r="A56" s="9" t="s">
        <v>226</v>
      </c>
      <c r="B56" s="569" t="s">
        <v>28</v>
      </c>
      <c r="C56" s="588"/>
      <c r="D56" s="55" t="s">
        <v>29</v>
      </c>
      <c r="E56" s="55"/>
      <c r="F56" s="55"/>
      <c r="G56" s="55"/>
      <c r="H56" s="55"/>
      <c r="I56" s="55"/>
      <c r="J56" s="56"/>
    </row>
    <row r="57" spans="1:10">
      <c r="A57" s="1" t="s">
        <v>23</v>
      </c>
      <c r="B57" s="586" t="s">
        <v>256</v>
      </c>
      <c r="C57" s="561"/>
      <c r="D57" s="587"/>
      <c r="E57" s="43"/>
      <c r="F57" s="43"/>
      <c r="G57" s="43"/>
      <c r="H57" s="43"/>
      <c r="I57" s="43"/>
      <c r="J57" s="2"/>
    </row>
    <row r="58" spans="1:10" hidden="1">
      <c r="A58" s="1" t="s">
        <v>24</v>
      </c>
      <c r="B58" s="43" t="s">
        <v>95</v>
      </c>
      <c r="C58" s="43"/>
      <c r="D58" s="43" t="s">
        <v>95</v>
      </c>
      <c r="E58" s="43"/>
      <c r="F58" s="43"/>
      <c r="G58" s="43"/>
      <c r="H58" s="43"/>
      <c r="I58" s="43"/>
      <c r="J58" s="2"/>
    </row>
    <row r="59" spans="1:10" hidden="1">
      <c r="A59" s="1" t="s">
        <v>25</v>
      </c>
      <c r="B59" s="43" t="s">
        <v>92</v>
      </c>
      <c r="C59" s="43"/>
      <c r="D59" s="43" t="s">
        <v>94</v>
      </c>
      <c r="E59" s="43"/>
      <c r="F59" s="43"/>
      <c r="G59" s="43"/>
      <c r="H59" s="43"/>
      <c r="I59" s="43"/>
      <c r="J59" s="2"/>
    </row>
    <row r="60" spans="1:10" hidden="1">
      <c r="A60" s="1" t="s">
        <v>26</v>
      </c>
      <c r="B60" s="43" t="s">
        <v>96</v>
      </c>
      <c r="C60" s="43"/>
      <c r="D60" s="43" t="s">
        <v>96</v>
      </c>
      <c r="E60" s="43"/>
      <c r="F60" s="43"/>
      <c r="G60" s="43"/>
      <c r="H60" s="43"/>
      <c r="I60" s="43"/>
      <c r="J60" s="2"/>
    </row>
    <row r="61" spans="1:10">
      <c r="A61" s="1" t="s">
        <v>205</v>
      </c>
      <c r="B61" s="586" t="s">
        <v>194</v>
      </c>
      <c r="C61" s="561"/>
      <c r="D61" s="587"/>
      <c r="E61" s="43"/>
      <c r="F61" s="43"/>
      <c r="G61" s="43"/>
      <c r="H61" s="43"/>
      <c r="I61" s="43"/>
      <c r="J61" s="2"/>
    </row>
    <row r="62" spans="1:10" hidden="1">
      <c r="A62" s="1" t="s">
        <v>35</v>
      </c>
      <c r="B62" s="43"/>
      <c r="C62" s="43"/>
      <c r="D62" s="43"/>
      <c r="E62" s="43"/>
      <c r="F62" s="43"/>
      <c r="G62" s="43"/>
      <c r="H62" s="43"/>
      <c r="I62" s="43"/>
      <c r="J62" s="2"/>
    </row>
    <row r="63" spans="1:10" hidden="1">
      <c r="A63" s="1" t="s">
        <v>34</v>
      </c>
      <c r="B63" s="43"/>
      <c r="C63" s="43"/>
      <c r="D63" s="43"/>
      <c r="E63" s="43"/>
      <c r="F63" s="43"/>
      <c r="G63" s="43"/>
      <c r="H63" s="43"/>
      <c r="I63" s="43"/>
      <c r="J63" s="2"/>
    </row>
    <row r="64" spans="1:10">
      <c r="A64" s="1" t="s">
        <v>206</v>
      </c>
      <c r="B64" s="584">
        <v>38993</v>
      </c>
      <c r="C64" s="585"/>
      <c r="D64" s="44">
        <v>41239</v>
      </c>
      <c r="E64" s="43"/>
      <c r="F64" s="43"/>
      <c r="G64" s="43"/>
      <c r="H64" s="43"/>
      <c r="I64" s="43"/>
      <c r="J64" s="2"/>
    </row>
    <row r="65" spans="1:10">
      <c r="A65" s="1" t="s">
        <v>207</v>
      </c>
      <c r="B65" s="584">
        <v>41639</v>
      </c>
      <c r="C65" s="585"/>
      <c r="D65" s="44">
        <v>41656</v>
      </c>
      <c r="E65" s="43"/>
      <c r="F65" s="43"/>
      <c r="G65" s="43"/>
      <c r="H65" s="43"/>
      <c r="I65" s="43"/>
      <c r="J65" s="2"/>
    </row>
    <row r="66" spans="1:10">
      <c r="A66" s="1" t="s">
        <v>38</v>
      </c>
      <c r="B66" s="558">
        <f>(B65-B64)/365</f>
        <v>7.2493150684931509</v>
      </c>
      <c r="C66" s="559"/>
      <c r="D66" s="15">
        <f>(D65-D64)/365</f>
        <v>1.1424657534246576</v>
      </c>
      <c r="E66" s="43"/>
      <c r="F66" s="43"/>
      <c r="G66" s="43"/>
      <c r="H66" s="43"/>
      <c r="I66" s="43"/>
      <c r="J66" s="2"/>
    </row>
    <row r="67" spans="1:10" ht="15.75" thickBot="1">
      <c r="A67" s="4" t="s">
        <v>42</v>
      </c>
      <c r="B67" s="566">
        <v>1</v>
      </c>
      <c r="C67" s="591"/>
      <c r="D67" s="11">
        <v>1</v>
      </c>
      <c r="E67" s="11"/>
      <c r="F67" s="10"/>
      <c r="G67" s="11"/>
      <c r="H67" s="11"/>
      <c r="I67" s="11"/>
      <c r="J67" s="12"/>
    </row>
    <row r="68" spans="1:10" ht="15.75" thickBot="1">
      <c r="A68" s="8" t="s">
        <v>41</v>
      </c>
      <c r="B68" s="589">
        <f>MIN(SUMIFS(B66:J66,B67:J67,1),5)</f>
        <v>5</v>
      </c>
      <c r="C68" s="589"/>
      <c r="D68" s="589"/>
      <c r="E68" s="589"/>
      <c r="F68" s="589"/>
      <c r="G68" s="589"/>
      <c r="H68" s="589"/>
      <c r="I68" s="589"/>
      <c r="J68" s="590"/>
    </row>
    <row r="69" spans="1:10" ht="15.75" thickBot="1">
      <c r="A69" s="7"/>
      <c r="B69" s="25"/>
      <c r="C69" s="25"/>
      <c r="D69" s="25"/>
      <c r="E69" s="25"/>
      <c r="F69" s="25"/>
      <c r="G69" s="25"/>
      <c r="H69" s="25"/>
      <c r="I69" s="25"/>
      <c r="J69" s="26"/>
    </row>
    <row r="70" spans="1:10">
      <c r="A70" s="9" t="s">
        <v>225</v>
      </c>
      <c r="B70" s="569" t="s">
        <v>28</v>
      </c>
      <c r="C70" s="588"/>
      <c r="D70" s="55" t="s">
        <v>29</v>
      </c>
      <c r="E70" s="55"/>
      <c r="F70" s="55"/>
      <c r="G70" s="55"/>
      <c r="H70" s="55"/>
      <c r="I70" s="55"/>
      <c r="J70" s="56"/>
    </row>
    <row r="71" spans="1:10">
      <c r="A71" s="1" t="s">
        <v>23</v>
      </c>
      <c r="B71" s="586" t="s">
        <v>256</v>
      </c>
      <c r="C71" s="561"/>
      <c r="D71" s="587"/>
      <c r="E71" s="43"/>
      <c r="F71" s="43"/>
      <c r="G71" s="43"/>
      <c r="H71" s="43"/>
      <c r="I71" s="43"/>
      <c r="J71" s="2"/>
    </row>
    <row r="72" spans="1:10" hidden="1">
      <c r="A72" s="1" t="s">
        <v>24</v>
      </c>
      <c r="B72" s="43" t="s">
        <v>95</v>
      </c>
      <c r="C72" s="43"/>
      <c r="D72" s="43" t="s">
        <v>95</v>
      </c>
      <c r="E72" s="43"/>
      <c r="F72" s="43"/>
      <c r="G72" s="43"/>
      <c r="H72" s="43"/>
      <c r="I72" s="43"/>
      <c r="J72" s="2"/>
    </row>
    <row r="73" spans="1:10" hidden="1">
      <c r="A73" s="1" t="s">
        <v>25</v>
      </c>
      <c r="B73" s="43" t="s">
        <v>92</v>
      </c>
      <c r="C73" s="43"/>
      <c r="D73" s="43" t="s">
        <v>94</v>
      </c>
      <c r="E73" s="43"/>
      <c r="F73" s="43"/>
      <c r="G73" s="43"/>
      <c r="H73" s="43"/>
      <c r="I73" s="43"/>
      <c r="J73" s="2"/>
    </row>
    <row r="74" spans="1:10" hidden="1">
      <c r="A74" s="1" t="s">
        <v>26</v>
      </c>
      <c r="B74" s="43" t="s">
        <v>98</v>
      </c>
      <c r="C74" s="43"/>
      <c r="D74" s="43" t="s">
        <v>98</v>
      </c>
      <c r="E74" s="43"/>
      <c r="F74" s="43"/>
      <c r="G74" s="43"/>
      <c r="H74" s="43"/>
      <c r="I74" s="43"/>
      <c r="J74" s="2"/>
    </row>
    <row r="75" spans="1:10">
      <c r="A75" s="1" t="s">
        <v>205</v>
      </c>
      <c r="B75" s="586"/>
      <c r="C75" s="587"/>
      <c r="D75" s="43"/>
      <c r="E75" s="43"/>
      <c r="F75" s="43"/>
      <c r="G75" s="43"/>
      <c r="H75" s="43"/>
      <c r="I75" s="43"/>
      <c r="J75" s="2"/>
    </row>
    <row r="76" spans="1:10" hidden="1">
      <c r="A76" s="1" t="s">
        <v>35</v>
      </c>
      <c r="B76" s="43"/>
      <c r="C76" s="43"/>
      <c r="D76" s="43"/>
      <c r="E76" s="43"/>
      <c r="F76" s="43"/>
      <c r="G76" s="43"/>
      <c r="H76" s="43"/>
      <c r="I76" s="43"/>
      <c r="J76" s="2"/>
    </row>
    <row r="77" spans="1:10" hidden="1">
      <c r="A77" s="1" t="s">
        <v>34</v>
      </c>
      <c r="B77" s="43"/>
      <c r="C77" s="43"/>
      <c r="D77" s="43"/>
      <c r="E77" s="43"/>
      <c r="F77" s="43"/>
      <c r="G77" s="43"/>
      <c r="H77" s="43"/>
      <c r="I77" s="43"/>
      <c r="J77" s="2"/>
    </row>
    <row r="78" spans="1:10">
      <c r="A78" s="1" t="s">
        <v>206</v>
      </c>
      <c r="B78" s="584">
        <v>38353</v>
      </c>
      <c r="C78" s="585"/>
      <c r="D78" s="44">
        <v>41239</v>
      </c>
      <c r="E78" s="43"/>
      <c r="F78" s="43"/>
      <c r="G78" s="43"/>
      <c r="H78" s="43"/>
      <c r="I78" s="43"/>
      <c r="J78" s="2"/>
    </row>
    <row r="79" spans="1:10">
      <c r="A79" s="1" t="s">
        <v>209</v>
      </c>
      <c r="B79" s="584">
        <v>40699</v>
      </c>
      <c r="C79" s="585"/>
      <c r="D79" s="44">
        <v>41656</v>
      </c>
      <c r="E79" s="43"/>
      <c r="F79" s="43"/>
      <c r="G79" s="43"/>
      <c r="H79" s="43"/>
      <c r="I79" s="43"/>
      <c r="J79" s="2"/>
    </row>
    <row r="80" spans="1:10">
      <c r="A80" s="1" t="s">
        <v>38</v>
      </c>
      <c r="B80" s="558">
        <f>(B79-B78)/365</f>
        <v>6.4273972602739722</v>
      </c>
      <c r="C80" s="559"/>
      <c r="D80" s="15">
        <f>(D79-D78)/365</f>
        <v>1.1424657534246576</v>
      </c>
      <c r="E80" s="43"/>
      <c r="F80" s="43"/>
      <c r="G80" s="43"/>
      <c r="H80" s="43"/>
      <c r="I80" s="43"/>
      <c r="J80" s="2"/>
    </row>
    <row r="81" spans="1:10" ht="15.75" thickBot="1">
      <c r="A81" s="4" t="s">
        <v>42</v>
      </c>
      <c r="B81" s="566">
        <v>1</v>
      </c>
      <c r="C81" s="591"/>
      <c r="D81" s="11">
        <v>1</v>
      </c>
      <c r="E81" s="11"/>
      <c r="F81" s="10"/>
      <c r="G81" s="11"/>
      <c r="H81" s="11"/>
      <c r="I81" s="11"/>
      <c r="J81" s="12"/>
    </row>
    <row r="82" spans="1:10" ht="15.75" thickBot="1">
      <c r="A82" s="8" t="s">
        <v>41</v>
      </c>
      <c r="B82" s="589">
        <f>MIN(SUMIFS(B80:J80,B81:J81,1),5)</f>
        <v>5</v>
      </c>
      <c r="C82" s="589"/>
      <c r="D82" s="589"/>
      <c r="E82" s="589"/>
      <c r="F82" s="589"/>
      <c r="G82" s="589"/>
      <c r="H82" s="589"/>
      <c r="I82" s="589"/>
      <c r="J82" s="590"/>
    </row>
    <row r="83" spans="1:10" ht="15.75" thickBot="1"/>
    <row r="84" spans="1:10">
      <c r="A84" s="9" t="s">
        <v>229</v>
      </c>
      <c r="B84" s="55" t="s">
        <v>28</v>
      </c>
      <c r="C84" s="55" t="s">
        <v>29</v>
      </c>
      <c r="D84" s="55" t="s">
        <v>30</v>
      </c>
      <c r="E84" s="55" t="s">
        <v>31</v>
      </c>
      <c r="F84" s="569" t="s">
        <v>32</v>
      </c>
      <c r="G84" s="588"/>
      <c r="H84" s="55" t="s">
        <v>33</v>
      </c>
      <c r="I84" s="55"/>
      <c r="J84" s="56"/>
    </row>
    <row r="85" spans="1:10">
      <c r="A85" s="1" t="s">
        <v>23</v>
      </c>
      <c r="B85" s="43" t="s">
        <v>102</v>
      </c>
      <c r="C85" s="43" t="s">
        <v>100</v>
      </c>
      <c r="D85" s="43" t="s">
        <v>101</v>
      </c>
      <c r="E85" s="43" t="s">
        <v>101</v>
      </c>
      <c r="F85" s="586" t="s">
        <v>256</v>
      </c>
      <c r="G85" s="561"/>
      <c r="H85" s="587"/>
      <c r="I85" s="43"/>
      <c r="J85" s="2"/>
    </row>
    <row r="86" spans="1:10" hidden="1">
      <c r="A86" s="1" t="s">
        <v>24</v>
      </c>
      <c r="B86" s="43"/>
      <c r="C86" s="43"/>
      <c r="D86" s="43"/>
      <c r="E86" s="43"/>
      <c r="F86" s="43" t="s">
        <v>95</v>
      </c>
      <c r="G86" s="43"/>
      <c r="H86" s="43" t="s">
        <v>95</v>
      </c>
      <c r="I86" s="43"/>
      <c r="J86" s="2"/>
    </row>
    <row r="87" spans="1:10" hidden="1">
      <c r="A87" s="1" t="s">
        <v>25</v>
      </c>
      <c r="B87" s="43"/>
      <c r="C87" s="43"/>
      <c r="D87" s="43"/>
      <c r="E87" s="43"/>
      <c r="F87" s="43" t="s">
        <v>87</v>
      </c>
      <c r="G87" s="43"/>
      <c r="H87" s="43" t="s">
        <v>94</v>
      </c>
      <c r="I87" s="43"/>
      <c r="J87" s="2"/>
    </row>
    <row r="88" spans="1:10" hidden="1">
      <c r="A88" s="1" t="s">
        <v>26</v>
      </c>
      <c r="B88" s="43" t="s">
        <v>99</v>
      </c>
      <c r="C88" s="43" t="s">
        <v>99</v>
      </c>
      <c r="D88" s="43" t="s">
        <v>99</v>
      </c>
      <c r="E88" s="43" t="s">
        <v>99</v>
      </c>
      <c r="F88" s="43" t="s">
        <v>99</v>
      </c>
      <c r="G88" s="43"/>
      <c r="H88" s="43" t="s">
        <v>99</v>
      </c>
      <c r="I88" s="43"/>
      <c r="J88" s="2"/>
    </row>
    <row r="89" spans="1:10">
      <c r="A89" s="1" t="s">
        <v>210</v>
      </c>
      <c r="B89" s="43"/>
      <c r="C89" s="43"/>
      <c r="D89" s="43"/>
      <c r="E89" s="43"/>
      <c r="F89" s="586"/>
      <c r="G89" s="587"/>
      <c r="H89" s="43"/>
      <c r="I89" s="43"/>
      <c r="J89" s="2"/>
    </row>
    <row r="90" spans="1:10" hidden="1">
      <c r="A90" s="1" t="s">
        <v>35</v>
      </c>
      <c r="B90" s="43"/>
      <c r="C90" s="43"/>
      <c r="D90" s="43"/>
      <c r="E90" s="43"/>
      <c r="F90" s="43"/>
      <c r="G90" s="43"/>
      <c r="H90" s="43"/>
      <c r="I90" s="43"/>
      <c r="J90" s="2"/>
    </row>
    <row r="91" spans="1:10" hidden="1">
      <c r="A91" s="1" t="s">
        <v>34</v>
      </c>
      <c r="B91" s="43"/>
      <c r="C91" s="43"/>
      <c r="D91" s="43"/>
      <c r="E91" s="43"/>
      <c r="F91" s="43"/>
      <c r="G91" s="43"/>
      <c r="H91" s="43"/>
      <c r="I91" s="43"/>
      <c r="J91" s="2"/>
    </row>
    <row r="92" spans="1:10">
      <c r="A92" s="1" t="s">
        <v>206</v>
      </c>
      <c r="B92" s="44">
        <v>35187</v>
      </c>
      <c r="C92" s="44">
        <v>37690</v>
      </c>
      <c r="D92" s="44">
        <v>37332</v>
      </c>
      <c r="E92" s="44">
        <v>37557</v>
      </c>
      <c r="F92" s="584">
        <v>40909</v>
      </c>
      <c r="G92" s="585"/>
      <c r="H92" s="44">
        <v>41239</v>
      </c>
      <c r="I92" s="43"/>
      <c r="J92" s="2"/>
    </row>
    <row r="93" spans="1:10">
      <c r="A93" s="1" t="s">
        <v>209</v>
      </c>
      <c r="B93" s="44">
        <v>36433</v>
      </c>
      <c r="C93" s="44">
        <v>37955</v>
      </c>
      <c r="D93" s="44">
        <v>37485</v>
      </c>
      <c r="E93" s="44">
        <v>37680</v>
      </c>
      <c r="F93" s="584">
        <v>41229</v>
      </c>
      <c r="G93" s="585"/>
      <c r="H93" s="44">
        <v>41656</v>
      </c>
      <c r="I93" s="43"/>
      <c r="J93" s="2"/>
    </row>
    <row r="94" spans="1:10">
      <c r="A94" s="1" t="s">
        <v>38</v>
      </c>
      <c r="B94" s="24">
        <f>(B93-B92)/365</f>
        <v>3.4136986301369863</v>
      </c>
      <c r="C94" s="24">
        <f>(C93-C92)/365</f>
        <v>0.72602739726027399</v>
      </c>
      <c r="D94" s="24">
        <f>(D93-D92)/365</f>
        <v>0.41917808219178082</v>
      </c>
      <c r="E94" s="24">
        <f>(E93-E92)/365</f>
        <v>0.33698630136986302</v>
      </c>
      <c r="F94" s="593">
        <f>(F93-F92)/365</f>
        <v>0.87671232876712324</v>
      </c>
      <c r="G94" s="594"/>
      <c r="H94" s="24">
        <f>(H93-H92)/365</f>
        <v>1.1424657534246576</v>
      </c>
      <c r="I94" s="43"/>
      <c r="J94" s="2"/>
    </row>
    <row r="95" spans="1:10" ht="15.75" thickBot="1">
      <c r="A95" s="4" t="s">
        <v>42</v>
      </c>
      <c r="B95" s="10">
        <v>1</v>
      </c>
      <c r="C95" s="11">
        <v>1</v>
      </c>
      <c r="D95" s="11">
        <v>1</v>
      </c>
      <c r="E95" s="11">
        <v>1</v>
      </c>
      <c r="F95" s="566">
        <v>1</v>
      </c>
      <c r="G95" s="591"/>
      <c r="H95" s="11">
        <v>1</v>
      </c>
      <c r="I95" s="11"/>
      <c r="J95" s="12"/>
    </row>
    <row r="96" spans="1:10" ht="15.75" thickBot="1">
      <c r="A96" s="8" t="s">
        <v>41</v>
      </c>
      <c r="B96" s="589">
        <f>MIN(SUMIFS(B94:J94,B95:J95,1),5)</f>
        <v>5</v>
      </c>
      <c r="C96" s="589"/>
      <c r="D96" s="589"/>
      <c r="E96" s="589"/>
      <c r="F96" s="589"/>
      <c r="G96" s="589"/>
      <c r="H96" s="589"/>
      <c r="I96" s="589"/>
      <c r="J96" s="590"/>
    </row>
    <row r="97" spans="1:10" ht="15.75" thickBot="1"/>
    <row r="98" spans="1:10">
      <c r="A98" s="9" t="s">
        <v>228</v>
      </c>
      <c r="B98" s="569" t="s">
        <v>28</v>
      </c>
      <c r="C98" s="570"/>
      <c r="D98" s="588"/>
      <c r="E98" s="55"/>
      <c r="F98" s="55"/>
      <c r="G98" s="55"/>
      <c r="H98" s="55"/>
      <c r="I98" s="55"/>
      <c r="J98" s="56"/>
    </row>
    <row r="99" spans="1:10">
      <c r="A99" s="3" t="s">
        <v>23</v>
      </c>
      <c r="B99" s="586" t="s">
        <v>89</v>
      </c>
      <c r="C99" s="561"/>
      <c r="D99" s="587"/>
      <c r="E99" s="43"/>
      <c r="F99" s="43"/>
      <c r="G99" s="43"/>
      <c r="H99" s="43"/>
      <c r="I99" s="43"/>
      <c r="J99" s="2"/>
    </row>
    <row r="100" spans="1:10" hidden="1">
      <c r="A100" s="1" t="s">
        <v>24</v>
      </c>
      <c r="B100" s="43" t="s">
        <v>95</v>
      </c>
      <c r="C100" s="43"/>
      <c r="D100" s="43"/>
      <c r="E100" s="43"/>
      <c r="F100" s="43"/>
      <c r="G100" s="43"/>
      <c r="H100" s="43"/>
      <c r="I100" s="43"/>
      <c r="J100" s="2"/>
    </row>
    <row r="101" spans="1:10" hidden="1">
      <c r="A101" s="1" t="s">
        <v>25</v>
      </c>
      <c r="B101" s="43" t="s">
        <v>92</v>
      </c>
      <c r="C101" s="43"/>
      <c r="D101" s="43"/>
      <c r="E101" s="43"/>
      <c r="F101" s="43"/>
      <c r="G101" s="43"/>
      <c r="H101" s="43"/>
      <c r="I101" s="43"/>
      <c r="J101" s="2"/>
    </row>
    <row r="102" spans="1:10" hidden="1">
      <c r="A102" s="21" t="s">
        <v>26</v>
      </c>
      <c r="B102" s="43" t="s">
        <v>103</v>
      </c>
      <c r="C102" s="43"/>
      <c r="D102" s="43"/>
      <c r="E102" s="43"/>
      <c r="F102" s="43"/>
      <c r="G102" s="43"/>
      <c r="H102" s="43"/>
      <c r="I102" s="43"/>
      <c r="J102" s="2"/>
    </row>
    <row r="103" spans="1:10">
      <c r="A103" s="1" t="s">
        <v>205</v>
      </c>
      <c r="B103" s="586"/>
      <c r="C103" s="561"/>
      <c r="D103" s="587"/>
      <c r="E103" s="43"/>
      <c r="F103" s="43"/>
      <c r="G103" s="43"/>
      <c r="H103" s="43"/>
      <c r="I103" s="43"/>
      <c r="J103" s="2"/>
    </row>
    <row r="104" spans="1:10" hidden="1">
      <c r="A104" s="1" t="s">
        <v>35</v>
      </c>
      <c r="B104" s="43"/>
      <c r="C104" s="43"/>
      <c r="D104" s="43"/>
      <c r="E104" s="43"/>
      <c r="F104" s="43"/>
      <c r="G104" s="43"/>
      <c r="H104" s="43"/>
      <c r="I104" s="43"/>
      <c r="J104" s="2"/>
    </row>
    <row r="105" spans="1:10" hidden="1">
      <c r="A105" s="1" t="s">
        <v>34</v>
      </c>
      <c r="B105" s="43"/>
      <c r="C105" s="43"/>
      <c r="D105" s="43"/>
      <c r="E105" s="43"/>
      <c r="F105" s="43"/>
      <c r="G105" s="43"/>
      <c r="H105" s="43"/>
      <c r="I105" s="43"/>
      <c r="J105" s="2"/>
    </row>
    <row r="106" spans="1:10">
      <c r="A106" s="1" t="s">
        <v>206</v>
      </c>
      <c r="B106" s="584">
        <v>38353</v>
      </c>
      <c r="C106" s="573"/>
      <c r="D106" s="585"/>
      <c r="E106" s="43"/>
      <c r="F106" s="43"/>
      <c r="G106" s="43"/>
      <c r="H106" s="43"/>
      <c r="I106" s="43"/>
      <c r="J106" s="2"/>
    </row>
    <row r="107" spans="1:10">
      <c r="A107" s="1" t="s">
        <v>207</v>
      </c>
      <c r="B107" s="584">
        <v>40724</v>
      </c>
      <c r="C107" s="573"/>
      <c r="D107" s="585"/>
      <c r="E107" s="43"/>
      <c r="F107" s="43"/>
      <c r="G107" s="43"/>
      <c r="H107" s="43"/>
      <c r="I107" s="43"/>
      <c r="J107" s="2"/>
    </row>
    <row r="108" spans="1:10">
      <c r="A108" s="1" t="s">
        <v>38</v>
      </c>
      <c r="B108" s="586">
        <f>(B107-B106)/365</f>
        <v>6.4958904109589044</v>
      </c>
      <c r="C108" s="561"/>
      <c r="D108" s="587"/>
      <c r="E108" s="43"/>
      <c r="F108" s="43"/>
      <c r="G108" s="43"/>
      <c r="H108" s="43"/>
      <c r="I108" s="43"/>
      <c r="J108" s="2"/>
    </row>
    <row r="109" spans="1:10" ht="15.75" thickBot="1">
      <c r="A109" s="4" t="s">
        <v>42</v>
      </c>
      <c r="B109" s="566">
        <v>1</v>
      </c>
      <c r="C109" s="567"/>
      <c r="D109" s="591"/>
      <c r="E109" s="11"/>
      <c r="F109" s="10"/>
      <c r="G109" s="11"/>
      <c r="H109" s="11"/>
      <c r="I109" s="11"/>
      <c r="J109" s="12"/>
    </row>
    <row r="110" spans="1:10" ht="15.75" thickBot="1">
      <c r="A110" s="8" t="s">
        <v>41</v>
      </c>
      <c r="B110" s="589">
        <f>MIN(SUMIFS(B108:J108,B109:J109,1),5)</f>
        <v>5</v>
      </c>
      <c r="C110" s="589"/>
      <c r="D110" s="589"/>
      <c r="E110" s="589"/>
      <c r="F110" s="589"/>
      <c r="G110" s="589"/>
      <c r="H110" s="589"/>
      <c r="I110" s="589"/>
      <c r="J110" s="590"/>
    </row>
  </sheetData>
  <mergeCells count="55">
    <mergeCell ref="A6:J6"/>
    <mergeCell ref="A7:J7"/>
    <mergeCell ref="A8:J8"/>
    <mergeCell ref="A9:J9"/>
    <mergeCell ref="B110:J110"/>
    <mergeCell ref="B11:J11"/>
    <mergeCell ref="B26:J26"/>
    <mergeCell ref="B40:J40"/>
    <mergeCell ref="B54:J54"/>
    <mergeCell ref="B68:J68"/>
    <mergeCell ref="B96:J96"/>
    <mergeCell ref="B82:J82"/>
    <mergeCell ref="B75:C75"/>
    <mergeCell ref="B65:C65"/>
    <mergeCell ref="B64:C64"/>
    <mergeCell ref="B15:E15"/>
    <mergeCell ref="B28:C28"/>
    <mergeCell ref="B29:D29"/>
    <mergeCell ref="B42:C42"/>
    <mergeCell ref="B33:C33"/>
    <mergeCell ref="B36:C36"/>
    <mergeCell ref="B37:C37"/>
    <mergeCell ref="B38:C38"/>
    <mergeCell ref="B39:C39"/>
    <mergeCell ref="B71:D71"/>
    <mergeCell ref="B43:D43"/>
    <mergeCell ref="B47:C47"/>
    <mergeCell ref="B50:C50"/>
    <mergeCell ref="B51:C51"/>
    <mergeCell ref="B52:C52"/>
    <mergeCell ref="B53:C53"/>
    <mergeCell ref="B61:D61"/>
    <mergeCell ref="B67:C67"/>
    <mergeCell ref="B66:C66"/>
    <mergeCell ref="B56:C56"/>
    <mergeCell ref="B57:D57"/>
    <mergeCell ref="B70:C70"/>
    <mergeCell ref="B108:D108"/>
    <mergeCell ref="B109:D109"/>
    <mergeCell ref="F95:G95"/>
    <mergeCell ref="B98:D98"/>
    <mergeCell ref="B99:D99"/>
    <mergeCell ref="B103:D103"/>
    <mergeCell ref="B106:D106"/>
    <mergeCell ref="B107:D107"/>
    <mergeCell ref="F94:G94"/>
    <mergeCell ref="B78:C78"/>
    <mergeCell ref="F84:G84"/>
    <mergeCell ref="F85:H85"/>
    <mergeCell ref="F89:G89"/>
    <mergeCell ref="F92:G92"/>
    <mergeCell ref="F93:G93"/>
    <mergeCell ref="B79:C79"/>
    <mergeCell ref="B80:C80"/>
    <mergeCell ref="B81:C81"/>
  </mergeCells>
  <pageMargins left="0.7" right="0.7" top="0.75" bottom="0.75" header="0.3" footer="0.3"/>
  <pageSetup paperSize="9" scale="58" orientation="portrait"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sheetPr codeName="Hoja6">
    <tabColor theme="6" tint="-0.249977111117893"/>
    <pageSetUpPr fitToPage="1"/>
  </sheetPr>
  <dimension ref="A6:J110"/>
  <sheetViews>
    <sheetView view="pageBreakPreview" zoomScale="60" workbookViewId="0">
      <pane ySplit="12" topLeftCell="A82" activePane="bottomLeft" state="frozen"/>
      <selection activeCell="B1" sqref="B1:J1"/>
      <selection pane="bottomLeft" activeCell="B98" sqref="B98:C109"/>
    </sheetView>
  </sheetViews>
  <sheetFormatPr baseColWidth="10" defaultRowHeight="15"/>
  <cols>
    <col min="1" max="1" width="41.140625" customWidth="1"/>
  </cols>
  <sheetData>
    <row r="6" spans="1:10">
      <c r="A6" s="410" t="s">
        <v>201</v>
      </c>
      <c r="B6" s="410"/>
      <c r="C6" s="410"/>
      <c r="D6" s="410"/>
      <c r="E6" s="410"/>
      <c r="F6" s="410"/>
      <c r="G6" s="410"/>
      <c r="H6" s="410"/>
      <c r="I6" s="410"/>
      <c r="J6" s="410"/>
    </row>
    <row r="7" spans="1:10">
      <c r="A7" s="410" t="s">
        <v>202</v>
      </c>
      <c r="B7" s="410"/>
      <c r="C7" s="410"/>
      <c r="D7" s="410"/>
      <c r="E7" s="410"/>
      <c r="F7" s="410"/>
      <c r="G7" s="410"/>
      <c r="H7" s="410"/>
      <c r="I7" s="410"/>
      <c r="J7" s="410"/>
    </row>
    <row r="8" spans="1:10">
      <c r="A8" s="410" t="s">
        <v>203</v>
      </c>
      <c r="B8" s="410"/>
      <c r="C8" s="410"/>
      <c r="D8" s="410"/>
      <c r="E8" s="410"/>
      <c r="F8" s="410"/>
      <c r="G8" s="410"/>
      <c r="H8" s="410"/>
      <c r="I8" s="410"/>
      <c r="J8" s="410"/>
    </row>
    <row r="9" spans="1:10">
      <c r="A9" s="410" t="s">
        <v>473</v>
      </c>
      <c r="B9" s="410"/>
      <c r="C9" s="410"/>
      <c r="D9" s="410"/>
      <c r="E9" s="410"/>
      <c r="F9" s="410"/>
      <c r="G9" s="410"/>
      <c r="H9" s="410"/>
      <c r="I9" s="410"/>
      <c r="J9" s="410"/>
    </row>
    <row r="11" spans="1:10">
      <c r="A11" s="13" t="s">
        <v>13</v>
      </c>
      <c r="B11" s="592" t="s">
        <v>195</v>
      </c>
      <c r="C11" s="592"/>
      <c r="D11" s="592"/>
      <c r="E11" s="592"/>
      <c r="F11" s="592"/>
      <c r="G11" s="592"/>
      <c r="H11" s="592"/>
      <c r="I11" s="592"/>
      <c r="J11" s="592"/>
    </row>
    <row r="12" spans="1:10">
      <c r="A12" s="13" t="s">
        <v>43</v>
      </c>
      <c r="B12" s="64">
        <f>SUM(B26,B40,B54,B68,B82,B96,B110)</f>
        <v>22.358904109589041</v>
      </c>
      <c r="C12" s="46"/>
      <c r="D12" s="46"/>
      <c r="E12" s="46"/>
      <c r="F12" s="46"/>
      <c r="G12" s="46"/>
      <c r="H12" s="46"/>
      <c r="I12" s="46"/>
      <c r="J12" s="46"/>
    </row>
    <row r="13" spans="1:10" ht="15.75" thickBot="1"/>
    <row r="14" spans="1:10">
      <c r="A14" s="9" t="s">
        <v>221</v>
      </c>
      <c r="B14" s="569" t="s">
        <v>28</v>
      </c>
      <c r="C14" s="570"/>
      <c r="D14" s="588"/>
      <c r="E14" s="55"/>
      <c r="F14" s="55"/>
      <c r="G14" s="55"/>
      <c r="H14" s="55"/>
      <c r="I14" s="55"/>
      <c r="J14" s="56"/>
    </row>
    <row r="15" spans="1:10">
      <c r="A15" s="1" t="s">
        <v>23</v>
      </c>
      <c r="B15" s="586" t="s">
        <v>120</v>
      </c>
      <c r="C15" s="561"/>
      <c r="D15" s="587"/>
      <c r="E15" s="43"/>
      <c r="F15" s="43"/>
      <c r="G15" s="43"/>
      <c r="H15" s="43"/>
      <c r="I15" s="43"/>
      <c r="J15" s="2"/>
    </row>
    <row r="16" spans="1:10">
      <c r="A16" s="1" t="s">
        <v>24</v>
      </c>
      <c r="B16" s="3" t="s">
        <v>121</v>
      </c>
      <c r="C16" s="43"/>
      <c r="D16" s="43"/>
      <c r="E16" s="43"/>
      <c r="F16" s="43"/>
      <c r="G16" s="43"/>
      <c r="H16" s="43"/>
      <c r="I16" s="43"/>
      <c r="J16" s="2"/>
    </row>
    <row r="17" spans="1:10">
      <c r="A17" s="1" t="s">
        <v>25</v>
      </c>
      <c r="B17" s="43" t="s">
        <v>122</v>
      </c>
      <c r="C17" s="43"/>
      <c r="D17" s="43"/>
      <c r="E17" s="43"/>
      <c r="F17" s="43"/>
      <c r="G17" s="43"/>
      <c r="H17" s="43"/>
      <c r="I17" s="43"/>
      <c r="J17" s="2"/>
    </row>
    <row r="18" spans="1:10">
      <c r="A18" s="1" t="s">
        <v>26</v>
      </c>
      <c r="B18" s="1" t="s">
        <v>123</v>
      </c>
      <c r="C18" s="43"/>
      <c r="D18" s="43"/>
      <c r="E18" s="43"/>
      <c r="F18" s="43"/>
      <c r="G18" s="43"/>
      <c r="H18" s="43"/>
      <c r="I18" s="43"/>
      <c r="J18" s="2"/>
    </row>
    <row r="19" spans="1:10">
      <c r="A19" s="1" t="s">
        <v>205</v>
      </c>
      <c r="B19" s="586" t="s">
        <v>471</v>
      </c>
      <c r="C19" s="561"/>
      <c r="D19" s="587"/>
      <c r="E19" s="43"/>
      <c r="F19" s="43"/>
      <c r="G19" s="43"/>
      <c r="H19" s="43"/>
      <c r="I19" s="43"/>
      <c r="J19" s="2"/>
    </row>
    <row r="20" spans="1:10">
      <c r="A20" s="1" t="s">
        <v>35</v>
      </c>
      <c r="B20" s="44">
        <v>37316</v>
      </c>
      <c r="C20" s="43"/>
      <c r="D20" s="43"/>
      <c r="E20" s="43"/>
      <c r="F20" s="43"/>
      <c r="G20" s="43"/>
      <c r="H20" s="43"/>
      <c r="I20" s="43"/>
      <c r="J20" s="2"/>
    </row>
    <row r="21" spans="1:10">
      <c r="A21" s="1" t="s">
        <v>34</v>
      </c>
      <c r="B21" s="44">
        <v>39445</v>
      </c>
      <c r="C21" s="43"/>
      <c r="D21" s="43"/>
      <c r="E21" s="43"/>
      <c r="F21" s="43"/>
      <c r="G21" s="43"/>
      <c r="H21" s="43"/>
      <c r="I21" s="43"/>
      <c r="J21" s="2"/>
    </row>
    <row r="22" spans="1:10">
      <c r="A22" s="1" t="s">
        <v>208</v>
      </c>
      <c r="B22" s="584">
        <v>37316</v>
      </c>
      <c r="C22" s="573"/>
      <c r="D22" s="585"/>
      <c r="E22" s="43"/>
      <c r="F22" s="43"/>
      <c r="G22" s="43"/>
      <c r="H22" s="43"/>
      <c r="I22" s="43"/>
      <c r="J22" s="2"/>
    </row>
    <row r="23" spans="1:10">
      <c r="A23" s="1" t="s">
        <v>209</v>
      </c>
      <c r="B23" s="584">
        <v>39445</v>
      </c>
      <c r="C23" s="573"/>
      <c r="D23" s="585"/>
      <c r="E23" s="43"/>
      <c r="F23" s="43"/>
      <c r="G23" s="43"/>
      <c r="H23" s="43"/>
      <c r="I23" s="43"/>
      <c r="J23" s="2"/>
    </row>
    <row r="24" spans="1:10">
      <c r="A24" s="1" t="s">
        <v>38</v>
      </c>
      <c r="B24" s="558">
        <f>((B23-B22)/365)-4</f>
        <v>1.8328767123287673</v>
      </c>
      <c r="C24" s="564"/>
      <c r="D24" s="559"/>
      <c r="E24" s="43"/>
      <c r="F24" s="43"/>
      <c r="G24" s="43"/>
      <c r="H24" s="43"/>
      <c r="I24" s="43"/>
      <c r="J24" s="2"/>
    </row>
    <row r="25" spans="1:10" ht="15.75" thickBot="1">
      <c r="A25" s="4" t="s">
        <v>42</v>
      </c>
      <c r="B25" s="566">
        <v>1</v>
      </c>
      <c r="C25" s="567"/>
      <c r="D25" s="591"/>
      <c r="E25" s="11"/>
      <c r="F25" s="10"/>
      <c r="G25" s="11"/>
      <c r="H25" s="11"/>
      <c r="I25" s="11"/>
      <c r="J25" s="12"/>
    </row>
    <row r="26" spans="1:10" ht="15.75" thickBot="1">
      <c r="A26" s="8" t="s">
        <v>41</v>
      </c>
      <c r="B26" s="575">
        <f>B24</f>
        <v>1.8328767123287673</v>
      </c>
      <c r="C26" s="589"/>
      <c r="D26" s="589"/>
      <c r="E26" s="589"/>
      <c r="F26" s="589"/>
      <c r="G26" s="589"/>
      <c r="H26" s="589"/>
      <c r="I26" s="589"/>
      <c r="J26" s="590"/>
    </row>
    <row r="27" spans="1:10" ht="15.75" thickBot="1">
      <c r="A27" s="45"/>
      <c r="B27" s="17"/>
      <c r="C27" s="17"/>
      <c r="D27" s="17"/>
      <c r="E27" s="17"/>
      <c r="F27" s="17"/>
      <c r="G27" s="17"/>
      <c r="H27" s="17"/>
      <c r="I27" s="17"/>
      <c r="J27" s="17"/>
    </row>
    <row r="28" spans="1:10">
      <c r="A28" s="9" t="s">
        <v>230</v>
      </c>
      <c r="B28" s="569" t="s">
        <v>28</v>
      </c>
      <c r="C28" s="588"/>
      <c r="D28" s="55"/>
      <c r="E28" s="55"/>
      <c r="F28" s="55"/>
      <c r="G28" s="55"/>
      <c r="H28" s="55"/>
      <c r="I28" s="55"/>
      <c r="J28" s="56"/>
    </row>
    <row r="29" spans="1:10">
      <c r="A29" s="21" t="s">
        <v>23</v>
      </c>
      <c r="B29" s="586" t="s">
        <v>126</v>
      </c>
      <c r="C29" s="587"/>
      <c r="D29" s="43"/>
      <c r="E29" s="43"/>
      <c r="F29" s="43"/>
      <c r="G29" s="43"/>
      <c r="H29" s="43"/>
      <c r="I29" s="43"/>
      <c r="J29" s="2"/>
    </row>
    <row r="30" spans="1:10">
      <c r="A30" s="21" t="s">
        <v>24</v>
      </c>
      <c r="B30" s="43" t="s">
        <v>127</v>
      </c>
      <c r="C30" s="43"/>
      <c r="D30" s="43"/>
      <c r="E30" s="43"/>
      <c r="F30" s="43"/>
      <c r="G30" s="43"/>
      <c r="H30" s="43"/>
      <c r="I30" s="43"/>
      <c r="J30" s="2"/>
    </row>
    <row r="31" spans="1:10">
      <c r="A31" s="21" t="s">
        <v>25</v>
      </c>
      <c r="B31" s="43" t="s">
        <v>128</v>
      </c>
      <c r="C31" s="43"/>
      <c r="D31" s="43"/>
      <c r="E31" s="43"/>
      <c r="F31" s="43"/>
      <c r="G31" s="43"/>
      <c r="H31" s="43"/>
      <c r="I31" s="43"/>
      <c r="J31" s="2"/>
    </row>
    <row r="32" spans="1:10">
      <c r="A32" s="21" t="s">
        <v>26</v>
      </c>
      <c r="B32" s="43" t="s">
        <v>129</v>
      </c>
      <c r="C32" s="43"/>
      <c r="D32" s="43"/>
      <c r="E32" s="43"/>
      <c r="F32" s="43"/>
      <c r="G32" s="43"/>
      <c r="H32" s="43"/>
      <c r="I32" s="43"/>
      <c r="J32" s="2"/>
    </row>
    <row r="33" spans="1:10">
      <c r="A33" s="21" t="s">
        <v>27</v>
      </c>
      <c r="B33" s="586" t="s">
        <v>124</v>
      </c>
      <c r="C33" s="587"/>
      <c r="D33" s="43"/>
      <c r="E33" s="43"/>
      <c r="F33" s="43"/>
      <c r="G33" s="43"/>
      <c r="H33" s="43"/>
      <c r="I33" s="43"/>
      <c r="J33" s="2"/>
    </row>
    <row r="34" spans="1:10">
      <c r="A34" s="21" t="s">
        <v>35</v>
      </c>
      <c r="B34" s="44">
        <v>34196</v>
      </c>
      <c r="C34" s="43"/>
      <c r="D34" s="43"/>
      <c r="E34" s="43"/>
      <c r="F34" s="43"/>
      <c r="G34" s="43"/>
      <c r="H34" s="43"/>
      <c r="I34" s="43"/>
      <c r="J34" s="2"/>
    </row>
    <row r="35" spans="1:10">
      <c r="A35" s="21" t="s">
        <v>34</v>
      </c>
      <c r="B35" s="44">
        <v>38503</v>
      </c>
      <c r="C35" s="43"/>
      <c r="D35" s="43"/>
      <c r="E35" s="43"/>
      <c r="F35" s="43"/>
      <c r="G35" s="43"/>
      <c r="H35" s="43"/>
      <c r="I35" s="43"/>
      <c r="J35" s="2"/>
    </row>
    <row r="36" spans="1:10">
      <c r="A36" s="21" t="s">
        <v>208</v>
      </c>
      <c r="B36" s="584">
        <v>34196</v>
      </c>
      <c r="C36" s="585"/>
      <c r="D36" s="43"/>
      <c r="E36" s="43"/>
      <c r="F36" s="43"/>
      <c r="G36" s="43"/>
      <c r="H36" s="43"/>
      <c r="I36" s="43"/>
      <c r="J36" s="2"/>
    </row>
    <row r="37" spans="1:10">
      <c r="A37" s="21" t="s">
        <v>209</v>
      </c>
      <c r="B37" s="584">
        <v>38503</v>
      </c>
      <c r="C37" s="585"/>
      <c r="D37" s="43"/>
      <c r="E37" s="43"/>
      <c r="F37" s="43"/>
      <c r="G37" s="43"/>
      <c r="H37" s="43"/>
      <c r="I37" s="43"/>
      <c r="J37" s="2"/>
    </row>
    <row r="38" spans="1:10">
      <c r="A38" s="1" t="s">
        <v>38</v>
      </c>
      <c r="B38" s="558">
        <f>((B37-B36)/365)-10</f>
        <v>1.8000000000000007</v>
      </c>
      <c r="C38" s="559"/>
      <c r="D38" s="43"/>
      <c r="E38" s="43"/>
      <c r="F38" s="43"/>
      <c r="G38" s="43"/>
      <c r="H38" s="43"/>
      <c r="I38" s="43"/>
      <c r="J38" s="2"/>
    </row>
    <row r="39" spans="1:10" ht="15.75" thickBot="1">
      <c r="A39" s="4" t="s">
        <v>42</v>
      </c>
      <c r="B39" s="566">
        <v>1</v>
      </c>
      <c r="C39" s="591"/>
      <c r="D39" s="11"/>
      <c r="E39" s="11"/>
      <c r="F39" s="10"/>
      <c r="G39" s="11"/>
      <c r="H39" s="11"/>
      <c r="I39" s="11"/>
      <c r="J39" s="12"/>
    </row>
    <row r="40" spans="1:10" ht="15.75" thickBot="1">
      <c r="A40" s="8" t="s">
        <v>41</v>
      </c>
      <c r="B40" s="575">
        <f>B38</f>
        <v>1.8000000000000007</v>
      </c>
      <c r="C40" s="589"/>
      <c r="D40" s="589"/>
      <c r="E40" s="589"/>
      <c r="F40" s="589"/>
      <c r="G40" s="589"/>
      <c r="H40" s="589"/>
      <c r="I40" s="589"/>
      <c r="J40" s="590"/>
    </row>
    <row r="41" spans="1:10" ht="15.75" thickBot="1"/>
    <row r="42" spans="1:10">
      <c r="A42" s="9" t="s">
        <v>193</v>
      </c>
      <c r="B42" s="569" t="s">
        <v>28</v>
      </c>
      <c r="C42" s="588"/>
      <c r="D42" s="55"/>
      <c r="E42" s="55"/>
      <c r="F42" s="55"/>
      <c r="G42" s="55"/>
      <c r="H42" s="55"/>
      <c r="I42" s="55"/>
      <c r="J42" s="56"/>
    </row>
    <row r="43" spans="1:10" ht="15" customHeight="1">
      <c r="A43" s="21" t="s">
        <v>23</v>
      </c>
      <c r="B43" s="586" t="s">
        <v>211</v>
      </c>
      <c r="C43" s="587"/>
      <c r="D43" s="39"/>
      <c r="E43" s="43"/>
      <c r="F43" s="43"/>
      <c r="G43" s="43"/>
      <c r="H43" s="43"/>
      <c r="I43" s="43"/>
      <c r="J43" s="2"/>
    </row>
    <row r="44" spans="1:10" ht="15" customHeight="1">
      <c r="A44" s="21" t="s">
        <v>24</v>
      </c>
      <c r="B44" s="43" t="s">
        <v>130</v>
      </c>
      <c r="C44" s="43"/>
      <c r="D44" s="39"/>
      <c r="E44" s="43"/>
      <c r="F44" s="43"/>
      <c r="G44" s="43"/>
      <c r="H44" s="43"/>
      <c r="I44" s="43"/>
      <c r="J44" s="2"/>
    </row>
    <row r="45" spans="1:10" ht="15" customHeight="1">
      <c r="A45" s="21" t="s">
        <v>25</v>
      </c>
      <c r="B45" s="43" t="s">
        <v>131</v>
      </c>
      <c r="C45" s="43"/>
      <c r="D45" s="39"/>
      <c r="E45" s="43"/>
      <c r="F45" s="43"/>
      <c r="G45" s="43"/>
      <c r="H45" s="43"/>
      <c r="I45" s="43"/>
      <c r="J45" s="2"/>
    </row>
    <row r="46" spans="1:10" ht="15" customHeight="1">
      <c r="A46" s="21" t="s">
        <v>26</v>
      </c>
      <c r="B46" s="43" t="s">
        <v>132</v>
      </c>
      <c r="C46" s="43"/>
      <c r="D46" s="39"/>
      <c r="E46" s="43"/>
      <c r="F46" s="43"/>
      <c r="G46" s="43"/>
      <c r="H46" s="43"/>
      <c r="I46" s="43"/>
      <c r="J46" s="2"/>
    </row>
    <row r="47" spans="1:10">
      <c r="A47" s="21" t="s">
        <v>205</v>
      </c>
      <c r="B47" s="586" t="s">
        <v>218</v>
      </c>
      <c r="C47" s="587"/>
      <c r="D47" s="39"/>
      <c r="E47" s="43"/>
      <c r="F47" s="43"/>
      <c r="G47" s="43"/>
      <c r="H47" s="43"/>
      <c r="I47" s="43"/>
      <c r="J47" s="2"/>
    </row>
    <row r="48" spans="1:10" ht="15" customHeight="1">
      <c r="A48" s="21" t="s">
        <v>35</v>
      </c>
      <c r="B48" s="44">
        <v>38429</v>
      </c>
      <c r="C48" s="43"/>
      <c r="D48" s="39"/>
      <c r="E48" s="43"/>
      <c r="F48" s="43"/>
      <c r="G48" s="43"/>
      <c r="H48" s="43"/>
      <c r="I48" s="43"/>
      <c r="J48" s="2"/>
    </row>
    <row r="49" spans="1:10" ht="15" customHeight="1">
      <c r="A49" s="21" t="s">
        <v>34</v>
      </c>
      <c r="B49" s="44">
        <v>41243</v>
      </c>
      <c r="C49" s="43"/>
      <c r="D49" s="39"/>
      <c r="E49" s="43"/>
      <c r="F49" s="43"/>
      <c r="G49" s="43"/>
      <c r="H49" s="43"/>
      <c r="I49" s="43"/>
      <c r="J49" s="2"/>
    </row>
    <row r="50" spans="1:10">
      <c r="A50" s="21" t="s">
        <v>206</v>
      </c>
      <c r="B50" s="584">
        <v>38429</v>
      </c>
      <c r="C50" s="585"/>
      <c r="D50" s="39"/>
      <c r="E50" s="43"/>
      <c r="F50" s="43"/>
      <c r="G50" s="43"/>
      <c r="H50" s="43"/>
      <c r="I50" s="43"/>
      <c r="J50" s="2"/>
    </row>
    <row r="51" spans="1:10">
      <c r="A51" s="21" t="s">
        <v>209</v>
      </c>
      <c r="B51" s="584">
        <v>41243</v>
      </c>
      <c r="C51" s="585"/>
      <c r="D51" s="39"/>
      <c r="E51" s="43"/>
      <c r="F51" s="43"/>
      <c r="G51" s="43"/>
      <c r="H51" s="43"/>
      <c r="I51" s="43"/>
      <c r="J51" s="2"/>
    </row>
    <row r="52" spans="1:10">
      <c r="A52" s="21" t="s">
        <v>38</v>
      </c>
      <c r="B52" s="558">
        <f>(B51-B50)/365-1</f>
        <v>6.7095890410958905</v>
      </c>
      <c r="C52" s="559"/>
      <c r="D52" s="39"/>
      <c r="E52" s="43"/>
      <c r="F52" s="43"/>
      <c r="G52" s="43"/>
      <c r="H52" s="43"/>
      <c r="I52" s="43"/>
      <c r="J52" s="2"/>
    </row>
    <row r="53" spans="1:10" ht="15.75" thickBot="1">
      <c r="A53" s="4" t="s">
        <v>42</v>
      </c>
      <c r="B53" s="566">
        <v>1</v>
      </c>
      <c r="C53" s="591"/>
      <c r="D53" s="11"/>
      <c r="E53" s="11"/>
      <c r="F53" s="10"/>
      <c r="G53" s="11"/>
      <c r="H53" s="11"/>
      <c r="I53" s="11"/>
      <c r="J53" s="12"/>
    </row>
    <row r="54" spans="1:10" ht="15.75" thickBot="1">
      <c r="A54" s="8" t="s">
        <v>41</v>
      </c>
      <c r="B54" s="589">
        <f>MIN(SUMIFS(B52:J52,B53:J53,1),5)</f>
        <v>5</v>
      </c>
      <c r="C54" s="589"/>
      <c r="D54" s="589"/>
      <c r="E54" s="589"/>
      <c r="F54" s="589"/>
      <c r="G54" s="589"/>
      <c r="H54" s="589"/>
      <c r="I54" s="589"/>
      <c r="J54" s="590"/>
    </row>
    <row r="55" spans="1:10" ht="15.75" thickBot="1">
      <c r="A55" s="45"/>
      <c r="B55" s="17"/>
      <c r="C55" s="17"/>
      <c r="D55" s="17"/>
      <c r="E55" s="17"/>
      <c r="F55" s="17"/>
      <c r="G55" s="17"/>
      <c r="H55" s="17"/>
      <c r="I55" s="17"/>
      <c r="J55" s="17"/>
    </row>
    <row r="56" spans="1:10">
      <c r="A56" s="9" t="s">
        <v>225</v>
      </c>
      <c r="B56" s="569" t="s">
        <v>28</v>
      </c>
      <c r="C56" s="588"/>
      <c r="D56" s="55"/>
      <c r="E56" s="55"/>
      <c r="F56" s="55"/>
      <c r="G56" s="55"/>
      <c r="H56" s="55"/>
      <c r="I56" s="55"/>
      <c r="J56" s="56"/>
    </row>
    <row r="57" spans="1:10">
      <c r="A57" s="21" t="s">
        <v>23</v>
      </c>
      <c r="B57" s="586" t="s">
        <v>133</v>
      </c>
      <c r="C57" s="587"/>
      <c r="D57" s="43"/>
      <c r="E57" s="43"/>
      <c r="F57" s="43"/>
      <c r="G57" s="43"/>
      <c r="H57" s="43"/>
      <c r="I57" s="43"/>
      <c r="J57" s="2"/>
    </row>
    <row r="58" spans="1:10">
      <c r="A58" s="21" t="s">
        <v>24</v>
      </c>
      <c r="B58" s="43" t="s">
        <v>134</v>
      </c>
      <c r="C58" s="43"/>
      <c r="D58" s="43"/>
      <c r="E58" s="43"/>
      <c r="F58" s="43"/>
      <c r="G58" s="43"/>
      <c r="H58" s="43"/>
      <c r="I58" s="43"/>
      <c r="J58" s="2"/>
    </row>
    <row r="59" spans="1:10">
      <c r="A59" s="21" t="s">
        <v>25</v>
      </c>
      <c r="B59" s="43" t="s">
        <v>135</v>
      </c>
      <c r="C59" s="43"/>
      <c r="D59" s="43"/>
      <c r="E59" s="43"/>
      <c r="F59" s="43"/>
      <c r="G59" s="43"/>
      <c r="H59" s="43"/>
      <c r="I59" s="43"/>
      <c r="J59" s="2"/>
    </row>
    <row r="60" spans="1:10">
      <c r="A60" s="21" t="s">
        <v>26</v>
      </c>
      <c r="B60" s="43" t="s">
        <v>136</v>
      </c>
      <c r="C60" s="43"/>
      <c r="D60" s="43"/>
      <c r="E60" s="43"/>
      <c r="F60" s="43"/>
      <c r="G60" s="43"/>
      <c r="H60" s="43"/>
      <c r="I60" s="43"/>
      <c r="J60" s="2"/>
    </row>
    <row r="61" spans="1:10">
      <c r="A61" s="21" t="s">
        <v>27</v>
      </c>
      <c r="B61" s="586" t="s">
        <v>137</v>
      </c>
      <c r="C61" s="587"/>
      <c r="D61" s="43"/>
      <c r="E61" s="43"/>
      <c r="F61" s="43"/>
      <c r="G61" s="43"/>
      <c r="H61" s="43"/>
      <c r="I61" s="43"/>
      <c r="J61" s="2"/>
    </row>
    <row r="62" spans="1:10">
      <c r="A62" s="21" t="s">
        <v>35</v>
      </c>
      <c r="B62" s="44">
        <v>37316</v>
      </c>
      <c r="C62" s="43"/>
      <c r="D62" s="43"/>
      <c r="E62" s="43"/>
      <c r="F62" s="43"/>
      <c r="G62" s="43"/>
      <c r="H62" s="43"/>
      <c r="I62" s="43"/>
      <c r="J62" s="2"/>
    </row>
    <row r="63" spans="1:10">
      <c r="A63" s="21" t="s">
        <v>34</v>
      </c>
      <c r="B63" s="44">
        <v>40421</v>
      </c>
      <c r="C63" s="43"/>
      <c r="D63" s="43"/>
      <c r="E63" s="43"/>
      <c r="F63" s="43"/>
      <c r="G63" s="43"/>
      <c r="H63" s="43"/>
      <c r="I63" s="43"/>
      <c r="J63" s="2"/>
    </row>
    <row r="64" spans="1:10">
      <c r="A64" s="21" t="s">
        <v>206</v>
      </c>
      <c r="B64" s="584">
        <v>37316</v>
      </c>
      <c r="C64" s="585"/>
      <c r="D64" s="43"/>
      <c r="E64" s="43"/>
      <c r="F64" s="43"/>
      <c r="G64" s="43"/>
      <c r="H64" s="43"/>
      <c r="I64" s="43"/>
      <c r="J64" s="2"/>
    </row>
    <row r="65" spans="1:10">
      <c r="A65" s="21" t="s">
        <v>209</v>
      </c>
      <c r="B65" s="584">
        <v>40421</v>
      </c>
      <c r="C65" s="585"/>
      <c r="D65" s="43"/>
      <c r="E65" s="43"/>
      <c r="F65" s="43"/>
      <c r="G65" s="43"/>
      <c r="H65" s="43"/>
      <c r="I65" s="43"/>
      <c r="J65" s="2"/>
    </row>
    <row r="66" spans="1:10">
      <c r="A66" s="21" t="s">
        <v>38</v>
      </c>
      <c r="B66" s="595">
        <f>((B65-B64)/365)-5</f>
        <v>3.506849315068493</v>
      </c>
      <c r="C66" s="596"/>
      <c r="D66" s="43"/>
      <c r="E66" s="43"/>
      <c r="F66" s="43"/>
      <c r="G66" s="43"/>
      <c r="H66" s="43"/>
      <c r="I66" s="43"/>
      <c r="J66" s="2"/>
    </row>
    <row r="67" spans="1:10" ht="15.75" thickBot="1">
      <c r="A67" s="4" t="s">
        <v>42</v>
      </c>
      <c r="B67" s="566">
        <v>1</v>
      </c>
      <c r="C67" s="591"/>
      <c r="D67" s="11"/>
      <c r="E67" s="11"/>
      <c r="F67" s="10"/>
      <c r="G67" s="11"/>
      <c r="H67" s="11"/>
      <c r="I67" s="11"/>
      <c r="J67" s="12"/>
    </row>
    <row r="68" spans="1:10" ht="15.75" thickBot="1">
      <c r="A68" s="8" t="s">
        <v>41</v>
      </c>
      <c r="B68" s="597">
        <f>B66</f>
        <v>3.506849315068493</v>
      </c>
      <c r="C68" s="589"/>
      <c r="D68" s="589"/>
      <c r="E68" s="589"/>
      <c r="F68" s="589"/>
      <c r="G68" s="589"/>
      <c r="H68" s="589"/>
      <c r="I68" s="589"/>
      <c r="J68" s="590"/>
    </row>
    <row r="69" spans="1:10" ht="15.75" thickBot="1"/>
    <row r="70" spans="1:10">
      <c r="A70" s="9" t="s">
        <v>226</v>
      </c>
      <c r="B70" s="569" t="s">
        <v>28</v>
      </c>
      <c r="C70" s="588"/>
      <c r="D70" s="55"/>
      <c r="E70" s="55"/>
      <c r="F70" s="55"/>
      <c r="G70" s="55"/>
      <c r="H70" s="55"/>
      <c r="I70" s="55"/>
      <c r="J70" s="56"/>
    </row>
    <row r="71" spans="1:10">
      <c r="A71" s="21" t="s">
        <v>23</v>
      </c>
      <c r="B71" s="586" t="s">
        <v>138</v>
      </c>
      <c r="C71" s="587"/>
      <c r="D71" s="43"/>
      <c r="E71" s="43"/>
      <c r="F71" s="43"/>
      <c r="G71" s="43"/>
      <c r="H71" s="43"/>
      <c r="I71" s="43"/>
      <c r="J71" s="2"/>
    </row>
    <row r="72" spans="1:10">
      <c r="A72" s="21" t="s">
        <v>24</v>
      </c>
      <c r="B72" s="43" t="s">
        <v>139</v>
      </c>
      <c r="C72" s="43"/>
      <c r="D72" s="43"/>
      <c r="E72" s="43"/>
      <c r="F72" s="43"/>
      <c r="G72" s="43"/>
      <c r="H72" s="43"/>
      <c r="I72" s="43"/>
      <c r="J72" s="2"/>
    </row>
    <row r="73" spans="1:10">
      <c r="A73" s="21" t="s">
        <v>25</v>
      </c>
      <c r="B73" s="43" t="s">
        <v>140</v>
      </c>
      <c r="C73" s="43"/>
      <c r="D73" s="43"/>
      <c r="E73" s="43"/>
      <c r="F73" s="43"/>
      <c r="G73" s="43"/>
      <c r="H73" s="43"/>
      <c r="I73" s="43"/>
      <c r="J73" s="2"/>
    </row>
    <row r="74" spans="1:10">
      <c r="A74" s="21" t="s">
        <v>26</v>
      </c>
      <c r="B74" s="43" t="s">
        <v>141</v>
      </c>
      <c r="C74" s="43"/>
      <c r="D74" s="43"/>
      <c r="E74" s="43"/>
      <c r="F74" s="43"/>
      <c r="G74" s="43"/>
      <c r="H74" s="43"/>
      <c r="I74" s="43"/>
      <c r="J74" s="2"/>
    </row>
    <row r="75" spans="1:10">
      <c r="A75" s="21" t="s">
        <v>205</v>
      </c>
      <c r="B75" s="586" t="s">
        <v>142</v>
      </c>
      <c r="C75" s="587"/>
      <c r="D75" s="43"/>
      <c r="E75" s="43"/>
      <c r="F75" s="43"/>
      <c r="G75" s="43"/>
      <c r="H75" s="43"/>
      <c r="I75" s="43"/>
      <c r="J75" s="2"/>
    </row>
    <row r="76" spans="1:10">
      <c r="A76" s="21" t="s">
        <v>35</v>
      </c>
      <c r="B76" s="44">
        <v>38473</v>
      </c>
      <c r="C76" s="43"/>
      <c r="D76" s="43"/>
      <c r="E76" s="43"/>
      <c r="F76" s="43"/>
      <c r="G76" s="43"/>
      <c r="H76" s="43"/>
      <c r="I76" s="43"/>
      <c r="J76" s="2"/>
    </row>
    <row r="77" spans="1:10">
      <c r="A77" s="21" t="s">
        <v>34</v>
      </c>
      <c r="B77" s="44">
        <v>41424</v>
      </c>
      <c r="C77" s="43"/>
      <c r="D77" s="43"/>
      <c r="E77" s="43"/>
      <c r="F77" s="43"/>
      <c r="G77" s="43"/>
      <c r="H77" s="43"/>
      <c r="I77" s="43"/>
      <c r="J77" s="2"/>
    </row>
    <row r="78" spans="1:10">
      <c r="A78" s="21" t="s">
        <v>206</v>
      </c>
      <c r="B78" s="584">
        <v>38473</v>
      </c>
      <c r="C78" s="585"/>
      <c r="D78" s="43"/>
      <c r="E78" s="43"/>
      <c r="F78" s="43"/>
      <c r="G78" s="43"/>
      <c r="H78" s="43"/>
      <c r="I78" s="43"/>
      <c r="J78" s="2"/>
    </row>
    <row r="79" spans="1:10">
      <c r="A79" s="21" t="s">
        <v>207</v>
      </c>
      <c r="B79" s="584">
        <v>41424</v>
      </c>
      <c r="C79" s="585"/>
      <c r="D79" s="43"/>
      <c r="E79" s="43"/>
      <c r="F79" s="43"/>
      <c r="G79" s="43"/>
      <c r="H79" s="43"/>
      <c r="I79" s="43"/>
      <c r="J79" s="2"/>
    </row>
    <row r="80" spans="1:10">
      <c r="A80" s="21" t="s">
        <v>38</v>
      </c>
      <c r="B80" s="558">
        <f>((B79-B78)/365)-5</f>
        <v>3.0849315068493155</v>
      </c>
      <c r="C80" s="559"/>
      <c r="D80" s="43"/>
      <c r="E80" s="43"/>
      <c r="F80" s="43"/>
      <c r="G80" s="43"/>
      <c r="H80" s="43"/>
      <c r="I80" s="43"/>
      <c r="J80" s="2"/>
    </row>
    <row r="81" spans="1:10" ht="15.75" thickBot="1">
      <c r="A81" s="4" t="s">
        <v>42</v>
      </c>
      <c r="B81" s="566">
        <v>1</v>
      </c>
      <c r="C81" s="591"/>
      <c r="D81" s="11"/>
      <c r="E81" s="11"/>
      <c r="F81" s="10"/>
      <c r="G81" s="11"/>
      <c r="H81" s="11"/>
      <c r="I81" s="11"/>
      <c r="J81" s="12"/>
    </row>
    <row r="82" spans="1:10" ht="15.75" thickBot="1">
      <c r="A82" s="8" t="s">
        <v>41</v>
      </c>
      <c r="B82" s="575">
        <f>B80</f>
        <v>3.0849315068493155</v>
      </c>
      <c r="C82" s="589"/>
      <c r="D82" s="589"/>
      <c r="E82" s="589"/>
      <c r="F82" s="589"/>
      <c r="G82" s="589"/>
      <c r="H82" s="589"/>
      <c r="I82" s="589"/>
      <c r="J82" s="590"/>
    </row>
    <row r="83" spans="1:10" ht="15.75" thickBot="1"/>
    <row r="84" spans="1:10">
      <c r="A84" s="9" t="s">
        <v>229</v>
      </c>
      <c r="B84" s="569" t="s">
        <v>28</v>
      </c>
      <c r="C84" s="588"/>
      <c r="D84" s="55"/>
      <c r="E84" s="55"/>
      <c r="F84" s="55"/>
      <c r="G84" s="55"/>
      <c r="H84" s="55"/>
      <c r="I84" s="55"/>
      <c r="J84" s="56"/>
    </row>
    <row r="85" spans="1:10">
      <c r="A85" s="21" t="s">
        <v>23</v>
      </c>
      <c r="B85" s="586" t="s">
        <v>133</v>
      </c>
      <c r="C85" s="587"/>
      <c r="D85" s="43"/>
      <c r="E85" s="43"/>
      <c r="F85" s="43"/>
      <c r="G85" s="43"/>
      <c r="H85" s="43"/>
      <c r="I85" s="43"/>
      <c r="J85" s="2"/>
    </row>
    <row r="86" spans="1:10">
      <c r="A86" s="21" t="s">
        <v>24</v>
      </c>
      <c r="B86" s="43" t="s">
        <v>134</v>
      </c>
      <c r="C86" s="43"/>
      <c r="D86" s="43"/>
      <c r="E86" s="43"/>
      <c r="F86" s="43"/>
      <c r="G86" s="43"/>
      <c r="H86" s="43"/>
      <c r="I86" s="43"/>
      <c r="J86" s="2"/>
    </row>
    <row r="87" spans="1:10">
      <c r="A87" s="21" t="s">
        <v>25</v>
      </c>
      <c r="B87" s="43" t="s">
        <v>143</v>
      </c>
      <c r="C87" s="43"/>
      <c r="D87" s="43"/>
      <c r="E87" s="43"/>
      <c r="F87" s="43"/>
      <c r="G87" s="43"/>
      <c r="H87" s="43"/>
      <c r="I87" s="43"/>
      <c r="J87" s="2"/>
    </row>
    <row r="88" spans="1:10">
      <c r="A88" s="21" t="s">
        <v>26</v>
      </c>
      <c r="B88" s="43" t="s">
        <v>144</v>
      </c>
      <c r="C88" s="43"/>
      <c r="D88" s="43"/>
      <c r="E88" s="43"/>
      <c r="F88" s="43"/>
      <c r="G88" s="43"/>
      <c r="H88" s="43"/>
      <c r="I88" s="43"/>
      <c r="J88" s="2"/>
    </row>
    <row r="89" spans="1:10">
      <c r="A89" s="21" t="s">
        <v>27</v>
      </c>
      <c r="B89" s="586" t="s">
        <v>145</v>
      </c>
      <c r="C89" s="587"/>
      <c r="D89" s="43"/>
      <c r="E89" s="43"/>
      <c r="F89" s="43"/>
      <c r="G89" s="43"/>
      <c r="H89" s="43"/>
      <c r="I89" s="43"/>
      <c r="J89" s="2"/>
    </row>
    <row r="90" spans="1:10">
      <c r="A90" s="21" t="s">
        <v>35</v>
      </c>
      <c r="B90" s="44">
        <v>37316</v>
      </c>
      <c r="C90" s="43"/>
      <c r="D90" s="43"/>
      <c r="E90" s="43"/>
      <c r="F90" s="43"/>
      <c r="G90" s="43"/>
      <c r="H90" s="43"/>
      <c r="I90" s="43"/>
      <c r="J90" s="2"/>
    </row>
    <row r="91" spans="1:10">
      <c r="A91" s="21" t="s">
        <v>34</v>
      </c>
      <c r="B91" s="44">
        <v>40421</v>
      </c>
      <c r="C91" s="43"/>
      <c r="D91" s="43"/>
      <c r="E91" s="43"/>
      <c r="F91" s="43"/>
      <c r="G91" s="43"/>
      <c r="H91" s="43"/>
      <c r="I91" s="43"/>
      <c r="J91" s="2"/>
    </row>
    <row r="92" spans="1:10">
      <c r="A92" s="21" t="s">
        <v>206</v>
      </c>
      <c r="B92" s="584">
        <v>37316</v>
      </c>
      <c r="C92" s="585"/>
      <c r="D92" s="43"/>
      <c r="E92" s="43"/>
      <c r="F92" s="43"/>
      <c r="G92" s="43"/>
      <c r="H92" s="43"/>
      <c r="I92" s="43"/>
      <c r="J92" s="2"/>
    </row>
    <row r="93" spans="1:10">
      <c r="A93" s="21" t="s">
        <v>209</v>
      </c>
      <c r="B93" s="584">
        <v>40421</v>
      </c>
      <c r="C93" s="585"/>
      <c r="D93" s="43"/>
      <c r="E93" s="43"/>
      <c r="F93" s="43"/>
      <c r="G93" s="43"/>
      <c r="H93" s="43"/>
      <c r="I93" s="43"/>
      <c r="J93" s="2"/>
    </row>
    <row r="94" spans="1:10">
      <c r="A94" s="21" t="s">
        <v>38</v>
      </c>
      <c r="B94" s="586">
        <f>((B93-B92)/365)-5</f>
        <v>3.506849315068493</v>
      </c>
      <c r="C94" s="587"/>
      <c r="D94" s="43"/>
      <c r="E94" s="43"/>
      <c r="F94" s="43"/>
      <c r="G94" s="43"/>
      <c r="H94" s="43"/>
      <c r="I94" s="43"/>
      <c r="J94" s="2"/>
    </row>
    <row r="95" spans="1:10" ht="15.75" thickBot="1">
      <c r="A95" s="4" t="s">
        <v>42</v>
      </c>
      <c r="B95" s="566">
        <v>1</v>
      </c>
      <c r="C95" s="591"/>
      <c r="D95" s="11"/>
      <c r="E95" s="11"/>
      <c r="F95" s="10"/>
      <c r="G95" s="11"/>
      <c r="H95" s="11"/>
      <c r="I95" s="11"/>
      <c r="J95" s="12"/>
    </row>
    <row r="96" spans="1:10" ht="15.75" thickBot="1">
      <c r="A96" s="8" t="s">
        <v>41</v>
      </c>
      <c r="B96" s="589">
        <f>B94</f>
        <v>3.506849315068493</v>
      </c>
      <c r="C96" s="589"/>
      <c r="D96" s="589"/>
      <c r="E96" s="589"/>
      <c r="F96" s="589"/>
      <c r="G96" s="589"/>
      <c r="H96" s="589"/>
      <c r="I96" s="589"/>
      <c r="J96" s="590"/>
    </row>
    <row r="97" spans="1:10" ht="15.75" thickBot="1"/>
    <row r="98" spans="1:10">
      <c r="A98" s="9" t="s">
        <v>228</v>
      </c>
      <c r="B98" s="569" t="s">
        <v>28</v>
      </c>
      <c r="C98" s="588"/>
      <c r="D98" s="55"/>
      <c r="E98" s="55"/>
      <c r="F98" s="55"/>
      <c r="G98" s="55"/>
      <c r="H98" s="55"/>
      <c r="I98" s="55"/>
      <c r="J98" s="56"/>
    </row>
    <row r="99" spans="1:10">
      <c r="A99" s="22" t="s">
        <v>23</v>
      </c>
      <c r="B99" s="586" t="s">
        <v>146</v>
      </c>
      <c r="C99" s="587"/>
      <c r="D99" s="43"/>
      <c r="E99" s="43"/>
      <c r="F99" s="43"/>
      <c r="G99" s="43"/>
      <c r="H99" s="43"/>
      <c r="I99" s="43"/>
      <c r="J99" s="2"/>
    </row>
    <row r="100" spans="1:10">
      <c r="A100" s="21" t="s">
        <v>24</v>
      </c>
      <c r="B100" s="43" t="s">
        <v>147</v>
      </c>
      <c r="C100" s="43"/>
      <c r="D100" s="43"/>
      <c r="E100" s="43"/>
      <c r="F100" s="43"/>
      <c r="G100" s="43"/>
      <c r="H100" s="43"/>
      <c r="I100" s="43"/>
      <c r="J100" s="2"/>
    </row>
    <row r="101" spans="1:10">
      <c r="A101" s="21" t="s">
        <v>25</v>
      </c>
      <c r="B101" s="43" t="s">
        <v>148</v>
      </c>
      <c r="C101" s="43"/>
      <c r="D101" s="43"/>
      <c r="E101" s="43"/>
      <c r="F101" s="43"/>
      <c r="G101" s="43"/>
      <c r="H101" s="43"/>
      <c r="I101" s="43"/>
      <c r="J101" s="2"/>
    </row>
    <row r="102" spans="1:10">
      <c r="A102" s="21" t="s">
        <v>26</v>
      </c>
      <c r="B102" s="43" t="s">
        <v>149</v>
      </c>
      <c r="C102" s="43"/>
      <c r="D102" s="43"/>
      <c r="E102" s="43"/>
      <c r="F102" s="43"/>
      <c r="G102" s="43"/>
      <c r="H102" s="43"/>
      <c r="I102" s="43"/>
      <c r="J102" s="2"/>
    </row>
    <row r="103" spans="1:10">
      <c r="A103" s="21" t="s">
        <v>27</v>
      </c>
      <c r="B103" s="586" t="s">
        <v>125</v>
      </c>
      <c r="C103" s="587"/>
      <c r="D103" s="43"/>
      <c r="E103" s="43"/>
      <c r="F103" s="43"/>
      <c r="G103" s="43"/>
      <c r="H103" s="43"/>
      <c r="I103" s="43"/>
      <c r="J103" s="2"/>
    </row>
    <row r="104" spans="1:10">
      <c r="A104" s="21" t="s">
        <v>35</v>
      </c>
      <c r="B104" s="44">
        <v>35081</v>
      </c>
      <c r="C104" s="43"/>
      <c r="D104" s="43"/>
      <c r="E104" s="43"/>
      <c r="F104" s="43"/>
      <c r="G104" s="43"/>
      <c r="H104" s="43"/>
      <c r="I104" s="43"/>
      <c r="J104" s="2"/>
    </row>
    <row r="105" spans="1:10">
      <c r="A105" s="21" t="s">
        <v>34</v>
      </c>
      <c r="B105" s="44">
        <v>38230</v>
      </c>
      <c r="C105" s="43"/>
      <c r="D105" s="43"/>
      <c r="E105" s="43"/>
      <c r="F105" s="43"/>
      <c r="G105" s="43"/>
      <c r="H105" s="43"/>
      <c r="I105" s="43"/>
      <c r="J105" s="2"/>
    </row>
    <row r="106" spans="1:10">
      <c r="A106" s="21" t="s">
        <v>208</v>
      </c>
      <c r="B106" s="584">
        <v>35081</v>
      </c>
      <c r="C106" s="585"/>
      <c r="D106" s="43"/>
      <c r="E106" s="43"/>
      <c r="F106" s="43"/>
      <c r="G106" s="43"/>
      <c r="H106" s="43"/>
      <c r="I106" s="43"/>
      <c r="J106" s="2"/>
    </row>
    <row r="107" spans="1:10">
      <c r="A107" s="21" t="s">
        <v>207</v>
      </c>
      <c r="B107" s="584">
        <v>38230</v>
      </c>
      <c r="C107" s="585"/>
      <c r="D107" s="43"/>
      <c r="E107" s="43"/>
      <c r="F107" s="43"/>
      <c r="G107" s="43"/>
      <c r="H107" s="43"/>
      <c r="I107" s="43"/>
      <c r="J107" s="2"/>
    </row>
    <row r="108" spans="1:10">
      <c r="A108" s="21" t="s">
        <v>38</v>
      </c>
      <c r="B108" s="558">
        <f>((B107-B106)/365)-5</f>
        <v>3.6273972602739732</v>
      </c>
      <c r="C108" s="559"/>
      <c r="D108" s="43"/>
      <c r="E108" s="43"/>
      <c r="F108" s="43"/>
      <c r="G108" s="43"/>
      <c r="H108" s="43"/>
      <c r="I108" s="43"/>
      <c r="J108" s="2"/>
    </row>
    <row r="109" spans="1:10" ht="15.75" thickBot="1">
      <c r="A109" s="4" t="s">
        <v>42</v>
      </c>
      <c r="B109" s="566">
        <v>1</v>
      </c>
      <c r="C109" s="591"/>
      <c r="D109" s="11"/>
      <c r="E109" s="11"/>
      <c r="F109" s="10"/>
      <c r="G109" s="11"/>
      <c r="H109" s="11"/>
      <c r="I109" s="11"/>
      <c r="J109" s="12"/>
    </row>
    <row r="110" spans="1:10" ht="15.75" thickBot="1">
      <c r="A110" s="8" t="s">
        <v>41</v>
      </c>
      <c r="B110" s="575">
        <f>B108</f>
        <v>3.6273972602739732</v>
      </c>
      <c r="C110" s="589"/>
      <c r="D110" s="589"/>
      <c r="E110" s="589"/>
      <c r="F110" s="589"/>
      <c r="G110" s="589"/>
      <c r="H110" s="589"/>
      <c r="I110" s="589"/>
      <c r="J110" s="590"/>
    </row>
  </sheetData>
  <mergeCells count="61">
    <mergeCell ref="A6:J6"/>
    <mergeCell ref="A7:J7"/>
    <mergeCell ref="A8:J8"/>
    <mergeCell ref="A9:J9"/>
    <mergeCell ref="B110:J110"/>
    <mergeCell ref="B96:J96"/>
    <mergeCell ref="B11:J11"/>
    <mergeCell ref="B26:J26"/>
    <mergeCell ref="B40:J40"/>
    <mergeCell ref="B54:J54"/>
    <mergeCell ref="B68:J68"/>
    <mergeCell ref="B82:J82"/>
    <mergeCell ref="B38:C38"/>
    <mergeCell ref="B14:D14"/>
    <mergeCell ref="B15:D15"/>
    <mergeCell ref="B19:D19"/>
    <mergeCell ref="B22:D22"/>
    <mergeCell ref="B23:D23"/>
    <mergeCell ref="B24:D24"/>
    <mergeCell ref="B25:D25"/>
    <mergeCell ref="B28:C28"/>
    <mergeCell ref="B29:C29"/>
    <mergeCell ref="B33:C33"/>
    <mergeCell ref="B36:C36"/>
    <mergeCell ref="B37:C37"/>
    <mergeCell ref="B64:C64"/>
    <mergeCell ref="B39:C39"/>
    <mergeCell ref="B42:C42"/>
    <mergeCell ref="B43:C43"/>
    <mergeCell ref="B47:C47"/>
    <mergeCell ref="B50:C50"/>
    <mergeCell ref="B51:C51"/>
    <mergeCell ref="B52:C52"/>
    <mergeCell ref="B53:C53"/>
    <mergeCell ref="B56:C56"/>
    <mergeCell ref="B57:C57"/>
    <mergeCell ref="B61:C61"/>
    <mergeCell ref="B85:C85"/>
    <mergeCell ref="B65:C65"/>
    <mergeCell ref="B66:C66"/>
    <mergeCell ref="B67:C67"/>
    <mergeCell ref="B70:C70"/>
    <mergeCell ref="B71:C71"/>
    <mergeCell ref="B75:C75"/>
    <mergeCell ref="B78:C78"/>
    <mergeCell ref="B79:C79"/>
    <mergeCell ref="B80:C80"/>
    <mergeCell ref="B81:C81"/>
    <mergeCell ref="B84:C84"/>
    <mergeCell ref="B109:C109"/>
    <mergeCell ref="B89:C89"/>
    <mergeCell ref="B92:C92"/>
    <mergeCell ref="B93:C93"/>
    <mergeCell ref="B94:C94"/>
    <mergeCell ref="B95:C95"/>
    <mergeCell ref="B98:C98"/>
    <mergeCell ref="B99:C99"/>
    <mergeCell ref="B103:C103"/>
    <mergeCell ref="B106:C106"/>
    <mergeCell ref="B107:C107"/>
    <mergeCell ref="B108:C108"/>
  </mergeCells>
  <pageMargins left="0.7" right="0.7" top="0.75" bottom="0.75" header="0.3" footer="0.3"/>
  <pageSetup paperSize="9" scale="45" orientation="portrait" r:id="rId1"/>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sheetPr codeName="Hoja7">
    <tabColor theme="6" tint="-0.249977111117893"/>
    <pageSetUpPr fitToPage="1"/>
  </sheetPr>
  <dimension ref="A6:W110"/>
  <sheetViews>
    <sheetView view="pageBreakPreview" topLeftCell="A67" zoomScale="60" zoomScaleNormal="70" zoomScalePageLayoutView="70" workbookViewId="0">
      <selection activeCell="B98" sqref="B98:B108"/>
    </sheetView>
  </sheetViews>
  <sheetFormatPr baseColWidth="10" defaultRowHeight="15"/>
  <cols>
    <col min="1" max="1" width="39" customWidth="1"/>
    <col min="2" max="2" width="12.140625" customWidth="1"/>
    <col min="3" max="3" width="13.85546875" customWidth="1"/>
    <col min="4" max="4" width="13.42578125" customWidth="1"/>
    <col min="9" max="9" width="12.42578125" customWidth="1"/>
    <col min="23" max="23" width="21" customWidth="1"/>
  </cols>
  <sheetData>
    <row r="6" spans="1:23">
      <c r="A6" s="410" t="s">
        <v>201</v>
      </c>
      <c r="B6" s="410"/>
      <c r="C6" s="410"/>
      <c r="D6" s="410"/>
      <c r="E6" s="410"/>
      <c r="F6" s="410"/>
      <c r="G6" s="410"/>
      <c r="H6" s="410"/>
      <c r="I6" s="410"/>
      <c r="J6" s="410"/>
      <c r="K6" s="410"/>
      <c r="L6" s="410"/>
      <c r="M6" s="410"/>
      <c r="N6" s="410"/>
      <c r="O6" s="410"/>
      <c r="P6" s="410"/>
      <c r="Q6" s="410"/>
      <c r="R6" s="410"/>
      <c r="S6" s="410"/>
      <c r="T6" s="410"/>
      <c r="U6" s="410"/>
      <c r="V6" s="410"/>
      <c r="W6" s="410"/>
    </row>
    <row r="7" spans="1:23">
      <c r="A7" s="410" t="s">
        <v>202</v>
      </c>
      <c r="B7" s="410"/>
      <c r="C7" s="410"/>
      <c r="D7" s="410"/>
      <c r="E7" s="410"/>
      <c r="F7" s="410"/>
      <c r="G7" s="410"/>
      <c r="H7" s="410"/>
      <c r="I7" s="410"/>
      <c r="J7" s="410"/>
      <c r="K7" s="410"/>
      <c r="L7" s="410"/>
      <c r="M7" s="410"/>
      <c r="N7" s="410"/>
      <c r="O7" s="410"/>
      <c r="P7" s="410"/>
      <c r="Q7" s="410"/>
      <c r="R7" s="410"/>
      <c r="S7" s="410"/>
      <c r="T7" s="410"/>
      <c r="U7" s="410"/>
      <c r="V7" s="410"/>
      <c r="W7" s="410"/>
    </row>
    <row r="8" spans="1:23">
      <c r="A8" s="410" t="s">
        <v>203</v>
      </c>
      <c r="B8" s="410"/>
      <c r="C8" s="410"/>
      <c r="D8" s="410"/>
      <c r="E8" s="410"/>
      <c r="F8" s="410"/>
      <c r="G8" s="410"/>
      <c r="H8" s="410"/>
      <c r="I8" s="410"/>
      <c r="J8" s="410"/>
      <c r="K8" s="410"/>
      <c r="L8" s="410"/>
      <c r="M8" s="410"/>
      <c r="N8" s="410"/>
      <c r="O8" s="410"/>
      <c r="P8" s="410"/>
      <c r="Q8" s="410"/>
      <c r="R8" s="410"/>
      <c r="S8" s="410"/>
      <c r="T8" s="410"/>
      <c r="U8" s="410"/>
      <c r="V8" s="410"/>
      <c r="W8" s="410"/>
    </row>
    <row r="9" spans="1:23">
      <c r="A9" s="410" t="s">
        <v>473</v>
      </c>
      <c r="B9" s="410"/>
      <c r="C9" s="410"/>
      <c r="D9" s="410"/>
      <c r="E9" s="410"/>
      <c r="F9" s="410"/>
      <c r="G9" s="410"/>
      <c r="H9" s="410"/>
      <c r="I9" s="410"/>
      <c r="J9" s="410"/>
      <c r="K9" s="410"/>
      <c r="L9" s="410"/>
      <c r="M9" s="410"/>
      <c r="N9" s="410"/>
      <c r="O9" s="410"/>
      <c r="P9" s="410"/>
      <c r="Q9" s="410"/>
      <c r="R9" s="410"/>
      <c r="S9" s="410"/>
      <c r="T9" s="410"/>
      <c r="U9" s="410"/>
      <c r="V9" s="410"/>
      <c r="W9" s="410"/>
    </row>
    <row r="11" spans="1:23">
      <c r="A11" s="13" t="s">
        <v>13</v>
      </c>
      <c r="B11" s="592" t="s">
        <v>197</v>
      </c>
      <c r="C11" s="592"/>
      <c r="D11" s="592"/>
      <c r="E11" s="592"/>
      <c r="F11" s="592"/>
      <c r="G11" s="592"/>
      <c r="H11" s="592"/>
      <c r="I11" s="592"/>
      <c r="J11" s="592"/>
      <c r="K11" s="592"/>
      <c r="L11" s="592"/>
      <c r="M11" s="592"/>
      <c r="N11" s="592"/>
      <c r="O11" s="592"/>
      <c r="P11" s="592"/>
      <c r="Q11" s="592"/>
      <c r="R11" s="592"/>
      <c r="S11" s="592"/>
      <c r="T11" s="592"/>
      <c r="U11" s="592"/>
      <c r="V11" s="592"/>
      <c r="W11" s="592"/>
    </row>
    <row r="12" spans="1:23">
      <c r="A12" s="13" t="s">
        <v>43</v>
      </c>
      <c r="B12" s="96">
        <f>SUM(B26,B40,B54,B68,B82,B96,B110)</f>
        <v>31.345205479452055</v>
      </c>
      <c r="C12" s="46"/>
      <c r="D12" s="46"/>
      <c r="E12" s="46"/>
      <c r="F12" s="46"/>
      <c r="G12" s="46"/>
      <c r="H12" s="46"/>
      <c r="I12" s="46"/>
      <c r="J12" s="46"/>
    </row>
    <row r="13" spans="1:23" ht="15.75" thickBot="1"/>
    <row r="14" spans="1:23">
      <c r="A14" s="9" t="s">
        <v>221</v>
      </c>
      <c r="B14" s="70" t="s">
        <v>28</v>
      </c>
      <c r="C14" s="70" t="s">
        <v>29</v>
      </c>
      <c r="D14" s="70" t="s">
        <v>30</v>
      </c>
      <c r="E14" s="70" t="s">
        <v>31</v>
      </c>
      <c r="F14" s="70" t="s">
        <v>32</v>
      </c>
      <c r="G14" s="70" t="s">
        <v>33</v>
      </c>
      <c r="H14" s="70" t="s">
        <v>261</v>
      </c>
      <c r="I14" s="70" t="s">
        <v>260</v>
      </c>
      <c r="J14" s="71" t="s">
        <v>259</v>
      </c>
      <c r="K14" s="70" t="s">
        <v>293</v>
      </c>
      <c r="L14" s="71" t="s">
        <v>292</v>
      </c>
      <c r="M14" s="70" t="s">
        <v>291</v>
      </c>
      <c r="N14" s="71" t="s">
        <v>290</v>
      </c>
      <c r="O14" s="70" t="s">
        <v>289</v>
      </c>
      <c r="P14" s="71" t="s">
        <v>288</v>
      </c>
      <c r="Q14" s="70" t="s">
        <v>287</v>
      </c>
      <c r="R14" s="71" t="s">
        <v>286</v>
      </c>
      <c r="S14" s="70" t="s">
        <v>285</v>
      </c>
      <c r="T14" s="71" t="s">
        <v>284</v>
      </c>
    </row>
    <row r="15" spans="1:23">
      <c r="A15" s="1" t="s">
        <v>23</v>
      </c>
      <c r="B15" s="43" t="s">
        <v>412</v>
      </c>
      <c r="C15" s="43" t="s">
        <v>417</v>
      </c>
      <c r="D15" s="43" t="s">
        <v>417</v>
      </c>
      <c r="E15" s="43" t="s">
        <v>415</v>
      </c>
      <c r="F15" s="43" t="s">
        <v>416</v>
      </c>
      <c r="G15" s="43" t="s">
        <v>417</v>
      </c>
      <c r="H15" s="43" t="s">
        <v>418</v>
      </c>
      <c r="I15" s="43" t="s">
        <v>418</v>
      </c>
      <c r="J15" s="43" t="s">
        <v>419</v>
      </c>
      <c r="K15" s="43" t="s">
        <v>419</v>
      </c>
      <c r="L15" s="43" t="s">
        <v>419</v>
      </c>
      <c r="M15" s="43" t="s">
        <v>419</v>
      </c>
      <c r="N15" s="43" t="s">
        <v>419</v>
      </c>
      <c r="O15" s="43" t="s">
        <v>419</v>
      </c>
      <c r="P15" s="43" t="s">
        <v>419</v>
      </c>
      <c r="Q15" s="43" t="s">
        <v>419</v>
      </c>
      <c r="R15" s="43" t="s">
        <v>419</v>
      </c>
      <c r="S15" s="43" t="s">
        <v>419</v>
      </c>
      <c r="T15" s="2" t="s">
        <v>419</v>
      </c>
    </row>
    <row r="16" spans="1:23">
      <c r="A16" s="1" t="s">
        <v>24</v>
      </c>
      <c r="B16" s="43" t="s">
        <v>364</v>
      </c>
      <c r="C16" s="43" t="s">
        <v>339</v>
      </c>
      <c r="D16" s="43" t="s">
        <v>339</v>
      </c>
      <c r="E16" s="43" t="s">
        <v>363</v>
      </c>
      <c r="F16" s="43" t="s">
        <v>362</v>
      </c>
      <c r="G16" s="43" t="s">
        <v>339</v>
      </c>
      <c r="H16" s="43" t="s">
        <v>361</v>
      </c>
      <c r="I16" s="43" t="s">
        <v>361</v>
      </c>
      <c r="J16" s="43" t="s">
        <v>360</v>
      </c>
      <c r="K16" s="43" t="s">
        <v>360</v>
      </c>
      <c r="L16" s="43" t="s">
        <v>360</v>
      </c>
      <c r="M16" s="43" t="s">
        <v>360</v>
      </c>
      <c r="N16" s="43" t="s">
        <v>360</v>
      </c>
      <c r="O16" s="43" t="s">
        <v>360</v>
      </c>
      <c r="P16" s="43" t="s">
        <v>360</v>
      </c>
      <c r="Q16" s="43" t="s">
        <v>360</v>
      </c>
      <c r="R16" s="43" t="s">
        <v>360</v>
      </c>
      <c r="S16" s="43" t="s">
        <v>360</v>
      </c>
      <c r="T16" s="2" t="s">
        <v>360</v>
      </c>
    </row>
    <row r="17" spans="1:23">
      <c r="A17" s="1" t="s">
        <v>25</v>
      </c>
      <c r="B17" s="43" t="s">
        <v>359</v>
      </c>
      <c r="C17" s="43" t="s">
        <v>358</v>
      </c>
      <c r="D17" s="43" t="s">
        <v>341</v>
      </c>
      <c r="E17" s="43" t="s">
        <v>357</v>
      </c>
      <c r="F17" s="43" t="s">
        <v>356</v>
      </c>
      <c r="G17" s="43" t="s">
        <v>355</v>
      </c>
      <c r="H17" s="43" t="s">
        <v>354</v>
      </c>
      <c r="I17" s="43" t="s">
        <v>353</v>
      </c>
      <c r="J17" s="43" t="s">
        <v>352</v>
      </c>
      <c r="K17" s="43" t="s">
        <v>351</v>
      </c>
      <c r="L17" s="43" t="s">
        <v>350</v>
      </c>
      <c r="M17" s="43" t="s">
        <v>349</v>
      </c>
      <c r="N17" s="43" t="s">
        <v>348</v>
      </c>
      <c r="O17" s="43" t="s">
        <v>347</v>
      </c>
      <c r="P17" s="43" t="s">
        <v>346</v>
      </c>
      <c r="Q17" s="43" t="s">
        <v>345</v>
      </c>
      <c r="R17" s="43" t="s">
        <v>344</v>
      </c>
      <c r="S17" s="43" t="s">
        <v>343</v>
      </c>
      <c r="T17" s="2" t="s">
        <v>342</v>
      </c>
    </row>
    <row r="18" spans="1:23">
      <c r="A18" s="1" t="s">
        <v>26</v>
      </c>
      <c r="B18" s="43" t="s">
        <v>119</v>
      </c>
      <c r="C18" s="43" t="s">
        <v>119</v>
      </c>
      <c r="D18" s="43" t="s">
        <v>119</v>
      </c>
      <c r="E18" s="43" t="s">
        <v>119</v>
      </c>
      <c r="F18" s="43" t="s">
        <v>119</v>
      </c>
      <c r="G18" s="43" t="s">
        <v>119</v>
      </c>
      <c r="H18" s="43" t="s">
        <v>119</v>
      </c>
      <c r="I18" s="43" t="s">
        <v>119</v>
      </c>
      <c r="J18" s="43" t="s">
        <v>119</v>
      </c>
      <c r="K18" s="43" t="s">
        <v>119</v>
      </c>
      <c r="L18" s="43" t="s">
        <v>119</v>
      </c>
      <c r="M18" s="43" t="s">
        <v>119</v>
      </c>
      <c r="N18" s="43" t="s">
        <v>119</v>
      </c>
      <c r="O18" s="43" t="s">
        <v>119</v>
      </c>
      <c r="P18" s="43" t="s">
        <v>119</v>
      </c>
      <c r="Q18" s="43" t="s">
        <v>119</v>
      </c>
      <c r="R18" s="43" t="s">
        <v>119</v>
      </c>
      <c r="S18" s="43" t="s">
        <v>119</v>
      </c>
      <c r="T18" s="2" t="s">
        <v>119</v>
      </c>
    </row>
    <row r="19" spans="1:23">
      <c r="A19" s="1" t="s">
        <v>27</v>
      </c>
      <c r="B19" s="43" t="s">
        <v>413</v>
      </c>
      <c r="C19" s="43" t="s">
        <v>420</v>
      </c>
      <c r="D19" s="43" t="s">
        <v>421</v>
      </c>
      <c r="E19" s="43" t="s">
        <v>213</v>
      </c>
      <c r="F19" s="43" t="s">
        <v>213</v>
      </c>
      <c r="G19" s="43" t="s">
        <v>213</v>
      </c>
      <c r="H19" s="43" t="s">
        <v>213</v>
      </c>
      <c r="I19" s="43" t="s">
        <v>213</v>
      </c>
      <c r="J19" s="586" t="s">
        <v>422</v>
      </c>
      <c r="K19" s="561"/>
      <c r="L19" s="561"/>
      <c r="M19" s="561"/>
      <c r="N19" s="561"/>
      <c r="O19" s="561"/>
      <c r="P19" s="587"/>
      <c r="Q19" s="43" t="s">
        <v>423</v>
      </c>
      <c r="R19" s="586" t="s">
        <v>422</v>
      </c>
      <c r="S19" s="561"/>
      <c r="T19" s="562"/>
    </row>
    <row r="20" spans="1:23">
      <c r="A20" s="1" t="s">
        <v>35</v>
      </c>
      <c r="B20" s="44">
        <v>32804</v>
      </c>
      <c r="C20" s="79">
        <v>33820</v>
      </c>
      <c r="D20" s="44">
        <v>34173</v>
      </c>
      <c r="E20" s="44">
        <v>35363</v>
      </c>
      <c r="F20" s="44">
        <v>35376</v>
      </c>
      <c r="G20" s="44">
        <v>35989</v>
      </c>
      <c r="H20" s="44">
        <v>36054</v>
      </c>
      <c r="I20" s="44">
        <v>36251</v>
      </c>
      <c r="J20" s="44">
        <v>36992</v>
      </c>
      <c r="K20" s="44">
        <v>38671</v>
      </c>
      <c r="L20" s="44">
        <v>39114</v>
      </c>
      <c r="M20" s="44">
        <v>39777</v>
      </c>
      <c r="N20" s="44">
        <v>40102</v>
      </c>
      <c r="O20" s="44">
        <v>40177</v>
      </c>
      <c r="P20" s="44">
        <v>40317</v>
      </c>
      <c r="Q20" s="44">
        <v>40498</v>
      </c>
      <c r="R20" s="44">
        <v>40607</v>
      </c>
      <c r="S20" s="44">
        <v>40800</v>
      </c>
      <c r="T20" s="16">
        <v>41320</v>
      </c>
    </row>
    <row r="21" spans="1:23">
      <c r="A21" s="1" t="s">
        <v>34</v>
      </c>
      <c r="B21" s="44">
        <v>33819</v>
      </c>
      <c r="C21" s="44">
        <v>34172</v>
      </c>
      <c r="D21" s="44">
        <v>34407</v>
      </c>
      <c r="E21" s="44">
        <v>35394</v>
      </c>
      <c r="F21" s="44">
        <v>35406</v>
      </c>
      <c r="G21" s="44">
        <v>36019</v>
      </c>
      <c r="H21" s="44">
        <v>36145</v>
      </c>
      <c r="I21" s="44">
        <v>36403</v>
      </c>
      <c r="J21" s="44">
        <v>37057</v>
      </c>
      <c r="K21" s="44">
        <v>38971</v>
      </c>
      <c r="L21" s="44">
        <v>39295</v>
      </c>
      <c r="M21" s="44">
        <v>39869</v>
      </c>
      <c r="N21" s="44">
        <v>40178</v>
      </c>
      <c r="O21" s="44">
        <v>40428</v>
      </c>
      <c r="P21" s="44">
        <v>40521</v>
      </c>
      <c r="Q21" s="44">
        <v>40862</v>
      </c>
      <c r="R21" s="44">
        <v>40667</v>
      </c>
      <c r="S21" s="44">
        <v>41182</v>
      </c>
      <c r="T21" s="16">
        <v>41607</v>
      </c>
    </row>
    <row r="22" spans="1:23">
      <c r="A22" s="1" t="s">
        <v>206</v>
      </c>
      <c r="B22" s="44">
        <v>32804</v>
      </c>
      <c r="C22" s="79">
        <v>33820</v>
      </c>
      <c r="D22" s="44">
        <v>34173</v>
      </c>
      <c r="E22" s="44">
        <v>35363</v>
      </c>
      <c r="F22" s="44">
        <v>35376</v>
      </c>
      <c r="G22" s="44">
        <v>35989</v>
      </c>
      <c r="H22" s="44">
        <v>36054</v>
      </c>
      <c r="I22" s="44">
        <v>36251</v>
      </c>
      <c r="J22" s="44">
        <v>36992</v>
      </c>
      <c r="K22" s="44">
        <v>38671</v>
      </c>
      <c r="L22" s="44">
        <v>39114</v>
      </c>
      <c r="M22" s="44">
        <v>39777</v>
      </c>
      <c r="N22" s="44">
        <v>40102</v>
      </c>
      <c r="O22" s="44">
        <v>40177</v>
      </c>
      <c r="P22" s="44">
        <v>40317</v>
      </c>
      <c r="Q22" s="44">
        <v>40498</v>
      </c>
      <c r="R22" s="44">
        <v>40607</v>
      </c>
      <c r="S22" s="44">
        <v>40800</v>
      </c>
      <c r="T22" s="16">
        <v>41320</v>
      </c>
    </row>
    <row r="23" spans="1:23">
      <c r="A23" s="1" t="s">
        <v>207</v>
      </c>
      <c r="B23" s="44">
        <v>33819</v>
      </c>
      <c r="C23" s="44">
        <v>34172</v>
      </c>
      <c r="D23" s="44">
        <v>34407</v>
      </c>
      <c r="E23" s="44">
        <v>35394</v>
      </c>
      <c r="F23" s="44">
        <v>35406</v>
      </c>
      <c r="G23" s="44">
        <v>36019</v>
      </c>
      <c r="H23" s="44">
        <v>36145</v>
      </c>
      <c r="I23" s="44">
        <v>36403</v>
      </c>
      <c r="J23" s="44">
        <v>37057</v>
      </c>
      <c r="K23" s="44">
        <v>38971</v>
      </c>
      <c r="L23" s="44">
        <v>39295</v>
      </c>
      <c r="M23" s="44">
        <v>39869</v>
      </c>
      <c r="N23" s="44">
        <v>40178</v>
      </c>
      <c r="O23" s="44">
        <v>40428</v>
      </c>
      <c r="P23" s="44">
        <v>40521</v>
      </c>
      <c r="Q23" s="44">
        <v>40862</v>
      </c>
      <c r="R23" s="44">
        <v>40667</v>
      </c>
      <c r="S23" s="44">
        <v>41182</v>
      </c>
      <c r="T23" s="16">
        <v>41607</v>
      </c>
    </row>
    <row r="24" spans="1:23">
      <c r="A24" s="1" t="s">
        <v>38</v>
      </c>
      <c r="B24" s="15">
        <f t="shared" ref="B24:T24" si="0">(B23-B22)/365</f>
        <v>2.7808219178082192</v>
      </c>
      <c r="C24" s="15">
        <f t="shared" si="0"/>
        <v>0.96438356164383565</v>
      </c>
      <c r="D24" s="15">
        <f t="shared" si="0"/>
        <v>0.64109589041095894</v>
      </c>
      <c r="E24" s="15">
        <f t="shared" si="0"/>
        <v>8.4931506849315067E-2</v>
      </c>
      <c r="F24" s="15">
        <f t="shared" si="0"/>
        <v>8.2191780821917804E-2</v>
      </c>
      <c r="G24" s="15">
        <f t="shared" si="0"/>
        <v>8.2191780821917804E-2</v>
      </c>
      <c r="H24" s="15">
        <f t="shared" si="0"/>
        <v>0.24931506849315069</v>
      </c>
      <c r="I24" s="15">
        <f t="shared" si="0"/>
        <v>0.41643835616438357</v>
      </c>
      <c r="J24" s="78">
        <f t="shared" si="0"/>
        <v>0.17808219178082191</v>
      </c>
      <c r="K24" s="78">
        <f t="shared" si="0"/>
        <v>0.82191780821917804</v>
      </c>
      <c r="L24" s="78">
        <f t="shared" si="0"/>
        <v>0.49589041095890413</v>
      </c>
      <c r="M24" s="78">
        <f t="shared" si="0"/>
        <v>0.25205479452054796</v>
      </c>
      <c r="N24" s="78">
        <f t="shared" si="0"/>
        <v>0.20821917808219179</v>
      </c>
      <c r="O24" s="78">
        <f t="shared" si="0"/>
        <v>0.68767123287671228</v>
      </c>
      <c r="P24" s="78">
        <f t="shared" si="0"/>
        <v>0.55890410958904113</v>
      </c>
      <c r="Q24" s="78">
        <f t="shared" si="0"/>
        <v>0.99726027397260275</v>
      </c>
      <c r="R24" s="78">
        <f t="shared" si="0"/>
        <v>0.16438356164383561</v>
      </c>
      <c r="S24" s="78">
        <f t="shared" si="0"/>
        <v>1.0465753424657533</v>
      </c>
      <c r="T24" s="78">
        <f t="shared" si="0"/>
        <v>0.78630136986301369</v>
      </c>
    </row>
    <row r="25" spans="1:23" ht="15.75" thickBot="1">
      <c r="A25" s="4" t="s">
        <v>42</v>
      </c>
      <c r="B25" s="10">
        <v>1</v>
      </c>
      <c r="C25" s="11">
        <v>1</v>
      </c>
      <c r="D25" s="11">
        <v>1</v>
      </c>
      <c r="E25" s="11">
        <v>1</v>
      </c>
      <c r="F25" s="10">
        <v>1</v>
      </c>
      <c r="G25" s="11">
        <v>1</v>
      </c>
      <c r="H25" s="11">
        <v>1</v>
      </c>
      <c r="I25" s="11">
        <v>1</v>
      </c>
      <c r="J25" s="12">
        <v>1</v>
      </c>
      <c r="K25" s="12">
        <v>1</v>
      </c>
      <c r="L25" s="12">
        <v>1</v>
      </c>
      <c r="M25" s="12">
        <v>1</v>
      </c>
      <c r="N25" s="12">
        <v>1</v>
      </c>
      <c r="O25" s="12">
        <v>1</v>
      </c>
      <c r="P25" s="12">
        <v>1</v>
      </c>
      <c r="Q25" s="12">
        <v>1</v>
      </c>
      <c r="R25" s="12">
        <v>1</v>
      </c>
      <c r="S25" s="12">
        <v>1</v>
      </c>
      <c r="T25" s="12">
        <v>1</v>
      </c>
    </row>
    <row r="26" spans="1:23" ht="15.75" thickBot="1">
      <c r="A26" s="8" t="s">
        <v>41</v>
      </c>
      <c r="B26" s="607">
        <f>MIN(SUMIFS(B24:J24,B25:J25,1),5)</f>
        <v>5</v>
      </c>
      <c r="C26" s="604"/>
      <c r="D26" s="604"/>
      <c r="E26" s="604"/>
      <c r="F26" s="604"/>
      <c r="G26" s="604"/>
      <c r="H26" s="604"/>
      <c r="I26" s="604"/>
      <c r="J26" s="604"/>
      <c r="K26" s="604"/>
      <c r="L26" s="604"/>
      <c r="M26" s="604"/>
      <c r="N26" s="604"/>
      <c r="O26" s="604"/>
      <c r="P26" s="604"/>
      <c r="Q26" s="604"/>
      <c r="R26" s="604"/>
      <c r="S26" s="604"/>
      <c r="T26" s="605"/>
    </row>
    <row r="27" spans="1:23" ht="17.25" customHeight="1" thickBot="1">
      <c r="A27" s="45"/>
      <c r="B27" s="17"/>
      <c r="C27" s="17"/>
      <c r="D27" s="17"/>
      <c r="E27" s="17"/>
      <c r="F27" s="17"/>
      <c r="G27" s="17"/>
      <c r="H27" s="17"/>
      <c r="I27" s="17"/>
      <c r="J27" s="17"/>
    </row>
    <row r="28" spans="1:23">
      <c r="A28" s="9" t="s">
        <v>223</v>
      </c>
      <c r="B28" s="70" t="s">
        <v>28</v>
      </c>
      <c r="C28" s="70" t="s">
        <v>29</v>
      </c>
      <c r="D28" s="70" t="s">
        <v>30</v>
      </c>
      <c r="E28" s="70" t="s">
        <v>31</v>
      </c>
      <c r="F28" s="70" t="s">
        <v>32</v>
      </c>
      <c r="G28" s="70" t="s">
        <v>33</v>
      </c>
      <c r="H28" s="70" t="s">
        <v>261</v>
      </c>
      <c r="I28" s="70" t="s">
        <v>260</v>
      </c>
      <c r="J28" s="70" t="s">
        <v>259</v>
      </c>
      <c r="K28" s="70" t="s">
        <v>293</v>
      </c>
      <c r="L28" s="70" t="s">
        <v>292</v>
      </c>
      <c r="M28" s="70" t="s">
        <v>291</v>
      </c>
      <c r="N28" s="70" t="s">
        <v>290</v>
      </c>
      <c r="O28" s="70" t="s">
        <v>289</v>
      </c>
      <c r="P28" s="70" t="s">
        <v>288</v>
      </c>
      <c r="Q28" s="70" t="s">
        <v>287</v>
      </c>
      <c r="R28" s="70" t="s">
        <v>286</v>
      </c>
      <c r="S28" s="70" t="s">
        <v>285</v>
      </c>
      <c r="T28" s="70" t="s">
        <v>284</v>
      </c>
      <c r="U28" s="70" t="s">
        <v>283</v>
      </c>
      <c r="V28" s="70" t="s">
        <v>282</v>
      </c>
      <c r="W28" s="71" t="s">
        <v>340</v>
      </c>
    </row>
    <row r="29" spans="1:23">
      <c r="A29" s="1" t="s">
        <v>23</v>
      </c>
      <c r="B29" s="43" t="s">
        <v>417</v>
      </c>
      <c r="C29" s="43" t="s">
        <v>417</v>
      </c>
      <c r="D29" s="43" t="s">
        <v>417</v>
      </c>
      <c r="E29" s="43" t="s">
        <v>417</v>
      </c>
      <c r="F29" s="43" t="s">
        <v>424</v>
      </c>
      <c r="G29" s="43" t="s">
        <v>424</v>
      </c>
      <c r="H29" s="43" t="s">
        <v>424</v>
      </c>
      <c r="I29" s="43" t="s">
        <v>424</v>
      </c>
      <c r="J29" s="43" t="s">
        <v>424</v>
      </c>
      <c r="K29" s="43" t="s">
        <v>424</v>
      </c>
      <c r="L29" s="43" t="s">
        <v>424</v>
      </c>
      <c r="M29" s="43" t="s">
        <v>424</v>
      </c>
      <c r="N29" s="43" t="s">
        <v>424</v>
      </c>
      <c r="O29" s="43" t="s">
        <v>424</v>
      </c>
      <c r="P29" s="43" t="s">
        <v>424</v>
      </c>
      <c r="Q29" s="43" t="s">
        <v>424</v>
      </c>
      <c r="R29" s="43" t="s">
        <v>425</v>
      </c>
      <c r="S29" s="43" t="s">
        <v>426</v>
      </c>
      <c r="T29" s="43" t="s">
        <v>424</v>
      </c>
      <c r="U29" s="43" t="s">
        <v>426</v>
      </c>
      <c r="V29" s="43" t="s">
        <v>427</v>
      </c>
      <c r="W29" s="2" t="s">
        <v>428</v>
      </c>
    </row>
    <row r="30" spans="1:23">
      <c r="A30" s="1" t="s">
        <v>24</v>
      </c>
      <c r="B30" s="43" t="s">
        <v>339</v>
      </c>
      <c r="C30" s="43" t="s">
        <v>339</v>
      </c>
      <c r="D30" s="43" t="s">
        <v>339</v>
      </c>
      <c r="E30" s="43" t="s">
        <v>339</v>
      </c>
      <c r="F30" s="43" t="s">
        <v>337</v>
      </c>
      <c r="G30" s="43" t="s">
        <v>337</v>
      </c>
      <c r="H30" s="43" t="s">
        <v>337</v>
      </c>
      <c r="I30" s="43" t="s">
        <v>337</v>
      </c>
      <c r="J30" s="43" t="s">
        <v>337</v>
      </c>
      <c r="K30" s="43" t="s">
        <v>337</v>
      </c>
      <c r="L30" s="43" t="s">
        <v>337</v>
      </c>
      <c r="M30" s="43" t="s">
        <v>337</v>
      </c>
      <c r="N30" s="43" t="s">
        <v>337</v>
      </c>
      <c r="O30" s="43" t="s">
        <v>337</v>
      </c>
      <c r="P30" s="43" t="s">
        <v>337</v>
      </c>
      <c r="Q30" s="43" t="s">
        <v>337</v>
      </c>
      <c r="R30" s="43" t="s">
        <v>338</v>
      </c>
      <c r="S30" s="43" t="s">
        <v>336</v>
      </c>
      <c r="T30" s="43" t="s">
        <v>337</v>
      </c>
      <c r="U30" s="43" t="s">
        <v>336</v>
      </c>
      <c r="V30" s="43" t="s">
        <v>335</v>
      </c>
      <c r="W30" s="2" t="s">
        <v>334</v>
      </c>
    </row>
    <row r="31" spans="1:23">
      <c r="A31" s="1" t="s">
        <v>25</v>
      </c>
      <c r="B31" s="43" t="s">
        <v>333</v>
      </c>
      <c r="C31" s="43" t="s">
        <v>332</v>
      </c>
      <c r="D31" s="43" t="s">
        <v>331</v>
      </c>
      <c r="E31" s="43" t="s">
        <v>330</v>
      </c>
      <c r="F31" s="43" t="s">
        <v>329</v>
      </c>
      <c r="G31" s="43" t="s">
        <v>329</v>
      </c>
      <c r="H31" s="43" t="s">
        <v>329</v>
      </c>
      <c r="I31" s="43" t="s">
        <v>329</v>
      </c>
      <c r="J31" s="43" t="s">
        <v>329</v>
      </c>
      <c r="K31" s="43" t="s">
        <v>329</v>
      </c>
      <c r="L31" s="43" t="s">
        <v>329</v>
      </c>
      <c r="M31" s="43" t="s">
        <v>329</v>
      </c>
      <c r="N31" s="43" t="s">
        <v>329</v>
      </c>
      <c r="O31" s="43" t="s">
        <v>329</v>
      </c>
      <c r="P31" s="43" t="s">
        <v>329</v>
      </c>
      <c r="Q31" s="43" t="s">
        <v>329</v>
      </c>
      <c r="R31" s="43" t="s">
        <v>329</v>
      </c>
      <c r="S31" s="43" t="s">
        <v>329</v>
      </c>
      <c r="T31" s="43" t="s">
        <v>329</v>
      </c>
      <c r="U31" s="43" t="s">
        <v>329</v>
      </c>
      <c r="V31" s="43" t="s">
        <v>327</v>
      </c>
      <c r="W31" s="2" t="s">
        <v>326</v>
      </c>
    </row>
    <row r="32" spans="1:23">
      <c r="A32" s="1" t="s">
        <v>26</v>
      </c>
      <c r="B32" s="43" t="s">
        <v>328</v>
      </c>
      <c r="C32" s="43" t="s">
        <v>328</v>
      </c>
      <c r="D32" s="43" t="s">
        <v>328</v>
      </c>
      <c r="E32" s="43" t="s">
        <v>328</v>
      </c>
      <c r="F32" s="43" t="s">
        <v>328</v>
      </c>
      <c r="G32" s="43" t="s">
        <v>328</v>
      </c>
      <c r="H32" s="43" t="s">
        <v>328</v>
      </c>
      <c r="I32" s="43" t="s">
        <v>328</v>
      </c>
      <c r="J32" s="43" t="s">
        <v>328</v>
      </c>
      <c r="K32" s="43" t="s">
        <v>328</v>
      </c>
      <c r="L32" s="43" t="s">
        <v>328</v>
      </c>
      <c r="M32" s="43" t="s">
        <v>328</v>
      </c>
      <c r="N32" s="43" t="s">
        <v>328</v>
      </c>
      <c r="O32" s="43" t="s">
        <v>328</v>
      </c>
      <c r="P32" s="43" t="s">
        <v>328</v>
      </c>
      <c r="Q32" s="43" t="s">
        <v>328</v>
      </c>
      <c r="R32" s="43" t="s">
        <v>328</v>
      </c>
      <c r="S32" s="43" t="s">
        <v>328</v>
      </c>
      <c r="T32" s="43" t="s">
        <v>328</v>
      </c>
      <c r="U32" s="43" t="s">
        <v>328</v>
      </c>
      <c r="V32" s="43" t="s">
        <v>328</v>
      </c>
      <c r="W32" s="2" t="s">
        <v>328</v>
      </c>
    </row>
    <row r="33" spans="1:23">
      <c r="A33" s="1" t="s">
        <v>27</v>
      </c>
      <c r="B33" s="584" t="s">
        <v>429</v>
      </c>
      <c r="C33" s="573"/>
      <c r="D33" s="573"/>
      <c r="E33" s="585"/>
      <c r="F33" s="586" t="s">
        <v>430</v>
      </c>
      <c r="G33" s="561"/>
      <c r="H33" s="561"/>
      <c r="I33" s="561"/>
      <c r="J33" s="561"/>
      <c r="K33" s="561"/>
      <c r="L33" s="561"/>
      <c r="M33" s="561"/>
      <c r="N33" s="561"/>
      <c r="O33" s="561"/>
      <c r="P33" s="561"/>
      <c r="Q33" s="561"/>
      <c r="R33" s="561"/>
      <c r="S33" s="561"/>
      <c r="T33" s="561"/>
      <c r="U33" s="587"/>
      <c r="V33" s="43" t="s">
        <v>212</v>
      </c>
      <c r="W33" s="2" t="s">
        <v>431</v>
      </c>
    </row>
    <row r="34" spans="1:23">
      <c r="A34" s="1" t="s">
        <v>35</v>
      </c>
      <c r="B34" s="44">
        <v>37104</v>
      </c>
      <c r="C34" s="44">
        <v>37438</v>
      </c>
      <c r="D34" s="44">
        <v>37895</v>
      </c>
      <c r="E34" s="44">
        <v>37926</v>
      </c>
      <c r="F34" s="44">
        <v>38412</v>
      </c>
      <c r="G34" s="44">
        <v>38442</v>
      </c>
      <c r="H34" s="44">
        <v>38534</v>
      </c>
      <c r="I34" s="44">
        <v>38718</v>
      </c>
      <c r="J34" s="44">
        <v>38749</v>
      </c>
      <c r="K34" s="44">
        <v>38837</v>
      </c>
      <c r="L34" s="44">
        <v>38960</v>
      </c>
      <c r="M34" s="44">
        <v>39021</v>
      </c>
      <c r="N34" s="44">
        <v>39052</v>
      </c>
      <c r="O34" s="44">
        <v>39233</v>
      </c>
      <c r="P34" s="44">
        <v>39263</v>
      </c>
      <c r="Q34" s="44">
        <v>39263</v>
      </c>
      <c r="R34" s="44">
        <v>39264</v>
      </c>
      <c r="S34" s="44">
        <v>39716</v>
      </c>
      <c r="T34" s="44">
        <v>39264</v>
      </c>
      <c r="U34" s="44">
        <v>39927</v>
      </c>
      <c r="V34" s="44">
        <v>40238</v>
      </c>
      <c r="W34" s="16">
        <v>40756</v>
      </c>
    </row>
    <row r="35" spans="1:23">
      <c r="A35" s="1" t="s">
        <v>34</v>
      </c>
      <c r="B35" s="44">
        <v>37438</v>
      </c>
      <c r="C35" s="44">
        <v>37926</v>
      </c>
      <c r="D35" s="44">
        <v>37926</v>
      </c>
      <c r="E35" s="44">
        <v>38012</v>
      </c>
      <c r="F35" s="44">
        <v>38687</v>
      </c>
      <c r="G35" s="44">
        <v>38898</v>
      </c>
      <c r="H35" s="44">
        <v>38899</v>
      </c>
      <c r="I35" s="44">
        <v>39629</v>
      </c>
      <c r="J35" s="44">
        <v>38930</v>
      </c>
      <c r="K35" s="44">
        <v>39021</v>
      </c>
      <c r="L35" s="44">
        <v>39114</v>
      </c>
      <c r="M35" s="44">
        <v>39325</v>
      </c>
      <c r="N35" s="44">
        <v>39141</v>
      </c>
      <c r="O35" s="44">
        <v>39325</v>
      </c>
      <c r="P35" s="44">
        <v>39447</v>
      </c>
      <c r="Q35" s="44">
        <v>39447</v>
      </c>
      <c r="R35" s="44">
        <v>39294</v>
      </c>
      <c r="S35" s="44">
        <v>39868</v>
      </c>
      <c r="T35" s="44">
        <v>39447</v>
      </c>
      <c r="U35" s="44">
        <v>40232</v>
      </c>
      <c r="V35" s="44">
        <v>40421</v>
      </c>
      <c r="W35" s="16">
        <v>41660</v>
      </c>
    </row>
    <row r="36" spans="1:23">
      <c r="A36" s="1" t="s">
        <v>206</v>
      </c>
      <c r="B36" s="44">
        <v>37104</v>
      </c>
      <c r="C36" s="44">
        <v>37438</v>
      </c>
      <c r="D36" s="44">
        <v>37895</v>
      </c>
      <c r="E36" s="44">
        <v>37926</v>
      </c>
      <c r="F36" s="44">
        <v>38412</v>
      </c>
      <c r="G36" s="44">
        <v>38442</v>
      </c>
      <c r="H36" s="44">
        <v>38534</v>
      </c>
      <c r="I36" s="44">
        <v>38718</v>
      </c>
      <c r="J36" s="44">
        <v>38749</v>
      </c>
      <c r="K36" s="44">
        <v>38837</v>
      </c>
      <c r="L36" s="44">
        <v>38960</v>
      </c>
      <c r="M36" s="44">
        <v>39021</v>
      </c>
      <c r="N36" s="44">
        <v>39052</v>
      </c>
      <c r="O36" s="44">
        <v>39233</v>
      </c>
      <c r="P36" s="44">
        <v>39232</v>
      </c>
      <c r="Q36" s="44">
        <v>39263</v>
      </c>
      <c r="R36" s="44">
        <v>39264</v>
      </c>
      <c r="S36" s="44">
        <v>39716</v>
      </c>
      <c r="T36" s="44">
        <v>39264</v>
      </c>
      <c r="U36" s="44">
        <v>39927</v>
      </c>
      <c r="V36" s="44">
        <v>40238</v>
      </c>
      <c r="W36" s="16">
        <v>40756</v>
      </c>
    </row>
    <row r="37" spans="1:23">
      <c r="A37" s="1" t="s">
        <v>209</v>
      </c>
      <c r="B37" s="44">
        <v>37438</v>
      </c>
      <c r="C37" s="44">
        <v>37926</v>
      </c>
      <c r="D37" s="44">
        <v>37926</v>
      </c>
      <c r="E37" s="44">
        <v>38012</v>
      </c>
      <c r="F37" s="44">
        <v>38687</v>
      </c>
      <c r="G37" s="44">
        <v>38898</v>
      </c>
      <c r="H37" s="44">
        <v>38899</v>
      </c>
      <c r="I37" s="44">
        <v>39629</v>
      </c>
      <c r="J37" s="44">
        <v>38930</v>
      </c>
      <c r="K37" s="44">
        <v>39021</v>
      </c>
      <c r="L37" s="44">
        <v>39114</v>
      </c>
      <c r="M37" s="44">
        <v>39325</v>
      </c>
      <c r="N37" s="44">
        <v>39141</v>
      </c>
      <c r="O37" s="44">
        <v>39325</v>
      </c>
      <c r="P37" s="44">
        <v>39447</v>
      </c>
      <c r="Q37" s="44">
        <v>39447</v>
      </c>
      <c r="R37" s="44">
        <v>39294</v>
      </c>
      <c r="S37" s="44">
        <v>39868</v>
      </c>
      <c r="T37" s="44">
        <v>39447</v>
      </c>
      <c r="U37" s="44">
        <v>40232</v>
      </c>
      <c r="V37" s="44">
        <v>40421</v>
      </c>
      <c r="W37" s="16">
        <v>41660</v>
      </c>
    </row>
    <row r="38" spans="1:23">
      <c r="A38" s="1" t="s">
        <v>38</v>
      </c>
      <c r="B38" s="15">
        <f t="shared" ref="B38:W38" si="1">(B37-B36)/365</f>
        <v>0.91506849315068495</v>
      </c>
      <c r="C38" s="15">
        <f t="shared" si="1"/>
        <v>1.3369863013698631</v>
      </c>
      <c r="D38" s="15">
        <f t="shared" si="1"/>
        <v>8.4931506849315067E-2</v>
      </c>
      <c r="E38" s="15">
        <f t="shared" si="1"/>
        <v>0.23561643835616439</v>
      </c>
      <c r="F38" s="15">
        <f t="shared" si="1"/>
        <v>0.75342465753424659</v>
      </c>
      <c r="G38" s="15">
        <f t="shared" si="1"/>
        <v>1.2493150684931507</v>
      </c>
      <c r="H38" s="15">
        <f t="shared" si="1"/>
        <v>1</v>
      </c>
      <c r="I38" s="15">
        <f t="shared" si="1"/>
        <v>2.495890410958904</v>
      </c>
      <c r="J38" s="15">
        <f t="shared" si="1"/>
        <v>0.49589041095890413</v>
      </c>
      <c r="K38" s="15">
        <f t="shared" si="1"/>
        <v>0.50410958904109593</v>
      </c>
      <c r="L38" s="15">
        <f t="shared" si="1"/>
        <v>0.42191780821917807</v>
      </c>
      <c r="M38" s="15">
        <f t="shared" si="1"/>
        <v>0.83287671232876714</v>
      </c>
      <c r="N38" s="15">
        <f t="shared" si="1"/>
        <v>0.24383561643835616</v>
      </c>
      <c r="O38" s="15">
        <f t="shared" si="1"/>
        <v>0.25205479452054796</v>
      </c>
      <c r="P38" s="15">
        <f t="shared" si="1"/>
        <v>0.58904109589041098</v>
      </c>
      <c r="Q38" s="15">
        <f t="shared" si="1"/>
        <v>0.50410958904109593</v>
      </c>
      <c r="R38" s="15">
        <f t="shared" si="1"/>
        <v>8.2191780821917804E-2</v>
      </c>
      <c r="S38" s="15">
        <f t="shared" si="1"/>
        <v>0.41643835616438357</v>
      </c>
      <c r="T38" s="15">
        <f t="shared" si="1"/>
        <v>0.50136986301369868</v>
      </c>
      <c r="U38" s="15">
        <f t="shared" si="1"/>
        <v>0.83561643835616439</v>
      </c>
      <c r="V38" s="15">
        <f t="shared" si="1"/>
        <v>0.50136986301369868</v>
      </c>
      <c r="W38" s="78">
        <f t="shared" si="1"/>
        <v>2.4767123287671233</v>
      </c>
    </row>
    <row r="39" spans="1:23" ht="15.75" thickBot="1">
      <c r="A39" s="4" t="s">
        <v>42</v>
      </c>
      <c r="B39" s="86">
        <v>1</v>
      </c>
      <c r="C39" s="87">
        <v>1</v>
      </c>
      <c r="D39" s="87">
        <v>1</v>
      </c>
      <c r="E39" s="87">
        <v>1</v>
      </c>
      <c r="F39" s="86">
        <v>0</v>
      </c>
      <c r="G39" s="87">
        <v>0</v>
      </c>
      <c r="H39" s="87">
        <v>0</v>
      </c>
      <c r="I39" s="87">
        <v>0</v>
      </c>
      <c r="J39" s="87">
        <v>0</v>
      </c>
      <c r="K39" s="5">
        <v>0</v>
      </c>
      <c r="L39" s="5">
        <v>0</v>
      </c>
      <c r="M39" s="5">
        <v>0</v>
      </c>
      <c r="N39" s="5">
        <v>0</v>
      </c>
      <c r="O39" s="5">
        <v>0</v>
      </c>
      <c r="P39" s="5">
        <v>0</v>
      </c>
      <c r="Q39" s="5">
        <v>0</v>
      </c>
      <c r="R39" s="5">
        <v>0</v>
      </c>
      <c r="S39" s="5">
        <v>0</v>
      </c>
      <c r="T39" s="5">
        <v>0</v>
      </c>
      <c r="U39" s="5">
        <v>0</v>
      </c>
      <c r="V39" s="5">
        <v>1</v>
      </c>
      <c r="W39" s="6">
        <v>1</v>
      </c>
    </row>
    <row r="40" spans="1:23" ht="15.75" thickBot="1">
      <c r="A40" s="85" t="s">
        <v>41</v>
      </c>
      <c r="B40" s="603">
        <v>5</v>
      </c>
      <c r="C40" s="604"/>
      <c r="D40" s="604"/>
      <c r="E40" s="604"/>
      <c r="F40" s="604"/>
      <c r="G40" s="604"/>
      <c r="H40" s="604"/>
      <c r="I40" s="604"/>
      <c r="J40" s="604"/>
      <c r="K40" s="604"/>
      <c r="L40" s="604"/>
      <c r="M40" s="604"/>
      <c r="N40" s="604"/>
      <c r="O40" s="604"/>
      <c r="P40" s="604"/>
      <c r="Q40" s="604"/>
      <c r="R40" s="604"/>
      <c r="S40" s="604"/>
      <c r="T40" s="604"/>
      <c r="U40" s="604"/>
      <c r="V40" s="604"/>
      <c r="W40" s="605"/>
    </row>
    <row r="41" spans="1:23" ht="15.75" thickBot="1"/>
    <row r="42" spans="1:23">
      <c r="A42" s="9" t="s">
        <v>224</v>
      </c>
      <c r="B42" s="23" t="s">
        <v>28</v>
      </c>
      <c r="C42" s="23" t="s">
        <v>29</v>
      </c>
      <c r="D42" s="23" t="s">
        <v>30</v>
      </c>
      <c r="E42" s="23" t="s">
        <v>31</v>
      </c>
      <c r="F42" s="23" t="s">
        <v>32</v>
      </c>
      <c r="G42" s="23" t="s">
        <v>33</v>
      </c>
      <c r="H42" s="23" t="s">
        <v>261</v>
      </c>
      <c r="I42" s="23" t="s">
        <v>260</v>
      </c>
      <c r="J42" s="77" t="s">
        <v>259</v>
      </c>
      <c r="K42" s="77" t="s">
        <v>293</v>
      </c>
    </row>
    <row r="43" spans="1:23">
      <c r="A43" s="21" t="s">
        <v>23</v>
      </c>
      <c r="B43" s="586" t="s">
        <v>414</v>
      </c>
      <c r="C43" s="561"/>
      <c r="D43" s="561"/>
      <c r="E43" s="561"/>
      <c r="F43" s="587"/>
      <c r="G43" s="43" t="s">
        <v>433</v>
      </c>
      <c r="H43" s="43" t="s">
        <v>55</v>
      </c>
      <c r="I43" s="43" t="s">
        <v>434</v>
      </c>
      <c r="J43" s="43" t="s">
        <v>435</v>
      </c>
      <c r="K43" s="2" t="s">
        <v>436</v>
      </c>
    </row>
    <row r="44" spans="1:23">
      <c r="A44" s="21" t="s">
        <v>24</v>
      </c>
      <c r="B44" s="43" t="s">
        <v>325</v>
      </c>
      <c r="C44" s="43" t="s">
        <v>325</v>
      </c>
      <c r="D44" s="43" t="s">
        <v>325</v>
      </c>
      <c r="E44" s="43" t="s">
        <v>325</v>
      </c>
      <c r="F44" s="43" t="s">
        <v>325</v>
      </c>
      <c r="G44" s="43" t="s">
        <v>324</v>
      </c>
      <c r="H44" s="43" t="s">
        <v>55</v>
      </c>
      <c r="I44" s="43" t="s">
        <v>323</v>
      </c>
      <c r="J44" s="43" t="s">
        <v>322</v>
      </c>
      <c r="K44" s="2" t="s">
        <v>321</v>
      </c>
    </row>
    <row r="45" spans="1:23">
      <c r="A45" s="21" t="s">
        <v>25</v>
      </c>
      <c r="B45" s="43" t="s">
        <v>153</v>
      </c>
      <c r="C45" s="43" t="s">
        <v>315</v>
      </c>
      <c r="D45" s="43" t="s">
        <v>153</v>
      </c>
      <c r="E45" s="43" t="s">
        <v>315</v>
      </c>
      <c r="F45" s="43" t="s">
        <v>153</v>
      </c>
      <c r="G45" s="43" t="s">
        <v>320</v>
      </c>
      <c r="H45" s="43" t="s">
        <v>319</v>
      </c>
      <c r="I45" s="43" t="s">
        <v>318</v>
      </c>
      <c r="J45" s="43" t="s">
        <v>317</v>
      </c>
      <c r="K45" s="2" t="s">
        <v>316</v>
      </c>
    </row>
    <row r="46" spans="1:23">
      <c r="A46" s="21" t="s">
        <v>26</v>
      </c>
      <c r="B46" s="43" t="s">
        <v>152</v>
      </c>
      <c r="C46" s="43" t="s">
        <v>152</v>
      </c>
      <c r="D46" s="43" t="s">
        <v>152</v>
      </c>
      <c r="E46" s="43" t="s">
        <v>152</v>
      </c>
      <c r="F46" s="43" t="s">
        <v>152</v>
      </c>
      <c r="G46" s="43" t="s">
        <v>152</v>
      </c>
      <c r="H46" s="43" t="s">
        <v>152</v>
      </c>
      <c r="I46" s="43" t="s">
        <v>152</v>
      </c>
      <c r="J46" s="43" t="s">
        <v>152</v>
      </c>
      <c r="K46" s="2" t="s">
        <v>152</v>
      </c>
    </row>
    <row r="47" spans="1:23">
      <c r="A47" s="21" t="s">
        <v>27</v>
      </c>
      <c r="B47" s="586" t="s">
        <v>432</v>
      </c>
      <c r="C47" s="561"/>
      <c r="D47" s="561"/>
      <c r="E47" s="561"/>
      <c r="F47" s="561"/>
      <c r="G47" s="561"/>
      <c r="H47" s="561"/>
      <c r="I47" s="561"/>
      <c r="J47" s="561"/>
      <c r="K47" s="562"/>
    </row>
    <row r="48" spans="1:23">
      <c r="A48" s="21" t="s">
        <v>35</v>
      </c>
      <c r="B48" s="44">
        <v>35989</v>
      </c>
      <c r="C48" s="44">
        <v>36487</v>
      </c>
      <c r="D48" s="44">
        <v>36492</v>
      </c>
      <c r="E48" s="44">
        <v>36542</v>
      </c>
      <c r="F48" s="44">
        <v>36706</v>
      </c>
      <c r="G48" s="44">
        <v>36794</v>
      </c>
      <c r="H48" s="44">
        <v>37330</v>
      </c>
      <c r="I48" s="44">
        <v>37895</v>
      </c>
      <c r="J48" s="44">
        <v>41187</v>
      </c>
      <c r="K48" s="16">
        <v>40974</v>
      </c>
    </row>
    <row r="49" spans="1:21">
      <c r="A49" s="21" t="s">
        <v>34</v>
      </c>
      <c r="B49" s="44">
        <v>36486</v>
      </c>
      <c r="C49" s="44">
        <v>36491</v>
      </c>
      <c r="D49" s="44">
        <v>36541</v>
      </c>
      <c r="E49" s="44">
        <v>36705</v>
      </c>
      <c r="F49" s="44">
        <v>36768</v>
      </c>
      <c r="G49" s="44">
        <v>36977</v>
      </c>
      <c r="H49" s="44">
        <v>37694</v>
      </c>
      <c r="I49" s="44">
        <v>40948</v>
      </c>
      <c r="J49" s="44">
        <v>41395</v>
      </c>
      <c r="K49" s="16">
        <v>41271</v>
      </c>
    </row>
    <row r="50" spans="1:21">
      <c r="A50" s="21" t="s">
        <v>206</v>
      </c>
      <c r="B50" s="44">
        <v>35989</v>
      </c>
      <c r="C50" s="44">
        <v>36487</v>
      </c>
      <c r="D50" s="44">
        <v>36492</v>
      </c>
      <c r="E50" s="44">
        <v>36542</v>
      </c>
      <c r="F50" s="44">
        <v>36706</v>
      </c>
      <c r="G50" s="44">
        <v>36794</v>
      </c>
      <c r="H50" s="44">
        <v>37330</v>
      </c>
      <c r="I50" s="44">
        <v>37895</v>
      </c>
      <c r="J50" s="44">
        <v>41187</v>
      </c>
      <c r="K50" s="16">
        <v>40974</v>
      </c>
    </row>
    <row r="51" spans="1:21">
      <c r="A51" s="21" t="s">
        <v>207</v>
      </c>
      <c r="B51" s="44">
        <v>36486</v>
      </c>
      <c r="C51" s="44">
        <v>36491</v>
      </c>
      <c r="D51" s="44">
        <v>36541</v>
      </c>
      <c r="E51" s="44">
        <v>36705</v>
      </c>
      <c r="F51" s="44">
        <v>36768</v>
      </c>
      <c r="G51" s="44">
        <v>36977</v>
      </c>
      <c r="H51" s="44">
        <v>37694</v>
      </c>
      <c r="I51" s="44">
        <v>40948</v>
      </c>
      <c r="J51" s="44">
        <v>41395</v>
      </c>
      <c r="K51" s="16">
        <v>41271</v>
      </c>
    </row>
    <row r="52" spans="1:21">
      <c r="A52" s="21" t="s">
        <v>38</v>
      </c>
      <c r="B52" s="15">
        <f t="shared" ref="B52:K52" si="2">(B51-B50)/365</f>
        <v>1.3616438356164384</v>
      </c>
      <c r="C52" s="15">
        <f t="shared" si="2"/>
        <v>1.0958904109589041E-2</v>
      </c>
      <c r="D52" s="15">
        <f t="shared" si="2"/>
        <v>0.13424657534246576</v>
      </c>
      <c r="E52" s="15">
        <f t="shared" si="2"/>
        <v>0.44657534246575342</v>
      </c>
      <c r="F52" s="15">
        <f t="shared" si="2"/>
        <v>0.16986301369863013</v>
      </c>
      <c r="G52" s="15">
        <f t="shared" si="2"/>
        <v>0.50136986301369868</v>
      </c>
      <c r="H52" s="15">
        <f t="shared" si="2"/>
        <v>0.99726027397260275</v>
      </c>
      <c r="I52" s="15">
        <f t="shared" si="2"/>
        <v>8.3643835616438356</v>
      </c>
      <c r="J52" s="15">
        <f t="shared" si="2"/>
        <v>0.56986301369863013</v>
      </c>
      <c r="K52" s="78">
        <f t="shared" si="2"/>
        <v>0.81369863013698629</v>
      </c>
    </row>
    <row r="53" spans="1:21" ht="15.75" thickBot="1">
      <c r="A53" s="32" t="s">
        <v>42</v>
      </c>
      <c r="B53" s="86">
        <v>1</v>
      </c>
      <c r="C53" s="87">
        <v>1</v>
      </c>
      <c r="D53" s="87">
        <v>1</v>
      </c>
      <c r="E53" s="87">
        <v>1</v>
      </c>
      <c r="F53" s="86">
        <v>1</v>
      </c>
      <c r="G53" s="87">
        <v>0</v>
      </c>
      <c r="H53" s="87">
        <v>0</v>
      </c>
      <c r="I53" s="87">
        <v>0</v>
      </c>
      <c r="J53" s="87">
        <v>0</v>
      </c>
      <c r="K53" s="92">
        <v>0</v>
      </c>
    </row>
    <row r="54" spans="1:21" ht="15.75" thickBot="1">
      <c r="A54" s="85" t="s">
        <v>41</v>
      </c>
      <c r="B54" s="603">
        <f>MIN(SUMIFS(B52:J52,B53:J53,1),5)</f>
        <v>2.1232876712328768</v>
      </c>
      <c r="C54" s="604"/>
      <c r="D54" s="604"/>
      <c r="E54" s="604"/>
      <c r="F54" s="604"/>
      <c r="G54" s="604"/>
      <c r="H54" s="604"/>
      <c r="I54" s="604"/>
      <c r="J54" s="604"/>
      <c r="K54" s="605"/>
    </row>
    <row r="55" spans="1:21" ht="15.75" thickBot="1"/>
    <row r="56" spans="1:21">
      <c r="A56" s="9" t="s">
        <v>226</v>
      </c>
      <c r="B56" s="59" t="s">
        <v>28</v>
      </c>
      <c r="C56" s="59" t="s">
        <v>29</v>
      </c>
      <c r="D56" s="59" t="s">
        <v>30</v>
      </c>
      <c r="E56" s="59" t="s">
        <v>31</v>
      </c>
      <c r="F56" s="59" t="s">
        <v>32</v>
      </c>
      <c r="G56" s="59" t="s">
        <v>33</v>
      </c>
      <c r="H56" s="59" t="s">
        <v>261</v>
      </c>
      <c r="I56" s="59" t="s">
        <v>260</v>
      </c>
      <c r="J56" s="60" t="s">
        <v>259</v>
      </c>
      <c r="K56" s="59" t="s">
        <v>293</v>
      </c>
      <c r="L56" s="59" t="s">
        <v>292</v>
      </c>
      <c r="M56" s="60" t="s">
        <v>291</v>
      </c>
      <c r="N56" s="59" t="s">
        <v>290</v>
      </c>
      <c r="O56" s="59" t="s">
        <v>289</v>
      </c>
      <c r="P56" s="60" t="s">
        <v>288</v>
      </c>
      <c r="Q56" s="59" t="s">
        <v>287</v>
      </c>
      <c r="R56" s="59" t="s">
        <v>286</v>
      </c>
      <c r="S56" s="60" t="s">
        <v>285</v>
      </c>
      <c r="T56" s="59" t="s">
        <v>284</v>
      </c>
      <c r="U56" s="59" t="s">
        <v>283</v>
      </c>
    </row>
    <row r="57" spans="1:21">
      <c r="A57" s="1" t="s">
        <v>23</v>
      </c>
      <c r="B57" s="43" t="s">
        <v>417</v>
      </c>
      <c r="C57" s="43" t="s">
        <v>437</v>
      </c>
      <c r="D57" s="43" t="s">
        <v>417</v>
      </c>
      <c r="E57" s="43" t="s">
        <v>417</v>
      </c>
      <c r="F57" s="43" t="s">
        <v>417</v>
      </c>
      <c r="G57" s="43" t="s">
        <v>417</v>
      </c>
      <c r="H57" s="43" t="s">
        <v>419</v>
      </c>
      <c r="I57" s="43" t="s">
        <v>419</v>
      </c>
      <c r="J57" s="43" t="s">
        <v>419</v>
      </c>
      <c r="K57" s="43" t="s">
        <v>419</v>
      </c>
      <c r="L57" s="43" t="s">
        <v>214</v>
      </c>
      <c r="M57" s="43" t="s">
        <v>214</v>
      </c>
      <c r="N57" s="43" t="s">
        <v>214</v>
      </c>
      <c r="O57" s="43" t="s">
        <v>214</v>
      </c>
      <c r="P57" s="43" t="s">
        <v>214</v>
      </c>
      <c r="Q57" s="43" t="s">
        <v>438</v>
      </c>
      <c r="R57" s="43" t="s">
        <v>214</v>
      </c>
      <c r="S57" s="43" t="s">
        <v>214</v>
      </c>
      <c r="T57" s="43" t="s">
        <v>419</v>
      </c>
      <c r="U57" s="43" t="s">
        <v>439</v>
      </c>
    </row>
    <row r="58" spans="1:21">
      <c r="A58" s="1" t="s">
        <v>24</v>
      </c>
      <c r="B58" s="43" t="s">
        <v>313</v>
      </c>
      <c r="C58" s="43" t="s">
        <v>314</v>
      </c>
      <c r="D58" s="43" t="s">
        <v>313</v>
      </c>
      <c r="E58" s="43" t="s">
        <v>313</v>
      </c>
      <c r="F58" s="43" t="s">
        <v>313</v>
      </c>
      <c r="G58" s="43" t="s">
        <v>313</v>
      </c>
      <c r="H58" s="43" t="s">
        <v>150</v>
      </c>
      <c r="I58" s="43" t="s">
        <v>150</v>
      </c>
      <c r="J58" s="43" t="s">
        <v>150</v>
      </c>
      <c r="K58" s="43" t="s">
        <v>150</v>
      </c>
      <c r="L58" s="43" t="s">
        <v>151</v>
      </c>
      <c r="M58" s="43" t="s">
        <v>151</v>
      </c>
      <c r="N58" s="43" t="s">
        <v>151</v>
      </c>
      <c r="O58" s="43" t="s">
        <v>151</v>
      </c>
      <c r="P58" s="43" t="s">
        <v>151</v>
      </c>
      <c r="Q58" s="43" t="s">
        <v>312</v>
      </c>
      <c r="R58" s="43" t="s">
        <v>151</v>
      </c>
      <c r="S58" s="43" t="s">
        <v>151</v>
      </c>
      <c r="T58" s="43" t="s">
        <v>150</v>
      </c>
      <c r="U58" s="43" t="s">
        <v>311</v>
      </c>
    </row>
    <row r="59" spans="1:21">
      <c r="A59" s="1" t="s">
        <v>25</v>
      </c>
      <c r="B59" s="43" t="s">
        <v>297</v>
      </c>
      <c r="C59" s="43" t="s">
        <v>298</v>
      </c>
      <c r="D59" s="43" t="s">
        <v>310</v>
      </c>
      <c r="E59" s="43" t="s">
        <v>310</v>
      </c>
      <c r="F59" s="43" t="s">
        <v>296</v>
      </c>
      <c r="G59" s="43" t="s">
        <v>295</v>
      </c>
      <c r="H59" s="43" t="s">
        <v>294</v>
      </c>
      <c r="I59" s="43" t="s">
        <v>309</v>
      </c>
      <c r="J59" s="43" t="s">
        <v>309</v>
      </c>
      <c r="K59" s="43" t="s">
        <v>308</v>
      </c>
      <c r="L59" s="43" t="s">
        <v>303</v>
      </c>
      <c r="M59" s="43" t="s">
        <v>307</v>
      </c>
      <c r="N59" s="43" t="s">
        <v>306</v>
      </c>
      <c r="O59" s="43" t="s">
        <v>305</v>
      </c>
      <c r="P59" s="43" t="s">
        <v>304</v>
      </c>
      <c r="Q59" s="43" t="s">
        <v>303</v>
      </c>
      <c r="R59" s="43" t="s">
        <v>302</v>
      </c>
      <c r="S59" s="43" t="s">
        <v>301</v>
      </c>
      <c r="T59" s="43" t="s">
        <v>300</v>
      </c>
      <c r="U59" s="43" t="s">
        <v>299</v>
      </c>
    </row>
    <row r="60" spans="1:21">
      <c r="A60" s="1" t="s">
        <v>26</v>
      </c>
      <c r="B60" s="43" t="s">
        <v>154</v>
      </c>
      <c r="C60" s="43" t="s">
        <v>154</v>
      </c>
      <c r="D60" s="43" t="s">
        <v>154</v>
      </c>
      <c r="E60" s="43" t="s">
        <v>154</v>
      </c>
      <c r="F60" s="43" t="s">
        <v>154</v>
      </c>
      <c r="G60" s="43" t="s">
        <v>154</v>
      </c>
      <c r="H60" s="43" t="s">
        <v>154</v>
      </c>
      <c r="I60" s="43" t="s">
        <v>154</v>
      </c>
      <c r="J60" s="43" t="s">
        <v>154</v>
      </c>
      <c r="K60" s="43" t="s">
        <v>154</v>
      </c>
      <c r="L60" s="43" t="s">
        <v>154</v>
      </c>
      <c r="M60" s="43" t="s">
        <v>154</v>
      </c>
      <c r="N60" s="43" t="s">
        <v>154</v>
      </c>
      <c r="O60" s="43" t="s">
        <v>154</v>
      </c>
      <c r="P60" s="43" t="s">
        <v>154</v>
      </c>
      <c r="Q60" s="43" t="s">
        <v>154</v>
      </c>
      <c r="R60" s="43" t="s">
        <v>154</v>
      </c>
      <c r="S60" s="43" t="s">
        <v>154</v>
      </c>
      <c r="T60" s="43" t="s">
        <v>154</v>
      </c>
      <c r="U60" s="43" t="s">
        <v>154</v>
      </c>
    </row>
    <row r="61" spans="1:21">
      <c r="A61" s="1" t="s">
        <v>27</v>
      </c>
      <c r="B61" s="43" t="s">
        <v>440</v>
      </c>
      <c r="C61" s="43" t="s">
        <v>441</v>
      </c>
      <c r="D61" s="43" t="s">
        <v>442</v>
      </c>
      <c r="E61" s="43" t="s">
        <v>443</v>
      </c>
      <c r="F61" s="43" t="s">
        <v>212</v>
      </c>
      <c r="G61" s="43" t="s">
        <v>444</v>
      </c>
      <c r="H61" s="43" t="s">
        <v>445</v>
      </c>
      <c r="I61" s="43" t="s">
        <v>213</v>
      </c>
      <c r="J61" s="43" t="s">
        <v>213</v>
      </c>
      <c r="K61" s="43" t="s">
        <v>445</v>
      </c>
      <c r="L61" s="43" t="s">
        <v>445</v>
      </c>
      <c r="M61" s="43" t="s">
        <v>445</v>
      </c>
      <c r="N61" s="43" t="s">
        <v>445</v>
      </c>
      <c r="O61" s="43" t="s">
        <v>212</v>
      </c>
      <c r="P61" s="43" t="s">
        <v>445</v>
      </c>
      <c r="Q61" s="43" t="s">
        <v>213</v>
      </c>
      <c r="R61" s="43" t="s">
        <v>445</v>
      </c>
      <c r="S61" s="43" t="s">
        <v>445</v>
      </c>
      <c r="T61" s="43" t="s">
        <v>445</v>
      </c>
      <c r="U61" s="43" t="s">
        <v>213</v>
      </c>
    </row>
    <row r="62" spans="1:21">
      <c r="A62" s="1" t="s">
        <v>35</v>
      </c>
      <c r="B62" s="44">
        <v>32559</v>
      </c>
      <c r="C62" s="44">
        <v>33975</v>
      </c>
      <c r="D62" s="44">
        <v>36689</v>
      </c>
      <c r="E62" s="44">
        <v>36959</v>
      </c>
      <c r="F62" s="44">
        <v>37083</v>
      </c>
      <c r="G62" s="44">
        <v>37501</v>
      </c>
      <c r="H62" s="44">
        <v>37993</v>
      </c>
      <c r="I62" s="44">
        <v>38363</v>
      </c>
      <c r="J62" s="76">
        <v>38603</v>
      </c>
      <c r="K62" s="44">
        <v>38603</v>
      </c>
      <c r="L62" s="44">
        <v>38671</v>
      </c>
      <c r="M62" s="44">
        <v>38743</v>
      </c>
      <c r="N62" s="44">
        <v>39034</v>
      </c>
      <c r="O62" s="44">
        <v>38883</v>
      </c>
      <c r="P62" s="44">
        <v>39067</v>
      </c>
      <c r="Q62" s="44">
        <v>39150</v>
      </c>
      <c r="R62" s="44">
        <v>39514</v>
      </c>
      <c r="S62" s="44">
        <v>39552</v>
      </c>
      <c r="T62" s="44">
        <v>39845</v>
      </c>
      <c r="U62" s="44">
        <v>40380</v>
      </c>
    </row>
    <row r="63" spans="1:21">
      <c r="A63" s="1" t="s">
        <v>34</v>
      </c>
      <c r="B63" s="44">
        <v>33512</v>
      </c>
      <c r="C63" s="44">
        <v>36558</v>
      </c>
      <c r="D63" s="44">
        <v>36902</v>
      </c>
      <c r="E63" s="44">
        <v>37050</v>
      </c>
      <c r="F63" s="44">
        <v>37500</v>
      </c>
      <c r="G63" s="44">
        <v>37992</v>
      </c>
      <c r="H63" s="44">
        <v>38266</v>
      </c>
      <c r="I63" s="44">
        <v>38595</v>
      </c>
      <c r="J63" s="76">
        <v>38638</v>
      </c>
      <c r="K63" s="44">
        <v>38704</v>
      </c>
      <c r="L63" s="44">
        <v>39015</v>
      </c>
      <c r="M63" s="44">
        <v>38984</v>
      </c>
      <c r="N63" s="44">
        <v>39066</v>
      </c>
      <c r="O63" s="44">
        <v>38947</v>
      </c>
      <c r="P63" s="44">
        <v>39129</v>
      </c>
      <c r="Q63" s="44">
        <v>39468</v>
      </c>
      <c r="R63" s="44">
        <v>39549</v>
      </c>
      <c r="S63" s="44">
        <v>39580</v>
      </c>
      <c r="T63" s="44">
        <v>40378</v>
      </c>
      <c r="U63" s="44">
        <v>41289</v>
      </c>
    </row>
    <row r="64" spans="1:21">
      <c r="A64" s="1" t="s">
        <v>208</v>
      </c>
      <c r="B64" s="44">
        <v>32559</v>
      </c>
      <c r="C64" s="44">
        <v>33975</v>
      </c>
      <c r="D64" s="44">
        <v>36689</v>
      </c>
      <c r="E64" s="44">
        <v>36959</v>
      </c>
      <c r="F64" s="44">
        <v>37083</v>
      </c>
      <c r="G64" s="44">
        <v>37501</v>
      </c>
      <c r="H64" s="44">
        <v>37993</v>
      </c>
      <c r="I64" s="44">
        <v>38363</v>
      </c>
      <c r="J64" s="76">
        <v>38603</v>
      </c>
      <c r="K64" s="44">
        <v>38603</v>
      </c>
      <c r="L64" s="44">
        <v>38671</v>
      </c>
      <c r="M64" s="44">
        <v>38743</v>
      </c>
      <c r="N64" s="44">
        <v>39024</v>
      </c>
      <c r="O64" s="44">
        <v>38883</v>
      </c>
      <c r="P64" s="44">
        <v>39067</v>
      </c>
      <c r="Q64" s="44">
        <v>39150</v>
      </c>
      <c r="R64" s="44">
        <v>39514</v>
      </c>
      <c r="S64" s="44">
        <v>39552</v>
      </c>
      <c r="T64" s="44">
        <v>39845</v>
      </c>
      <c r="U64" s="44">
        <v>40380</v>
      </c>
    </row>
    <row r="65" spans="1:22">
      <c r="A65" s="1" t="s">
        <v>209</v>
      </c>
      <c r="B65" s="44">
        <v>33512</v>
      </c>
      <c r="C65" s="44">
        <v>36558</v>
      </c>
      <c r="D65" s="44">
        <v>36902</v>
      </c>
      <c r="E65" s="44">
        <v>37050</v>
      </c>
      <c r="F65" s="44">
        <v>37500</v>
      </c>
      <c r="G65" s="44">
        <v>37992</v>
      </c>
      <c r="H65" s="44">
        <v>38266</v>
      </c>
      <c r="I65" s="44">
        <v>38595</v>
      </c>
      <c r="J65" s="76">
        <v>38638</v>
      </c>
      <c r="K65" s="44">
        <v>38704</v>
      </c>
      <c r="L65" s="44">
        <v>39015</v>
      </c>
      <c r="M65" s="44">
        <v>38984</v>
      </c>
      <c r="N65" s="44">
        <v>39066</v>
      </c>
      <c r="O65" s="44">
        <v>38947</v>
      </c>
      <c r="P65" s="44">
        <v>39129</v>
      </c>
      <c r="Q65" s="44">
        <v>39468</v>
      </c>
      <c r="R65" s="44">
        <v>39549</v>
      </c>
      <c r="S65" s="44">
        <v>39580</v>
      </c>
      <c r="T65" s="44">
        <v>40378</v>
      </c>
      <c r="U65" s="44">
        <v>41289</v>
      </c>
    </row>
    <row r="66" spans="1:22">
      <c r="A66" s="1" t="s">
        <v>38</v>
      </c>
      <c r="B66" s="43">
        <f t="shared" ref="B66:U66" si="3">(B65-B64)/365</f>
        <v>2.6109589041095891</v>
      </c>
      <c r="C66" s="43">
        <f t="shared" si="3"/>
        <v>7.0767123287671234</v>
      </c>
      <c r="D66" s="43">
        <f t="shared" si="3"/>
        <v>0.58356164383561648</v>
      </c>
      <c r="E66" s="43">
        <f t="shared" si="3"/>
        <v>0.24931506849315069</v>
      </c>
      <c r="F66" s="43">
        <f t="shared" si="3"/>
        <v>1.1424657534246576</v>
      </c>
      <c r="G66" s="43">
        <f t="shared" si="3"/>
        <v>1.3452054794520547</v>
      </c>
      <c r="H66" s="43">
        <f t="shared" si="3"/>
        <v>0.74794520547945209</v>
      </c>
      <c r="I66" s="43">
        <f t="shared" si="3"/>
        <v>0.63561643835616444</v>
      </c>
      <c r="J66" s="38">
        <f t="shared" si="3"/>
        <v>9.5890410958904104E-2</v>
      </c>
      <c r="K66" s="43">
        <f t="shared" si="3"/>
        <v>0.27671232876712326</v>
      </c>
      <c r="L66" s="43">
        <f t="shared" si="3"/>
        <v>0.94246575342465755</v>
      </c>
      <c r="M66" s="43">
        <f t="shared" si="3"/>
        <v>0.66027397260273968</v>
      </c>
      <c r="N66" s="43">
        <f t="shared" si="3"/>
        <v>0.11506849315068493</v>
      </c>
      <c r="O66" s="43">
        <f t="shared" si="3"/>
        <v>0.17534246575342466</v>
      </c>
      <c r="P66" s="43">
        <f t="shared" si="3"/>
        <v>0.16986301369863013</v>
      </c>
      <c r="Q66" s="43">
        <f t="shared" si="3"/>
        <v>0.87123287671232874</v>
      </c>
      <c r="R66" s="43">
        <f t="shared" si="3"/>
        <v>9.5890410958904104E-2</v>
      </c>
      <c r="S66" s="43">
        <f t="shared" si="3"/>
        <v>7.6712328767123292E-2</v>
      </c>
      <c r="T66" s="43">
        <f t="shared" si="3"/>
        <v>1.4602739726027398</v>
      </c>
      <c r="U66" s="43">
        <f t="shared" si="3"/>
        <v>2.4904109589041097</v>
      </c>
    </row>
    <row r="67" spans="1:22" ht="15.75" thickBot="1">
      <c r="A67" s="4" t="s">
        <v>42</v>
      </c>
      <c r="B67" s="10">
        <v>1</v>
      </c>
      <c r="C67" s="11">
        <v>0</v>
      </c>
      <c r="D67" s="11">
        <v>1</v>
      </c>
      <c r="E67" s="11">
        <v>1</v>
      </c>
      <c r="F67" s="10">
        <v>1</v>
      </c>
      <c r="G67" s="11">
        <v>1</v>
      </c>
      <c r="H67" s="11">
        <v>1</v>
      </c>
      <c r="I67" s="11">
        <v>1</v>
      </c>
      <c r="J67" s="12">
        <v>1</v>
      </c>
      <c r="K67" s="12">
        <v>1</v>
      </c>
      <c r="L67" s="12">
        <v>1</v>
      </c>
      <c r="M67" s="12">
        <v>1</v>
      </c>
      <c r="N67" s="12">
        <v>1</v>
      </c>
      <c r="O67" s="12">
        <v>1</v>
      </c>
      <c r="P67" s="12">
        <v>1</v>
      </c>
      <c r="Q67" s="12">
        <v>1</v>
      </c>
      <c r="R67" s="12">
        <v>1</v>
      </c>
      <c r="S67" s="12">
        <v>1</v>
      </c>
      <c r="T67" s="12">
        <v>1</v>
      </c>
      <c r="U67" s="12">
        <v>1</v>
      </c>
    </row>
    <row r="68" spans="1:22" ht="15.75" thickBot="1">
      <c r="A68" s="8" t="s">
        <v>41</v>
      </c>
      <c r="B68" s="606">
        <f>MIN(SUMIFS(B66:U66,B67:U67,1),5)</f>
        <v>5</v>
      </c>
      <c r="C68" s="601"/>
      <c r="D68" s="601"/>
      <c r="E68" s="601"/>
      <c r="F68" s="601"/>
      <c r="G68" s="601"/>
      <c r="H68" s="601"/>
      <c r="I68" s="601"/>
      <c r="J68" s="601"/>
      <c r="K68" s="601"/>
      <c r="L68" s="601"/>
      <c r="M68" s="601"/>
      <c r="N68" s="601"/>
      <c r="O68" s="601"/>
      <c r="P68" s="601"/>
      <c r="Q68" s="601"/>
      <c r="R68" s="601"/>
      <c r="S68" s="601"/>
      <c r="T68" s="601"/>
      <c r="U68" s="602"/>
    </row>
    <row r="69" spans="1:22" ht="15.75" thickBot="1">
      <c r="A69" s="45"/>
      <c r="B69" s="17"/>
      <c r="C69" s="17"/>
      <c r="D69" s="17"/>
      <c r="E69" s="17"/>
      <c r="F69" s="17"/>
      <c r="G69" s="17"/>
      <c r="H69" s="17"/>
      <c r="I69" s="17"/>
      <c r="J69" s="17"/>
      <c r="K69" s="62"/>
    </row>
    <row r="70" spans="1:22">
      <c r="A70" s="9" t="s">
        <v>225</v>
      </c>
      <c r="B70" s="70" t="s">
        <v>28</v>
      </c>
      <c r="C70" s="70" t="s">
        <v>29</v>
      </c>
      <c r="D70" s="70" t="s">
        <v>30</v>
      </c>
      <c r="E70" s="70" t="s">
        <v>31</v>
      </c>
      <c r="F70" s="70" t="s">
        <v>32</v>
      </c>
      <c r="G70" s="70" t="s">
        <v>33</v>
      </c>
      <c r="H70" s="70" t="s">
        <v>261</v>
      </c>
      <c r="I70" s="70" t="s">
        <v>260</v>
      </c>
      <c r="J70" s="71" t="s">
        <v>259</v>
      </c>
      <c r="K70" s="70" t="s">
        <v>293</v>
      </c>
      <c r="L70" s="71" t="s">
        <v>292</v>
      </c>
      <c r="M70" s="70" t="s">
        <v>291</v>
      </c>
      <c r="N70" s="71" t="s">
        <v>290</v>
      </c>
      <c r="O70" s="70" t="s">
        <v>289</v>
      </c>
      <c r="P70" s="70" t="s">
        <v>288</v>
      </c>
      <c r="Q70" s="70" t="s">
        <v>287</v>
      </c>
      <c r="R70" s="70" t="s">
        <v>286</v>
      </c>
      <c r="S70" s="70" t="s">
        <v>285</v>
      </c>
      <c r="T70" s="70" t="s">
        <v>284</v>
      </c>
      <c r="U70" s="70" t="s">
        <v>283</v>
      </c>
      <c r="V70" s="71" t="s">
        <v>282</v>
      </c>
    </row>
    <row r="71" spans="1:22">
      <c r="A71" s="1" t="s">
        <v>23</v>
      </c>
      <c r="B71" s="39" t="s">
        <v>417</v>
      </c>
      <c r="C71" s="586" t="s">
        <v>446</v>
      </c>
      <c r="D71" s="587"/>
      <c r="E71" s="43" t="s">
        <v>214</v>
      </c>
      <c r="F71" s="43" t="s">
        <v>214</v>
      </c>
      <c r="G71" s="43" t="s">
        <v>214</v>
      </c>
      <c r="H71" s="43" t="s">
        <v>214</v>
      </c>
      <c r="I71" s="43" t="s">
        <v>214</v>
      </c>
      <c r="J71" s="43" t="s">
        <v>214</v>
      </c>
      <c r="K71" s="43" t="s">
        <v>214</v>
      </c>
      <c r="L71" s="43" t="s">
        <v>214</v>
      </c>
      <c r="M71" s="43" t="s">
        <v>214</v>
      </c>
      <c r="N71" s="43" t="s">
        <v>214</v>
      </c>
      <c r="O71" s="43" t="s">
        <v>214</v>
      </c>
      <c r="P71" s="43" t="s">
        <v>214</v>
      </c>
      <c r="Q71" s="43" t="s">
        <v>214</v>
      </c>
      <c r="R71" s="43" t="s">
        <v>214</v>
      </c>
      <c r="S71" s="43" t="s">
        <v>214</v>
      </c>
      <c r="T71" s="43" t="s">
        <v>214</v>
      </c>
      <c r="U71" s="43" t="s">
        <v>214</v>
      </c>
      <c r="V71" s="2" t="s">
        <v>214</v>
      </c>
    </row>
    <row r="72" spans="1:22">
      <c r="A72" s="1" t="s">
        <v>24</v>
      </c>
      <c r="B72" s="39"/>
      <c r="C72" s="43" t="s">
        <v>118</v>
      </c>
      <c r="D72" s="43" t="s">
        <v>118</v>
      </c>
      <c r="E72" s="43" t="s">
        <v>151</v>
      </c>
      <c r="F72" s="43" t="s">
        <v>151</v>
      </c>
      <c r="G72" s="43" t="s">
        <v>151</v>
      </c>
      <c r="H72" s="43" t="s">
        <v>151</v>
      </c>
      <c r="I72" s="43" t="s">
        <v>151</v>
      </c>
      <c r="J72" s="43" t="s">
        <v>151</v>
      </c>
      <c r="K72" s="43" t="s">
        <v>151</v>
      </c>
      <c r="L72" s="43" t="s">
        <v>151</v>
      </c>
      <c r="M72" s="43" t="s">
        <v>151</v>
      </c>
      <c r="N72" s="43" t="s">
        <v>151</v>
      </c>
      <c r="O72" s="43" t="s">
        <v>151</v>
      </c>
      <c r="P72" s="43" t="s">
        <v>151</v>
      </c>
      <c r="Q72" s="43" t="s">
        <v>151</v>
      </c>
      <c r="R72" s="43" t="s">
        <v>151</v>
      </c>
      <c r="S72" s="43" t="s">
        <v>151</v>
      </c>
      <c r="T72" s="43" t="s">
        <v>151</v>
      </c>
      <c r="U72" s="43"/>
      <c r="V72" s="2"/>
    </row>
    <row r="73" spans="1:22">
      <c r="A73" s="1" t="s">
        <v>25</v>
      </c>
      <c r="B73" s="39"/>
      <c r="C73" s="43" t="s">
        <v>281</v>
      </c>
      <c r="D73" s="43" t="s">
        <v>281</v>
      </c>
      <c r="E73" s="43" t="s">
        <v>280</v>
      </c>
      <c r="F73" s="43" t="s">
        <v>279</v>
      </c>
      <c r="G73" s="43" t="s">
        <v>278</v>
      </c>
      <c r="H73" s="43" t="s">
        <v>277</v>
      </c>
      <c r="I73" s="43" t="s">
        <v>276</v>
      </c>
      <c r="J73" s="43" t="s">
        <v>275</v>
      </c>
      <c r="K73" s="43" t="s">
        <v>274</v>
      </c>
      <c r="L73" s="43" t="s">
        <v>273</v>
      </c>
      <c r="M73" s="43" t="s">
        <v>272</v>
      </c>
      <c r="N73" s="43" t="s">
        <v>271</v>
      </c>
      <c r="O73" s="43" t="s">
        <v>270</v>
      </c>
      <c r="P73" s="43" t="s">
        <v>269</v>
      </c>
      <c r="Q73" s="43" t="s">
        <v>268</v>
      </c>
      <c r="R73" s="43" t="s">
        <v>267</v>
      </c>
      <c r="S73" s="43" t="s">
        <v>266</v>
      </c>
      <c r="T73" s="43" t="s">
        <v>265</v>
      </c>
      <c r="U73" s="43"/>
      <c r="V73" s="2"/>
    </row>
    <row r="74" spans="1:22">
      <c r="A74" s="1" t="s">
        <v>26</v>
      </c>
      <c r="B74" s="39"/>
      <c r="C74" s="43" t="s">
        <v>155</v>
      </c>
      <c r="D74" s="43" t="s">
        <v>155</v>
      </c>
      <c r="E74" s="43" t="s">
        <v>155</v>
      </c>
      <c r="F74" s="43" t="s">
        <v>155</v>
      </c>
      <c r="G74" s="43" t="s">
        <v>155</v>
      </c>
      <c r="H74" s="43" t="s">
        <v>155</v>
      </c>
      <c r="I74" s="43" t="s">
        <v>155</v>
      </c>
      <c r="J74" s="43" t="s">
        <v>155</v>
      </c>
      <c r="K74" s="43" t="s">
        <v>155</v>
      </c>
      <c r="L74" s="43" t="s">
        <v>155</v>
      </c>
      <c r="M74" s="43" t="s">
        <v>155</v>
      </c>
      <c r="N74" s="43" t="s">
        <v>155</v>
      </c>
      <c r="O74" s="43" t="s">
        <v>155</v>
      </c>
      <c r="P74" s="43" t="s">
        <v>155</v>
      </c>
      <c r="Q74" s="43" t="s">
        <v>155</v>
      </c>
      <c r="R74" s="43" t="s">
        <v>155</v>
      </c>
      <c r="S74" s="43" t="s">
        <v>155</v>
      </c>
      <c r="T74" s="43" t="s">
        <v>155</v>
      </c>
      <c r="U74" s="43"/>
      <c r="V74" s="2"/>
    </row>
    <row r="75" spans="1:22">
      <c r="A75" s="1" t="s">
        <v>27</v>
      </c>
      <c r="B75" s="39" t="s">
        <v>212</v>
      </c>
      <c r="C75" s="43" t="s">
        <v>447</v>
      </c>
      <c r="D75" s="43" t="s">
        <v>445</v>
      </c>
      <c r="E75" s="586" t="s">
        <v>192</v>
      </c>
      <c r="F75" s="561"/>
      <c r="G75" s="561"/>
      <c r="H75" s="587"/>
      <c r="I75" s="43" t="s">
        <v>445</v>
      </c>
      <c r="J75" s="586" t="s">
        <v>192</v>
      </c>
      <c r="K75" s="561"/>
      <c r="L75" s="561"/>
      <c r="M75" s="587"/>
      <c r="N75" s="586" t="s">
        <v>448</v>
      </c>
      <c r="O75" s="587"/>
      <c r="P75" s="598" t="s">
        <v>192</v>
      </c>
      <c r="Q75" s="598"/>
      <c r="R75" s="598"/>
      <c r="S75" s="598"/>
      <c r="T75" s="598"/>
      <c r="U75" s="598"/>
      <c r="V75" s="599"/>
    </row>
    <row r="76" spans="1:22">
      <c r="A76" s="1" t="s">
        <v>35</v>
      </c>
      <c r="B76" s="39"/>
      <c r="C76" s="44">
        <v>38281</v>
      </c>
      <c r="D76" s="44">
        <v>38363</v>
      </c>
      <c r="E76" s="44">
        <v>38617</v>
      </c>
      <c r="F76" s="44">
        <v>38671</v>
      </c>
      <c r="G76" s="44">
        <v>38763</v>
      </c>
      <c r="H76" s="44">
        <v>38810</v>
      </c>
      <c r="I76" s="44">
        <v>38913</v>
      </c>
      <c r="J76" s="76">
        <v>39070</v>
      </c>
      <c r="K76" s="76">
        <v>39472</v>
      </c>
      <c r="L76" s="76">
        <v>39864</v>
      </c>
      <c r="M76" s="76">
        <v>40106</v>
      </c>
      <c r="N76" s="76">
        <v>40167</v>
      </c>
      <c r="O76" s="76">
        <v>40219</v>
      </c>
      <c r="P76" s="44">
        <v>40491</v>
      </c>
      <c r="Q76" s="44">
        <v>40724</v>
      </c>
      <c r="R76" s="44">
        <v>40989</v>
      </c>
      <c r="S76" s="44">
        <v>41116</v>
      </c>
      <c r="T76" s="44">
        <v>41614</v>
      </c>
      <c r="U76" s="43"/>
      <c r="V76" s="2"/>
    </row>
    <row r="77" spans="1:22">
      <c r="A77" s="1" t="s">
        <v>34</v>
      </c>
      <c r="B77" s="39"/>
      <c r="C77" s="44">
        <v>38338</v>
      </c>
      <c r="D77" s="44">
        <v>38562</v>
      </c>
      <c r="E77" s="44">
        <v>38646</v>
      </c>
      <c r="F77" s="44">
        <v>38701</v>
      </c>
      <c r="G77" s="44">
        <v>38819</v>
      </c>
      <c r="H77" s="44">
        <v>38986</v>
      </c>
      <c r="I77" s="44">
        <v>39654</v>
      </c>
      <c r="J77" s="76">
        <v>39100</v>
      </c>
      <c r="K77" s="76">
        <v>39556</v>
      </c>
      <c r="L77" s="76">
        <v>39973</v>
      </c>
      <c r="M77" s="76">
        <v>40208</v>
      </c>
      <c r="N77" s="76">
        <v>40341</v>
      </c>
      <c r="O77" s="76">
        <v>40589</v>
      </c>
      <c r="P77" s="44">
        <v>40525</v>
      </c>
      <c r="Q77" s="44">
        <v>40783</v>
      </c>
      <c r="R77" s="44">
        <v>41013</v>
      </c>
      <c r="S77" s="44">
        <v>41155</v>
      </c>
      <c r="T77" s="44">
        <v>41697</v>
      </c>
      <c r="U77" s="43"/>
      <c r="V77" s="2"/>
    </row>
    <row r="78" spans="1:22">
      <c r="A78" s="1" t="s">
        <v>206</v>
      </c>
      <c r="B78" s="75">
        <v>37538</v>
      </c>
      <c r="C78" s="73">
        <v>38281</v>
      </c>
      <c r="D78" s="73">
        <v>38363</v>
      </c>
      <c r="E78" s="73">
        <v>38617</v>
      </c>
      <c r="F78" s="73">
        <v>38671</v>
      </c>
      <c r="G78" s="73">
        <v>38763</v>
      </c>
      <c r="H78" s="73">
        <v>38810</v>
      </c>
      <c r="I78" s="73">
        <v>38913</v>
      </c>
      <c r="J78" s="74">
        <v>39070</v>
      </c>
      <c r="K78" s="74">
        <v>39472</v>
      </c>
      <c r="L78" s="74">
        <v>39864</v>
      </c>
      <c r="M78" s="74">
        <v>40106</v>
      </c>
      <c r="N78" s="74">
        <v>40167</v>
      </c>
      <c r="O78" s="74">
        <v>40219</v>
      </c>
      <c r="P78" s="73">
        <v>40491</v>
      </c>
      <c r="Q78" s="73">
        <v>40724</v>
      </c>
      <c r="R78" s="73">
        <v>40989</v>
      </c>
      <c r="S78" s="73">
        <v>41116</v>
      </c>
      <c r="T78" s="73">
        <v>41614</v>
      </c>
      <c r="U78" s="73">
        <v>41355</v>
      </c>
      <c r="V78" s="82">
        <v>41015</v>
      </c>
    </row>
    <row r="79" spans="1:22">
      <c r="A79" s="1" t="s">
        <v>209</v>
      </c>
      <c r="B79" s="75">
        <v>38001</v>
      </c>
      <c r="C79" s="73">
        <v>38338</v>
      </c>
      <c r="D79" s="73">
        <v>38562</v>
      </c>
      <c r="E79" s="73">
        <v>38646</v>
      </c>
      <c r="F79" s="73">
        <v>38701</v>
      </c>
      <c r="G79" s="73">
        <v>38819</v>
      </c>
      <c r="H79" s="73">
        <v>38986</v>
      </c>
      <c r="I79" s="73">
        <v>39654</v>
      </c>
      <c r="J79" s="74">
        <v>39100</v>
      </c>
      <c r="K79" s="74">
        <v>39556</v>
      </c>
      <c r="L79" s="74">
        <v>39973</v>
      </c>
      <c r="M79" s="74">
        <v>40208</v>
      </c>
      <c r="N79" s="74">
        <v>40341</v>
      </c>
      <c r="O79" s="74">
        <v>40589</v>
      </c>
      <c r="P79" s="73">
        <v>40525</v>
      </c>
      <c r="Q79" s="73">
        <v>40783</v>
      </c>
      <c r="R79" s="73">
        <v>41013</v>
      </c>
      <c r="S79" s="73">
        <v>41155</v>
      </c>
      <c r="T79" s="73">
        <v>41697</v>
      </c>
      <c r="U79" s="73">
        <v>41576</v>
      </c>
      <c r="V79" s="82">
        <v>41274</v>
      </c>
    </row>
    <row r="80" spans="1:22">
      <c r="A80" s="1" t="s">
        <v>38</v>
      </c>
      <c r="B80" s="15">
        <f t="shared" ref="B80:V80" si="4">(B79-B78)/365</f>
        <v>1.2684931506849315</v>
      </c>
      <c r="C80" s="15">
        <f t="shared" si="4"/>
        <v>0.15616438356164383</v>
      </c>
      <c r="D80" s="15">
        <f t="shared" si="4"/>
        <v>0.54520547945205478</v>
      </c>
      <c r="E80" s="15">
        <f t="shared" si="4"/>
        <v>7.9452054794520555E-2</v>
      </c>
      <c r="F80" s="15">
        <f t="shared" si="4"/>
        <v>8.2191780821917804E-2</v>
      </c>
      <c r="G80" s="15">
        <f t="shared" si="4"/>
        <v>0.15342465753424658</v>
      </c>
      <c r="H80" s="15">
        <f t="shared" si="4"/>
        <v>0.48219178082191783</v>
      </c>
      <c r="I80" s="15">
        <f t="shared" si="4"/>
        <v>2.0301369863013701</v>
      </c>
      <c r="J80" s="15">
        <f t="shared" si="4"/>
        <v>8.2191780821917804E-2</v>
      </c>
      <c r="K80" s="15">
        <f t="shared" si="4"/>
        <v>0.23013698630136986</v>
      </c>
      <c r="L80" s="15">
        <f t="shared" si="4"/>
        <v>0.29863013698630136</v>
      </c>
      <c r="M80" s="15">
        <f t="shared" si="4"/>
        <v>0.27945205479452057</v>
      </c>
      <c r="N80" s="15">
        <f t="shared" si="4"/>
        <v>0.47671232876712327</v>
      </c>
      <c r="O80" s="15">
        <f t="shared" si="4"/>
        <v>1.0136986301369864</v>
      </c>
      <c r="P80" s="15">
        <f t="shared" si="4"/>
        <v>9.3150684931506855E-2</v>
      </c>
      <c r="Q80" s="15">
        <f t="shared" si="4"/>
        <v>0.16164383561643836</v>
      </c>
      <c r="R80" s="15">
        <f t="shared" si="4"/>
        <v>6.575342465753424E-2</v>
      </c>
      <c r="S80" s="15">
        <f t="shared" si="4"/>
        <v>0.10684931506849316</v>
      </c>
      <c r="T80" s="15">
        <f t="shared" si="4"/>
        <v>0.22739726027397261</v>
      </c>
      <c r="U80" s="15">
        <f t="shared" si="4"/>
        <v>0.60547945205479448</v>
      </c>
      <c r="V80" s="78">
        <f t="shared" si="4"/>
        <v>0.70958904109589038</v>
      </c>
    </row>
    <row r="81" spans="1:22" ht="15.75" thickBot="1">
      <c r="A81" s="4" t="s">
        <v>42</v>
      </c>
      <c r="B81" s="91">
        <v>1</v>
      </c>
      <c r="C81" s="86">
        <v>1</v>
      </c>
      <c r="D81" s="86">
        <v>1</v>
      </c>
      <c r="E81" s="86">
        <v>0</v>
      </c>
      <c r="F81" s="86">
        <v>0</v>
      </c>
      <c r="G81" s="86">
        <v>0</v>
      </c>
      <c r="H81" s="86">
        <v>0</v>
      </c>
      <c r="I81" s="86">
        <v>1</v>
      </c>
      <c r="J81" s="86">
        <v>0</v>
      </c>
      <c r="K81" s="86">
        <v>0</v>
      </c>
      <c r="L81" s="86">
        <v>0</v>
      </c>
      <c r="M81" s="86">
        <v>0</v>
      </c>
      <c r="N81" s="86">
        <v>1</v>
      </c>
      <c r="O81" s="86">
        <v>1</v>
      </c>
      <c r="P81" s="86">
        <v>0</v>
      </c>
      <c r="Q81" s="86">
        <v>0</v>
      </c>
      <c r="R81" s="86">
        <v>0</v>
      </c>
      <c r="S81" s="86">
        <v>0</v>
      </c>
      <c r="T81" s="86">
        <v>0</v>
      </c>
      <c r="U81" s="86">
        <v>0</v>
      </c>
      <c r="V81" s="6">
        <v>0</v>
      </c>
    </row>
    <row r="82" spans="1:22" ht="15.75" thickBot="1">
      <c r="A82" s="85" t="s">
        <v>41</v>
      </c>
      <c r="B82" s="600">
        <f>MIN(SUMIFS(C80:T80,C81:T81,1),5)</f>
        <v>4.2219178082191782</v>
      </c>
      <c r="C82" s="601"/>
      <c r="D82" s="601"/>
      <c r="E82" s="601"/>
      <c r="F82" s="601"/>
      <c r="G82" s="601"/>
      <c r="H82" s="601"/>
      <c r="I82" s="601"/>
      <c r="J82" s="601"/>
      <c r="K82" s="601"/>
      <c r="L82" s="601"/>
      <c r="M82" s="601"/>
      <c r="N82" s="601"/>
      <c r="O82" s="601"/>
      <c r="P82" s="601"/>
      <c r="Q82" s="601"/>
      <c r="R82" s="601"/>
      <c r="S82" s="601"/>
      <c r="T82" s="601"/>
      <c r="U82" s="601"/>
      <c r="V82" s="602"/>
    </row>
    <row r="83" spans="1:22" ht="15.75" thickBot="1"/>
    <row r="84" spans="1:22">
      <c r="A84" s="9" t="s">
        <v>227</v>
      </c>
      <c r="B84" s="107" t="s">
        <v>28</v>
      </c>
      <c r="C84" s="107" t="s">
        <v>29</v>
      </c>
      <c r="D84" s="106"/>
      <c r="E84" s="107"/>
      <c r="F84" s="101"/>
      <c r="G84" s="101"/>
      <c r="H84" s="101"/>
      <c r="I84" s="101"/>
      <c r="J84" s="102"/>
    </row>
    <row r="85" spans="1:22">
      <c r="A85" s="1" t="s">
        <v>23</v>
      </c>
      <c r="B85" s="99" t="s">
        <v>449</v>
      </c>
      <c r="C85" s="41" t="s">
        <v>264</v>
      </c>
      <c r="D85" s="43"/>
      <c r="E85" s="41"/>
      <c r="F85" s="42"/>
      <c r="G85" s="42"/>
      <c r="H85" s="42"/>
      <c r="I85" s="42"/>
      <c r="J85" s="48"/>
    </row>
    <row r="86" spans="1:22">
      <c r="A86" s="1" t="s">
        <v>24</v>
      </c>
      <c r="B86" s="99" t="s">
        <v>156</v>
      </c>
      <c r="C86" s="99" t="s">
        <v>263</v>
      </c>
      <c r="D86" s="43"/>
      <c r="E86" s="99"/>
      <c r="F86" s="43"/>
      <c r="G86" s="43"/>
      <c r="H86" s="43"/>
      <c r="I86" s="43"/>
      <c r="J86" s="2"/>
    </row>
    <row r="87" spans="1:22">
      <c r="A87" s="1" t="s">
        <v>25</v>
      </c>
      <c r="B87" s="99" t="s">
        <v>158</v>
      </c>
      <c r="C87" s="99" t="s">
        <v>158</v>
      </c>
      <c r="D87" s="43"/>
      <c r="E87" s="99"/>
      <c r="F87" s="43"/>
      <c r="G87" s="43"/>
      <c r="H87" s="43"/>
      <c r="I87" s="43"/>
      <c r="J87" s="2"/>
    </row>
    <row r="88" spans="1:22">
      <c r="A88" s="1" t="s">
        <v>26</v>
      </c>
      <c r="B88" s="99" t="s">
        <v>157</v>
      </c>
      <c r="C88" s="99" t="s">
        <v>157</v>
      </c>
      <c r="D88" s="43"/>
      <c r="E88" s="99"/>
      <c r="F88" s="43"/>
      <c r="G88" s="43"/>
      <c r="H88" s="43"/>
      <c r="I88" s="43"/>
      <c r="J88" s="2"/>
    </row>
    <row r="89" spans="1:22">
      <c r="A89" s="1" t="s">
        <v>27</v>
      </c>
      <c r="B89" s="41" t="s">
        <v>450</v>
      </c>
      <c r="C89" s="41" t="s">
        <v>450</v>
      </c>
      <c r="D89" s="47"/>
      <c r="E89" s="41"/>
      <c r="F89" s="42"/>
      <c r="G89" s="42"/>
      <c r="H89" s="42"/>
      <c r="I89" s="42"/>
      <c r="J89" s="48"/>
    </row>
    <row r="90" spans="1:22">
      <c r="A90" s="1" t="s">
        <v>35</v>
      </c>
      <c r="B90" s="100">
        <v>38333</v>
      </c>
      <c r="C90" s="100">
        <v>40391</v>
      </c>
      <c r="D90" s="43"/>
      <c r="E90" s="100"/>
      <c r="F90" s="43"/>
      <c r="G90" s="43"/>
      <c r="H90" s="43"/>
      <c r="I90" s="43"/>
      <c r="J90" s="2"/>
    </row>
    <row r="91" spans="1:22">
      <c r="A91" s="1" t="s">
        <v>34</v>
      </c>
      <c r="B91" s="100">
        <v>41657</v>
      </c>
      <c r="C91" s="100">
        <v>41656</v>
      </c>
      <c r="D91" s="43"/>
      <c r="E91" s="100"/>
      <c r="F91" s="43"/>
      <c r="G91" s="43"/>
      <c r="H91" s="43"/>
      <c r="I91" s="43"/>
      <c r="J91" s="2"/>
    </row>
    <row r="92" spans="1:22">
      <c r="A92" s="1" t="s">
        <v>208</v>
      </c>
      <c r="B92" s="93">
        <v>38333</v>
      </c>
      <c r="C92" s="93">
        <v>40391</v>
      </c>
      <c r="D92" s="105"/>
      <c r="E92" s="93"/>
      <c r="F92" s="94"/>
      <c r="G92" s="94"/>
      <c r="H92" s="94"/>
      <c r="I92" s="94"/>
      <c r="J92" s="95"/>
    </row>
    <row r="93" spans="1:22">
      <c r="A93" s="1" t="s">
        <v>207</v>
      </c>
      <c r="B93" s="93">
        <v>41655</v>
      </c>
      <c r="C93" s="93">
        <v>41656</v>
      </c>
      <c r="D93" s="105"/>
      <c r="E93" s="93"/>
      <c r="F93" s="94"/>
      <c r="G93" s="94"/>
      <c r="H93" s="94"/>
      <c r="I93" s="94"/>
      <c r="J93" s="95"/>
    </row>
    <row r="94" spans="1:22">
      <c r="A94" s="1" t="s">
        <v>38</v>
      </c>
      <c r="B94" s="108">
        <f t="shared" ref="B94:E94" si="5">(B93-B92)/365</f>
        <v>9.1013698630136979</v>
      </c>
      <c r="C94" s="109"/>
      <c r="D94" s="110"/>
      <c r="E94" s="108">
        <f t="shared" si="5"/>
        <v>0</v>
      </c>
      <c r="F94" s="109"/>
      <c r="G94" s="109"/>
      <c r="H94" s="109"/>
      <c r="I94" s="109"/>
      <c r="J94" s="111"/>
    </row>
    <row r="95" spans="1:22" ht="15.75" thickBot="1">
      <c r="A95" s="4" t="s">
        <v>42</v>
      </c>
      <c r="B95" s="566">
        <v>1</v>
      </c>
      <c r="C95" s="567"/>
      <c r="D95" s="591"/>
      <c r="E95" s="566">
        <v>1</v>
      </c>
      <c r="F95" s="567"/>
      <c r="G95" s="567"/>
      <c r="H95" s="567"/>
      <c r="I95" s="567"/>
      <c r="J95" s="568"/>
    </row>
    <row r="96" spans="1:22" ht="15.75" thickBot="1">
      <c r="A96" s="8" t="s">
        <v>41</v>
      </c>
      <c r="B96" s="589">
        <f>MIN(SUMIFS(B94:J94,B95:J95,1),5)</f>
        <v>5</v>
      </c>
      <c r="C96" s="589"/>
      <c r="D96" s="589"/>
      <c r="E96" s="589"/>
      <c r="F96" s="589"/>
      <c r="G96" s="589"/>
      <c r="H96" s="589"/>
      <c r="I96" s="589"/>
      <c r="J96" s="590"/>
    </row>
    <row r="97" spans="1:10" ht="15.75" thickBot="1"/>
    <row r="98" spans="1:10">
      <c r="A98" s="9" t="s">
        <v>262</v>
      </c>
      <c r="B98" s="107" t="s">
        <v>28</v>
      </c>
      <c r="C98" s="101"/>
      <c r="D98" s="101"/>
      <c r="E98" s="101"/>
      <c r="F98" s="101"/>
      <c r="G98" s="101"/>
      <c r="H98" s="101"/>
      <c r="I98" s="101"/>
      <c r="J98" s="102"/>
    </row>
    <row r="99" spans="1:10">
      <c r="A99" s="3" t="s">
        <v>23</v>
      </c>
      <c r="B99" s="41" t="s">
        <v>451</v>
      </c>
      <c r="C99" s="42"/>
      <c r="D99" s="42"/>
      <c r="E99" s="42"/>
      <c r="F99" s="42"/>
      <c r="G99" s="42"/>
      <c r="H99" s="42"/>
      <c r="I99" s="42"/>
      <c r="J99" s="48"/>
    </row>
    <row r="100" spans="1:10">
      <c r="A100" s="1" t="s">
        <v>24</v>
      </c>
      <c r="B100" s="99" t="s">
        <v>258</v>
      </c>
      <c r="C100" s="43"/>
      <c r="D100" s="43"/>
      <c r="E100" s="43"/>
      <c r="F100" s="43"/>
      <c r="G100" s="43"/>
      <c r="H100" s="43"/>
      <c r="I100" s="43"/>
      <c r="J100" s="2"/>
    </row>
    <row r="101" spans="1:10">
      <c r="A101" s="1" t="s">
        <v>25</v>
      </c>
      <c r="B101" s="99" t="s">
        <v>257</v>
      </c>
      <c r="C101" s="43"/>
      <c r="D101" s="43"/>
      <c r="E101" s="43"/>
      <c r="F101" s="43"/>
      <c r="G101" s="43"/>
      <c r="H101" s="43"/>
      <c r="I101" s="43"/>
      <c r="J101" s="2"/>
    </row>
    <row r="102" spans="1:10">
      <c r="A102" s="1" t="s">
        <v>26</v>
      </c>
      <c r="B102" s="99" t="s">
        <v>159</v>
      </c>
      <c r="C102" s="43"/>
      <c r="D102" s="43"/>
      <c r="E102" s="43"/>
      <c r="F102" s="43"/>
      <c r="G102" s="43"/>
      <c r="H102" s="43"/>
      <c r="I102" s="43"/>
      <c r="J102" s="2"/>
    </row>
    <row r="103" spans="1:10">
      <c r="A103" s="1" t="s">
        <v>27</v>
      </c>
      <c r="B103" s="41" t="s">
        <v>216</v>
      </c>
      <c r="C103" s="42"/>
      <c r="D103" s="42"/>
      <c r="E103" s="42"/>
      <c r="F103" s="42"/>
      <c r="G103" s="42"/>
      <c r="H103" s="42"/>
      <c r="I103" s="42"/>
      <c r="J103" s="48"/>
    </row>
    <row r="104" spans="1:10" ht="18" customHeight="1">
      <c r="A104" s="1" t="s">
        <v>35</v>
      </c>
      <c r="B104" s="100">
        <v>37773</v>
      </c>
      <c r="C104" s="43"/>
      <c r="D104" s="43"/>
      <c r="E104" s="43"/>
      <c r="F104" s="43"/>
      <c r="G104" s="43"/>
      <c r="H104" s="43"/>
      <c r="I104" s="43"/>
      <c r="J104" s="2"/>
    </row>
    <row r="105" spans="1:10">
      <c r="A105" s="1" t="s">
        <v>34</v>
      </c>
      <c r="B105" s="100">
        <v>40907</v>
      </c>
      <c r="C105" s="43"/>
      <c r="D105" s="43"/>
      <c r="E105" s="43"/>
      <c r="F105" s="43"/>
      <c r="G105" s="43"/>
      <c r="H105" s="43"/>
      <c r="I105" s="43"/>
      <c r="J105" s="2"/>
    </row>
    <row r="106" spans="1:10">
      <c r="A106" s="1" t="s">
        <v>206</v>
      </c>
      <c r="B106" s="93">
        <v>37773</v>
      </c>
      <c r="C106" s="94"/>
      <c r="D106" s="94"/>
      <c r="E106" s="94"/>
      <c r="F106" s="94"/>
      <c r="G106" s="94"/>
      <c r="H106" s="94"/>
      <c r="I106" s="94"/>
      <c r="J106" s="95"/>
    </row>
    <row r="107" spans="1:10">
      <c r="A107" s="1" t="s">
        <v>209</v>
      </c>
      <c r="B107" s="93">
        <v>40907</v>
      </c>
      <c r="C107" s="94"/>
      <c r="D107" s="94"/>
      <c r="E107" s="94"/>
      <c r="F107" s="94"/>
      <c r="G107" s="94"/>
      <c r="H107" s="94"/>
      <c r="I107" s="94"/>
      <c r="J107" s="95"/>
    </row>
    <row r="108" spans="1:10">
      <c r="A108" s="1" t="s">
        <v>38</v>
      </c>
      <c r="B108" s="108">
        <f t="shared" ref="B108" si="6">(B107-B106)/365</f>
        <v>8.5863013698630137</v>
      </c>
      <c r="C108" s="109"/>
      <c r="D108" s="109"/>
      <c r="E108" s="109"/>
      <c r="F108" s="109"/>
      <c r="G108" s="109"/>
      <c r="H108" s="109"/>
      <c r="I108" s="109"/>
      <c r="J108" s="111"/>
    </row>
    <row r="109" spans="1:10" ht="15.75" thickBot="1">
      <c r="A109" s="4" t="s">
        <v>42</v>
      </c>
      <c r="B109" s="566">
        <v>1</v>
      </c>
      <c r="C109" s="567"/>
      <c r="D109" s="567"/>
      <c r="E109" s="567"/>
      <c r="F109" s="567"/>
      <c r="G109" s="567"/>
      <c r="H109" s="567"/>
      <c r="I109" s="567"/>
      <c r="J109" s="568"/>
    </row>
    <row r="110" spans="1:10" ht="15.75" thickBot="1">
      <c r="A110" s="8" t="s">
        <v>41</v>
      </c>
      <c r="B110" s="589">
        <f>MIN(SUMIFS(B108:J108,B109:J109,1),5)</f>
        <v>5</v>
      </c>
      <c r="C110" s="589"/>
      <c r="D110" s="589"/>
      <c r="E110" s="589"/>
      <c r="F110" s="589"/>
      <c r="G110" s="589"/>
      <c r="H110" s="589"/>
      <c r="I110" s="589"/>
      <c r="J110" s="590"/>
    </row>
  </sheetData>
  <mergeCells count="26">
    <mergeCell ref="A6:W6"/>
    <mergeCell ref="A7:W7"/>
    <mergeCell ref="A8:W8"/>
    <mergeCell ref="A9:W9"/>
    <mergeCell ref="B11:W11"/>
    <mergeCell ref="B110:J110"/>
    <mergeCell ref="B96:J96"/>
    <mergeCell ref="J19:P19"/>
    <mergeCell ref="B47:K47"/>
    <mergeCell ref="B54:K54"/>
    <mergeCell ref="B68:U68"/>
    <mergeCell ref="C71:D71"/>
    <mergeCell ref="R19:T19"/>
    <mergeCell ref="B33:E33"/>
    <mergeCell ref="F33:U33"/>
    <mergeCell ref="B40:W40"/>
    <mergeCell ref="B43:F43"/>
    <mergeCell ref="B26:T26"/>
    <mergeCell ref="E75:H75"/>
    <mergeCell ref="J75:M75"/>
    <mergeCell ref="N75:O75"/>
    <mergeCell ref="P75:V75"/>
    <mergeCell ref="B82:V82"/>
    <mergeCell ref="B95:D95"/>
    <mergeCell ref="E95:J95"/>
    <mergeCell ref="B109:J109"/>
  </mergeCells>
  <pageMargins left="0.7" right="0.7" top="0.75" bottom="0.75" header="0.3" footer="0.3"/>
  <pageSetup paperSize="9" scale="26" orientation="portrait" r:id="rId1"/>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sheetPr codeName="Hoja8">
    <tabColor theme="6" tint="-0.249977111117893"/>
    <pageSetUpPr fitToPage="1"/>
  </sheetPr>
  <dimension ref="A6:W110"/>
  <sheetViews>
    <sheetView view="pageBreakPreview" zoomScale="60" zoomScaleNormal="85" zoomScalePageLayoutView="85" workbookViewId="0">
      <pane ySplit="12" topLeftCell="A85" activePane="bottomLeft" state="frozen"/>
      <selection activeCell="B1" sqref="B1:J1"/>
      <selection pane="bottomLeft" activeCell="B99" sqref="B99:I108"/>
    </sheetView>
  </sheetViews>
  <sheetFormatPr baseColWidth="10" defaultRowHeight="15"/>
  <cols>
    <col min="1" max="1" width="40.42578125" customWidth="1"/>
    <col min="2" max="2" width="11.85546875" customWidth="1"/>
    <col min="3" max="3" width="13.28515625" customWidth="1"/>
    <col min="4" max="4" width="10.7109375" customWidth="1"/>
    <col min="5" max="5" width="14.28515625" customWidth="1"/>
    <col min="7" max="7" width="12.28515625" customWidth="1"/>
    <col min="8" max="8" width="17.28515625" customWidth="1"/>
    <col min="9" max="9" width="13.140625" customWidth="1"/>
    <col min="12" max="12" width="10.85546875" customWidth="1"/>
    <col min="13" max="13" width="15.28515625" customWidth="1"/>
    <col min="14" max="14" width="17.140625" customWidth="1"/>
    <col min="15" max="15" width="18.42578125" customWidth="1"/>
  </cols>
  <sheetData>
    <row r="6" spans="1:23">
      <c r="A6" s="410" t="s">
        <v>201</v>
      </c>
      <c r="B6" s="410"/>
      <c r="C6" s="410"/>
      <c r="D6" s="410"/>
      <c r="E6" s="410"/>
      <c r="F6" s="410"/>
      <c r="G6" s="410"/>
      <c r="H6" s="410"/>
      <c r="I6" s="410"/>
      <c r="J6" s="410"/>
      <c r="K6" s="410"/>
      <c r="L6" s="410"/>
      <c r="M6" s="410"/>
      <c r="N6" s="410"/>
      <c r="O6" s="410"/>
      <c r="P6" s="40"/>
      <c r="Q6" s="40"/>
      <c r="R6" s="40"/>
      <c r="S6" s="40"/>
      <c r="T6" s="40"/>
      <c r="U6" s="40"/>
      <c r="V6" s="40"/>
      <c r="W6" s="40"/>
    </row>
    <row r="7" spans="1:23">
      <c r="A7" s="410" t="s">
        <v>202</v>
      </c>
      <c r="B7" s="410"/>
      <c r="C7" s="410"/>
      <c r="D7" s="410"/>
      <c r="E7" s="410"/>
      <c r="F7" s="410"/>
      <c r="G7" s="410"/>
      <c r="H7" s="410"/>
      <c r="I7" s="410"/>
      <c r="J7" s="410"/>
      <c r="K7" s="410"/>
      <c r="L7" s="410"/>
      <c r="M7" s="410"/>
      <c r="N7" s="410"/>
      <c r="O7" s="410"/>
      <c r="P7" s="40"/>
      <c r="Q7" s="40"/>
      <c r="R7" s="40"/>
      <c r="S7" s="40"/>
      <c r="T7" s="40"/>
      <c r="U7" s="40"/>
      <c r="V7" s="40"/>
      <c r="W7" s="40"/>
    </row>
    <row r="8" spans="1:23">
      <c r="A8" s="410" t="s">
        <v>203</v>
      </c>
      <c r="B8" s="410"/>
      <c r="C8" s="410"/>
      <c r="D8" s="410"/>
      <c r="E8" s="410"/>
      <c r="F8" s="410"/>
      <c r="G8" s="410"/>
      <c r="H8" s="410"/>
      <c r="I8" s="410"/>
      <c r="J8" s="410"/>
      <c r="K8" s="410"/>
      <c r="L8" s="410"/>
      <c r="M8" s="410"/>
      <c r="N8" s="410"/>
      <c r="O8" s="410"/>
      <c r="P8" s="40"/>
      <c r="Q8" s="40"/>
      <c r="R8" s="40"/>
      <c r="S8" s="40"/>
      <c r="T8" s="40"/>
      <c r="U8" s="40"/>
      <c r="V8" s="40"/>
      <c r="W8" s="40"/>
    </row>
    <row r="9" spans="1:23">
      <c r="A9" s="410" t="s">
        <v>473</v>
      </c>
      <c r="B9" s="410"/>
      <c r="C9" s="410"/>
      <c r="D9" s="410"/>
      <c r="E9" s="410"/>
      <c r="F9" s="410"/>
      <c r="G9" s="410"/>
      <c r="H9" s="410"/>
      <c r="I9" s="410"/>
      <c r="J9" s="410"/>
      <c r="K9" s="410"/>
      <c r="L9" s="410"/>
      <c r="M9" s="410"/>
      <c r="N9" s="410"/>
      <c r="O9" s="410"/>
      <c r="P9" s="40"/>
      <c r="Q9" s="40"/>
      <c r="R9" s="40"/>
      <c r="S9" s="40"/>
      <c r="T9" s="40"/>
      <c r="U9" s="40"/>
      <c r="V9" s="40"/>
      <c r="W9" s="40"/>
    </row>
    <row r="11" spans="1:23">
      <c r="A11" s="13" t="s">
        <v>13</v>
      </c>
      <c r="B11" s="592" t="s">
        <v>198</v>
      </c>
      <c r="C11" s="592"/>
      <c r="D11" s="592"/>
      <c r="E11" s="592"/>
      <c r="F11" s="592"/>
      <c r="G11" s="592"/>
      <c r="H11" s="592"/>
      <c r="I11" s="592"/>
      <c r="J11" s="592"/>
      <c r="K11" s="592"/>
      <c r="L11" s="592"/>
      <c r="M11" s="592"/>
      <c r="N11" s="592"/>
      <c r="O11" s="592"/>
    </row>
    <row r="12" spans="1:23">
      <c r="A12" s="13" t="s">
        <v>43</v>
      </c>
      <c r="B12" s="96">
        <f>SUM(B26,B40,B54,B68,B96,B82,B110)</f>
        <v>30.265753424657536</v>
      </c>
      <c r="C12" s="46"/>
      <c r="D12" s="46"/>
      <c r="E12" s="46"/>
      <c r="F12" s="46"/>
      <c r="G12" s="46"/>
      <c r="H12" s="46"/>
      <c r="I12" s="46"/>
      <c r="J12" s="46"/>
    </row>
    <row r="13" spans="1:23" ht="15.75" thickBot="1"/>
    <row r="14" spans="1:23">
      <c r="A14" s="9" t="s">
        <v>411</v>
      </c>
      <c r="B14" s="569" t="s">
        <v>28</v>
      </c>
      <c r="C14" s="570"/>
      <c r="D14" s="570"/>
      <c r="E14" s="570"/>
      <c r="F14" s="571"/>
    </row>
    <row r="15" spans="1:23">
      <c r="A15" s="21" t="s">
        <v>23</v>
      </c>
      <c r="B15" s="41" t="s">
        <v>372</v>
      </c>
      <c r="C15" s="42"/>
      <c r="D15" s="42"/>
      <c r="E15" s="42"/>
      <c r="F15" s="48"/>
    </row>
    <row r="16" spans="1:23">
      <c r="A16" s="21" t="s">
        <v>24</v>
      </c>
      <c r="B16" s="43" t="s">
        <v>410</v>
      </c>
      <c r="C16" s="43"/>
      <c r="D16" s="43"/>
      <c r="E16" s="43"/>
      <c r="F16" s="2"/>
    </row>
    <row r="17" spans="1:15">
      <c r="A17" s="21" t="s">
        <v>25</v>
      </c>
      <c r="B17" s="43"/>
      <c r="C17" s="43"/>
      <c r="D17" s="43"/>
      <c r="E17" s="43"/>
      <c r="F17" s="2"/>
    </row>
    <row r="18" spans="1:15">
      <c r="A18" s="21" t="s">
        <v>26</v>
      </c>
      <c r="B18" s="43"/>
      <c r="C18" s="43"/>
      <c r="D18" s="43"/>
      <c r="E18" s="43"/>
      <c r="F18" s="2"/>
    </row>
    <row r="19" spans="1:15">
      <c r="A19" s="21" t="s">
        <v>27</v>
      </c>
      <c r="B19" s="41" t="s">
        <v>467</v>
      </c>
      <c r="C19" s="42"/>
      <c r="D19" s="42"/>
      <c r="E19" s="42"/>
      <c r="F19" s="48"/>
    </row>
    <row r="20" spans="1:15">
      <c r="A20" s="21" t="s">
        <v>35</v>
      </c>
      <c r="B20" s="43"/>
      <c r="C20" s="43"/>
      <c r="D20" s="43"/>
      <c r="E20" s="43"/>
      <c r="F20" s="2"/>
    </row>
    <row r="21" spans="1:15">
      <c r="A21" s="21" t="s">
        <v>34</v>
      </c>
      <c r="B21" s="43"/>
      <c r="C21" s="43"/>
      <c r="D21" s="43"/>
      <c r="E21" s="43"/>
      <c r="F21" s="2"/>
    </row>
    <row r="22" spans="1:15">
      <c r="A22" s="21" t="s">
        <v>36</v>
      </c>
      <c r="B22" s="93">
        <v>37654</v>
      </c>
      <c r="C22" s="94">
        <v>39353</v>
      </c>
      <c r="D22" s="94">
        <v>37888</v>
      </c>
      <c r="E22" s="94">
        <v>39815</v>
      </c>
      <c r="F22" s="95">
        <v>41134</v>
      </c>
    </row>
    <row r="23" spans="1:15">
      <c r="A23" s="21" t="s">
        <v>37</v>
      </c>
      <c r="B23" s="93">
        <v>38352</v>
      </c>
      <c r="C23" s="94">
        <v>39937</v>
      </c>
      <c r="D23" s="94">
        <v>38383</v>
      </c>
      <c r="E23" s="94">
        <v>40556</v>
      </c>
      <c r="F23" s="95">
        <v>41305</v>
      </c>
    </row>
    <row r="24" spans="1:15">
      <c r="A24" s="21" t="s">
        <v>38</v>
      </c>
      <c r="B24" s="41">
        <f>(B23-B22)/365</f>
        <v>1.9123287671232876</v>
      </c>
      <c r="C24" s="42">
        <f>(C23-C22)/365</f>
        <v>1.6</v>
      </c>
      <c r="D24" s="42">
        <f>(D23-D22)/365</f>
        <v>1.3561643835616439</v>
      </c>
      <c r="E24" s="42">
        <f>(E23-E22)/365</f>
        <v>2.0301369863013701</v>
      </c>
      <c r="F24" s="48">
        <f>(F23-F22)/365</f>
        <v>0.46849315068493153</v>
      </c>
    </row>
    <row r="25" spans="1:15" ht="15.75" thickBot="1">
      <c r="A25" s="32" t="s">
        <v>42</v>
      </c>
      <c r="B25" s="88">
        <v>1</v>
      </c>
      <c r="C25" s="89">
        <v>1</v>
      </c>
      <c r="D25" s="89">
        <v>1</v>
      </c>
      <c r="E25" s="89">
        <v>0</v>
      </c>
      <c r="F25" s="90">
        <v>0</v>
      </c>
    </row>
    <row r="26" spans="1:15" ht="15.75" thickBot="1">
      <c r="A26" s="85" t="s">
        <v>41</v>
      </c>
      <c r="B26" s="600">
        <f>B24+C24+D24</f>
        <v>4.868493150684932</v>
      </c>
      <c r="C26" s="601"/>
      <c r="D26" s="601"/>
      <c r="E26" s="601"/>
      <c r="F26" s="602"/>
    </row>
    <row r="27" spans="1:15" ht="15.75" thickBot="1"/>
    <row r="28" spans="1:15">
      <c r="A28" s="9" t="s">
        <v>409</v>
      </c>
      <c r="B28" s="59" t="s">
        <v>28</v>
      </c>
      <c r="C28" s="70" t="s">
        <v>29</v>
      </c>
      <c r="D28" s="70" t="s">
        <v>30</v>
      </c>
      <c r="E28" s="70" t="s">
        <v>31</v>
      </c>
      <c r="F28" s="70" t="s">
        <v>32</v>
      </c>
      <c r="G28" s="70" t="s">
        <v>33</v>
      </c>
      <c r="H28" s="70" t="s">
        <v>261</v>
      </c>
      <c r="I28" s="70" t="s">
        <v>260</v>
      </c>
      <c r="J28" s="70" t="s">
        <v>259</v>
      </c>
      <c r="K28" s="70" t="s">
        <v>293</v>
      </c>
      <c r="L28" s="71" t="s">
        <v>408</v>
      </c>
      <c r="M28" s="59" t="s">
        <v>291</v>
      </c>
      <c r="N28" s="59" t="s">
        <v>290</v>
      </c>
      <c r="O28" s="60" t="s">
        <v>455</v>
      </c>
    </row>
    <row r="29" spans="1:15">
      <c r="A29" s="1" t="s">
        <v>23</v>
      </c>
      <c r="B29" s="83" t="s">
        <v>452</v>
      </c>
      <c r="C29" s="43" t="s">
        <v>214</v>
      </c>
      <c r="D29" s="43" t="s">
        <v>214</v>
      </c>
      <c r="E29" s="43" t="s">
        <v>214</v>
      </c>
      <c r="F29" s="43" t="s">
        <v>214</v>
      </c>
      <c r="G29" s="43" t="s">
        <v>214</v>
      </c>
      <c r="H29" s="43" t="s">
        <v>214</v>
      </c>
      <c r="I29" s="43" t="s">
        <v>214</v>
      </c>
      <c r="J29" s="43" t="s">
        <v>214</v>
      </c>
      <c r="K29" s="43" t="s">
        <v>214</v>
      </c>
      <c r="L29" s="43" t="s">
        <v>214</v>
      </c>
      <c r="M29" s="43" t="s">
        <v>407</v>
      </c>
      <c r="N29" s="43" t="s">
        <v>406</v>
      </c>
      <c r="O29" s="2" t="s">
        <v>465</v>
      </c>
    </row>
    <row r="30" spans="1:15">
      <c r="A30" s="1" t="s">
        <v>24</v>
      </c>
      <c r="B30" s="38" t="s">
        <v>405</v>
      </c>
      <c r="C30" s="38"/>
      <c r="D30" s="38"/>
      <c r="E30" s="38"/>
      <c r="F30" s="43"/>
      <c r="G30" s="43"/>
      <c r="H30" s="43"/>
      <c r="I30" s="43"/>
      <c r="J30" s="43"/>
      <c r="K30" s="43"/>
      <c r="L30" s="43"/>
      <c r="M30" s="43"/>
      <c r="N30" s="43"/>
      <c r="O30" s="2"/>
    </row>
    <row r="31" spans="1:15">
      <c r="A31" s="1" t="s">
        <v>25</v>
      </c>
      <c r="B31" s="38"/>
      <c r="C31" s="38"/>
      <c r="D31" s="38"/>
      <c r="E31" s="38"/>
      <c r="F31" s="43" t="s">
        <v>404</v>
      </c>
      <c r="G31" s="43" t="s">
        <v>403</v>
      </c>
      <c r="H31" s="43" t="s">
        <v>402</v>
      </c>
      <c r="I31" s="43" t="s">
        <v>401</v>
      </c>
      <c r="J31" s="43" t="s">
        <v>400</v>
      </c>
      <c r="K31" s="43" t="s">
        <v>399</v>
      </c>
      <c r="L31" s="43" t="s">
        <v>398</v>
      </c>
      <c r="M31" s="43" t="s">
        <v>397</v>
      </c>
      <c r="N31" s="43"/>
      <c r="O31" s="2" t="s">
        <v>396</v>
      </c>
    </row>
    <row r="32" spans="1:15">
      <c r="A32" s="21" t="s">
        <v>26</v>
      </c>
      <c r="B32" s="43" t="s">
        <v>395</v>
      </c>
      <c r="C32" s="43"/>
      <c r="D32" s="43"/>
      <c r="E32" s="43"/>
      <c r="F32" s="43"/>
      <c r="G32" s="43"/>
      <c r="H32" s="43"/>
      <c r="I32" s="43"/>
      <c r="J32" s="43"/>
      <c r="K32" s="43"/>
      <c r="L32" s="43"/>
      <c r="M32" s="43"/>
      <c r="N32" s="43"/>
      <c r="O32" s="2"/>
    </row>
    <row r="33" spans="1:15" ht="105">
      <c r="A33" s="97" t="s">
        <v>27</v>
      </c>
      <c r="B33" s="98" t="s">
        <v>453</v>
      </c>
      <c r="C33" s="608" t="s">
        <v>454</v>
      </c>
      <c r="D33" s="609"/>
      <c r="E33" s="98" t="s">
        <v>456</v>
      </c>
      <c r="F33" s="37" t="s">
        <v>457</v>
      </c>
      <c r="G33" s="37" t="s">
        <v>458</v>
      </c>
      <c r="H33" s="37" t="s">
        <v>459</v>
      </c>
      <c r="I33" s="37" t="s">
        <v>460</v>
      </c>
      <c r="J33" s="608" t="s">
        <v>461</v>
      </c>
      <c r="K33" s="610"/>
      <c r="L33" s="609"/>
      <c r="M33" s="37" t="s">
        <v>462</v>
      </c>
      <c r="N33" s="37" t="s">
        <v>463</v>
      </c>
      <c r="O33" s="49" t="s">
        <v>464</v>
      </c>
    </row>
    <row r="34" spans="1:15">
      <c r="A34" s="1" t="s">
        <v>35</v>
      </c>
      <c r="B34" s="38"/>
      <c r="C34" s="38"/>
      <c r="D34" s="38"/>
      <c r="E34" s="38"/>
      <c r="F34" s="43"/>
      <c r="G34" s="43"/>
      <c r="H34" s="43"/>
      <c r="I34" s="43"/>
      <c r="J34" s="43"/>
      <c r="K34" s="43"/>
      <c r="L34" s="43"/>
      <c r="M34" s="43"/>
      <c r="N34" s="43"/>
      <c r="O34" s="2"/>
    </row>
    <row r="35" spans="1:15">
      <c r="A35" s="1" t="s">
        <v>34</v>
      </c>
      <c r="B35" s="38"/>
      <c r="C35" s="38"/>
      <c r="D35" s="38"/>
      <c r="E35" s="38"/>
      <c r="F35" s="43"/>
      <c r="G35" s="43"/>
      <c r="H35" s="43"/>
      <c r="I35" s="43"/>
      <c r="J35" s="43"/>
      <c r="K35" s="43"/>
      <c r="L35" s="43"/>
      <c r="M35" s="43"/>
      <c r="N35" s="43"/>
      <c r="O35" s="2"/>
    </row>
    <row r="36" spans="1:15">
      <c r="A36" s="1" t="s">
        <v>36</v>
      </c>
      <c r="B36" s="74">
        <v>40437</v>
      </c>
      <c r="C36" s="74">
        <v>39067</v>
      </c>
      <c r="D36" s="74">
        <v>39024</v>
      </c>
      <c r="E36" s="74">
        <v>38743</v>
      </c>
      <c r="F36" s="61">
        <v>37386</v>
      </c>
      <c r="G36" s="61">
        <v>38195</v>
      </c>
      <c r="H36" s="61">
        <v>38275</v>
      </c>
      <c r="I36" s="61">
        <v>38313</v>
      </c>
      <c r="J36" s="61">
        <v>38429</v>
      </c>
      <c r="K36" s="61">
        <v>38551</v>
      </c>
      <c r="L36" s="61">
        <v>38588</v>
      </c>
      <c r="M36" s="61">
        <v>37883</v>
      </c>
      <c r="N36" s="61">
        <v>37653</v>
      </c>
      <c r="O36" s="82">
        <v>36957</v>
      </c>
    </row>
    <row r="37" spans="1:15">
      <c r="A37" s="1" t="s">
        <v>37</v>
      </c>
      <c r="B37" s="74">
        <v>40709</v>
      </c>
      <c r="C37" s="74">
        <v>39129</v>
      </c>
      <c r="D37" s="74">
        <v>39066</v>
      </c>
      <c r="E37" s="74">
        <v>38924</v>
      </c>
      <c r="F37" s="61">
        <v>37406</v>
      </c>
      <c r="G37" s="61">
        <v>38260</v>
      </c>
      <c r="H37" s="61">
        <v>38296</v>
      </c>
      <c r="I37" s="61">
        <v>38331</v>
      </c>
      <c r="J37" s="61">
        <v>38536</v>
      </c>
      <c r="K37" s="61">
        <v>38569</v>
      </c>
      <c r="L37" s="61">
        <v>38619</v>
      </c>
      <c r="M37" s="61">
        <v>38065</v>
      </c>
      <c r="N37" s="61">
        <v>37741</v>
      </c>
      <c r="O37" s="82">
        <v>37343</v>
      </c>
    </row>
    <row r="38" spans="1:15">
      <c r="A38" s="1" t="s">
        <v>38</v>
      </c>
      <c r="B38" s="81">
        <f t="shared" ref="B38:O38" si="0">(B37-B36)/365</f>
        <v>0.74520547945205484</v>
      </c>
      <c r="C38" s="81">
        <f t="shared" si="0"/>
        <v>0.16986301369863013</v>
      </c>
      <c r="D38" s="81">
        <f t="shared" si="0"/>
        <v>0.11506849315068493</v>
      </c>
      <c r="E38" s="81">
        <f t="shared" si="0"/>
        <v>0.49589041095890413</v>
      </c>
      <c r="F38" s="15">
        <f t="shared" si="0"/>
        <v>5.4794520547945202E-2</v>
      </c>
      <c r="G38" s="15">
        <f t="shared" si="0"/>
        <v>0.17808219178082191</v>
      </c>
      <c r="H38" s="15">
        <f t="shared" si="0"/>
        <v>5.7534246575342465E-2</v>
      </c>
      <c r="I38" s="15">
        <f t="shared" si="0"/>
        <v>4.9315068493150684E-2</v>
      </c>
      <c r="J38" s="15">
        <f t="shared" si="0"/>
        <v>0.29315068493150687</v>
      </c>
      <c r="K38" s="15">
        <f t="shared" si="0"/>
        <v>4.9315068493150684E-2</v>
      </c>
      <c r="L38" s="15">
        <f t="shared" si="0"/>
        <v>8.4931506849315067E-2</v>
      </c>
      <c r="M38" s="15">
        <f t="shared" si="0"/>
        <v>0.49863013698630138</v>
      </c>
      <c r="N38" s="15">
        <f t="shared" si="0"/>
        <v>0.24109589041095891</v>
      </c>
      <c r="O38" s="78">
        <f t="shared" si="0"/>
        <v>1.0575342465753426</v>
      </c>
    </row>
    <row r="39" spans="1:15" ht="15.75" thickBot="1">
      <c r="A39" s="4" t="s">
        <v>42</v>
      </c>
      <c r="B39" s="10">
        <v>1</v>
      </c>
      <c r="C39" s="10">
        <v>1</v>
      </c>
      <c r="D39" s="10">
        <v>1</v>
      </c>
      <c r="E39" s="10">
        <v>1</v>
      </c>
      <c r="F39" s="10">
        <v>1</v>
      </c>
      <c r="G39" s="10">
        <v>1</v>
      </c>
      <c r="H39" s="10">
        <v>1</v>
      </c>
      <c r="I39" s="10">
        <v>1</v>
      </c>
      <c r="J39" s="10">
        <v>1</v>
      </c>
      <c r="K39" s="10">
        <v>1</v>
      </c>
      <c r="L39" s="10">
        <v>1</v>
      </c>
      <c r="M39" s="10">
        <v>1</v>
      </c>
      <c r="N39" s="10">
        <v>1</v>
      </c>
      <c r="O39" s="80">
        <v>1</v>
      </c>
    </row>
    <row r="40" spans="1:15" ht="15.75" thickBot="1">
      <c r="A40" s="8" t="s">
        <v>41</v>
      </c>
      <c r="B40" s="575">
        <f>B38+C38+D38+E38+F38+G38+H38+I38+J38+K38+L38+M38+N38+O38</f>
        <v>4.0904109589041102</v>
      </c>
      <c r="C40" s="589"/>
      <c r="D40" s="589"/>
      <c r="E40" s="589"/>
      <c r="F40" s="589"/>
      <c r="G40" s="589"/>
      <c r="H40" s="589"/>
      <c r="I40" s="589"/>
      <c r="J40" s="590"/>
    </row>
    <row r="41" spans="1:15" ht="15.75" thickBot="1"/>
    <row r="42" spans="1:15">
      <c r="A42" s="9" t="s">
        <v>394</v>
      </c>
      <c r="B42" s="569" t="s">
        <v>28</v>
      </c>
      <c r="C42" s="570"/>
      <c r="D42" s="570"/>
      <c r="E42" s="570"/>
      <c r="F42" s="570"/>
      <c r="G42" s="570"/>
      <c r="H42" s="570"/>
      <c r="I42" s="570"/>
      <c r="J42" s="571"/>
    </row>
    <row r="43" spans="1:15">
      <c r="A43" s="21" t="s">
        <v>23</v>
      </c>
      <c r="B43" s="41" t="s">
        <v>393</v>
      </c>
      <c r="C43" s="42"/>
      <c r="D43" s="42"/>
      <c r="E43" s="42"/>
      <c r="F43" s="42"/>
      <c r="G43" s="42"/>
      <c r="H43" s="42"/>
      <c r="I43" s="42"/>
      <c r="J43" s="48"/>
    </row>
    <row r="44" spans="1:15">
      <c r="A44" s="21" t="s">
        <v>24</v>
      </c>
      <c r="B44" s="43" t="s">
        <v>392</v>
      </c>
      <c r="C44" s="43"/>
      <c r="D44" s="43"/>
      <c r="E44" s="43"/>
      <c r="F44" s="43"/>
      <c r="G44" s="43"/>
      <c r="H44" s="43"/>
      <c r="I44" s="43"/>
      <c r="J44" s="2"/>
    </row>
    <row r="45" spans="1:15">
      <c r="A45" s="21" t="s">
        <v>25</v>
      </c>
      <c r="B45" s="43"/>
      <c r="C45" s="43"/>
      <c r="D45" s="43"/>
      <c r="E45" s="43"/>
      <c r="F45" s="43"/>
      <c r="G45" s="43"/>
      <c r="H45" s="43"/>
      <c r="I45" s="43"/>
      <c r="J45" s="2"/>
    </row>
    <row r="46" spans="1:15">
      <c r="A46" s="21" t="s">
        <v>26</v>
      </c>
      <c r="B46" s="43" t="s">
        <v>391</v>
      </c>
      <c r="C46" s="43"/>
      <c r="D46" s="43"/>
      <c r="E46" s="43"/>
      <c r="F46" s="43"/>
      <c r="G46" s="43"/>
      <c r="H46" s="43"/>
      <c r="I46" s="43"/>
      <c r="J46" s="2"/>
    </row>
    <row r="47" spans="1:15">
      <c r="A47" s="21" t="s">
        <v>27</v>
      </c>
      <c r="B47" s="41" t="s">
        <v>466</v>
      </c>
      <c r="C47" s="42"/>
      <c r="D47" s="42"/>
      <c r="E47" s="42"/>
      <c r="F47" s="42"/>
      <c r="G47" s="42"/>
      <c r="H47" s="42"/>
      <c r="I47" s="42"/>
      <c r="J47" s="48"/>
    </row>
    <row r="48" spans="1:15">
      <c r="A48" s="21" t="s">
        <v>35</v>
      </c>
      <c r="B48" s="43"/>
      <c r="C48" s="43"/>
      <c r="D48" s="43"/>
      <c r="E48" s="43"/>
      <c r="F48" s="43"/>
      <c r="G48" s="43"/>
      <c r="H48" s="43" t="s">
        <v>390</v>
      </c>
      <c r="I48" s="43"/>
      <c r="J48" s="2"/>
    </row>
    <row r="49" spans="1:10">
      <c r="A49" s="21" t="s">
        <v>34</v>
      </c>
      <c r="B49" s="43"/>
      <c r="C49" s="43"/>
      <c r="D49" s="43"/>
      <c r="E49" s="43"/>
      <c r="F49" s="43"/>
      <c r="G49" s="43"/>
      <c r="H49" s="43"/>
      <c r="I49" s="43"/>
      <c r="J49" s="2"/>
    </row>
    <row r="50" spans="1:10">
      <c r="A50" s="21" t="s">
        <v>36</v>
      </c>
      <c r="B50" s="112">
        <v>36404</v>
      </c>
      <c r="C50" s="113"/>
      <c r="D50" s="113"/>
      <c r="E50" s="113"/>
      <c r="F50" s="113"/>
      <c r="G50" s="113"/>
      <c r="H50" s="113"/>
      <c r="I50" s="113"/>
      <c r="J50" s="114"/>
    </row>
    <row r="51" spans="1:10">
      <c r="A51" s="21" t="s">
        <v>37</v>
      </c>
      <c r="B51" s="93">
        <v>38383</v>
      </c>
      <c r="C51" s="94"/>
      <c r="D51" s="94"/>
      <c r="E51" s="94"/>
      <c r="F51" s="94"/>
      <c r="G51" s="94"/>
      <c r="H51" s="94"/>
      <c r="I51" s="94"/>
      <c r="J51" s="95"/>
    </row>
    <row r="52" spans="1:10">
      <c r="A52" s="21" t="s">
        <v>38</v>
      </c>
      <c r="B52" s="108">
        <f t="shared" ref="B52" si="1">(B51-B50)/365</f>
        <v>5.4219178082191783</v>
      </c>
      <c r="C52" s="109"/>
      <c r="D52" s="109"/>
      <c r="E52" s="109"/>
      <c r="F52" s="109"/>
      <c r="G52" s="109"/>
      <c r="H52" s="109"/>
      <c r="I52" s="109"/>
      <c r="J52" s="111"/>
    </row>
    <row r="53" spans="1:10" ht="15.75" thickBot="1">
      <c r="A53" s="32" t="s">
        <v>42</v>
      </c>
      <c r="B53" s="88">
        <v>1</v>
      </c>
      <c r="C53" s="89"/>
      <c r="D53" s="89"/>
      <c r="E53" s="89"/>
      <c r="F53" s="89"/>
      <c r="G53" s="89"/>
      <c r="H53" s="89"/>
      <c r="I53" s="89"/>
      <c r="J53" s="90"/>
    </row>
    <row r="54" spans="1:10" ht="15.75" thickBot="1">
      <c r="A54" s="8" t="s">
        <v>41</v>
      </c>
      <c r="B54" s="115">
        <v>5</v>
      </c>
      <c r="C54" s="116"/>
      <c r="D54" s="116"/>
      <c r="E54" s="116"/>
      <c r="F54" s="116"/>
      <c r="G54" s="116"/>
      <c r="H54" s="116"/>
      <c r="I54" s="116"/>
      <c r="J54" s="117"/>
    </row>
    <row r="55" spans="1:10" ht="15.75" thickBot="1"/>
    <row r="56" spans="1:10">
      <c r="A56" s="9" t="s">
        <v>385</v>
      </c>
      <c r="B56" s="569" t="s">
        <v>28</v>
      </c>
      <c r="C56" s="570"/>
      <c r="D56" s="570"/>
      <c r="E56" s="570"/>
      <c r="F56" s="570"/>
      <c r="G56" s="570"/>
      <c r="H56" s="570"/>
      <c r="I56" s="570"/>
      <c r="J56" s="571"/>
    </row>
    <row r="57" spans="1:10">
      <c r="A57" s="1" t="s">
        <v>23</v>
      </c>
      <c r="B57" s="41" t="s">
        <v>389</v>
      </c>
      <c r="C57" s="42"/>
      <c r="D57" s="42"/>
      <c r="E57" s="42"/>
      <c r="F57" s="42"/>
      <c r="G57" s="42"/>
      <c r="H57" s="42"/>
      <c r="I57" s="42"/>
      <c r="J57" s="48"/>
    </row>
    <row r="58" spans="1:10">
      <c r="A58" s="1" t="s">
        <v>24</v>
      </c>
      <c r="B58" s="43" t="s">
        <v>388</v>
      </c>
      <c r="C58" s="43"/>
      <c r="D58" s="43"/>
      <c r="E58" s="43"/>
      <c r="F58" s="43"/>
      <c r="G58" s="43"/>
      <c r="H58" s="43"/>
      <c r="I58" s="43"/>
      <c r="J58" s="2"/>
    </row>
    <row r="59" spans="1:10">
      <c r="A59" s="1" t="s">
        <v>25</v>
      </c>
      <c r="B59" s="43"/>
      <c r="C59" s="43"/>
      <c r="D59" s="43"/>
      <c r="E59" s="43"/>
      <c r="F59" s="43"/>
      <c r="G59" s="43"/>
      <c r="H59" s="43"/>
      <c r="I59" s="43"/>
      <c r="J59" s="2"/>
    </row>
    <row r="60" spans="1:10">
      <c r="A60" s="1" t="s">
        <v>26</v>
      </c>
      <c r="B60" s="43" t="s">
        <v>387</v>
      </c>
      <c r="C60" s="43"/>
      <c r="D60" s="43"/>
      <c r="E60" s="43"/>
      <c r="F60" s="43"/>
      <c r="G60" s="43"/>
      <c r="H60" s="43"/>
      <c r="I60" s="43"/>
      <c r="J60" s="2"/>
    </row>
    <row r="61" spans="1:10">
      <c r="A61" s="1" t="s">
        <v>27</v>
      </c>
      <c r="B61" s="41" t="s">
        <v>386</v>
      </c>
      <c r="C61" s="42"/>
      <c r="D61" s="42"/>
      <c r="E61" s="42"/>
      <c r="F61" s="42"/>
      <c r="G61" s="42"/>
      <c r="H61" s="42"/>
      <c r="I61" s="42"/>
      <c r="J61" s="48"/>
    </row>
    <row r="62" spans="1:10">
      <c r="A62" s="1" t="s">
        <v>35</v>
      </c>
      <c r="B62" s="103"/>
      <c r="C62" s="43"/>
      <c r="D62" s="43"/>
      <c r="E62" s="43"/>
      <c r="F62" s="43"/>
      <c r="G62" s="43"/>
      <c r="H62" s="43"/>
      <c r="I62" s="43"/>
      <c r="J62" s="2"/>
    </row>
    <row r="63" spans="1:10">
      <c r="A63" s="1" t="s">
        <v>34</v>
      </c>
      <c r="B63" s="103"/>
      <c r="C63" s="43"/>
      <c r="D63" s="43"/>
      <c r="E63" s="43"/>
      <c r="F63" s="43"/>
      <c r="G63" s="43"/>
      <c r="H63" s="43"/>
      <c r="I63" s="43"/>
      <c r="J63" s="2"/>
    </row>
    <row r="64" spans="1:10">
      <c r="A64" s="1" t="s">
        <v>36</v>
      </c>
      <c r="B64" s="112">
        <v>40058</v>
      </c>
      <c r="C64" s="113"/>
      <c r="D64" s="113"/>
      <c r="E64" s="113"/>
      <c r="F64" s="113"/>
      <c r="G64" s="113"/>
      <c r="H64" s="113"/>
      <c r="I64" s="113"/>
      <c r="J64" s="114"/>
    </row>
    <row r="65" spans="1:10">
      <c r="A65" s="1" t="s">
        <v>37</v>
      </c>
      <c r="B65" s="93">
        <v>41660</v>
      </c>
      <c r="C65" s="94"/>
      <c r="D65" s="94"/>
      <c r="E65" s="94"/>
      <c r="F65" s="94"/>
      <c r="G65" s="94"/>
      <c r="H65" s="94"/>
      <c r="I65" s="94"/>
      <c r="J65" s="95"/>
    </row>
    <row r="66" spans="1:10">
      <c r="A66" s="1" t="s">
        <v>38</v>
      </c>
      <c r="B66" s="108">
        <f t="shared" ref="B66" si="2">(B65-B64)/365</f>
        <v>4.3890410958904109</v>
      </c>
      <c r="C66" s="109"/>
      <c r="D66" s="109"/>
      <c r="E66" s="109"/>
      <c r="F66" s="109"/>
      <c r="G66" s="109"/>
      <c r="H66" s="109"/>
      <c r="I66" s="109"/>
      <c r="J66" s="111"/>
    </row>
    <row r="67" spans="1:10" ht="15.75" thickBot="1">
      <c r="A67" s="4" t="s">
        <v>42</v>
      </c>
      <c r="B67" s="88">
        <v>1</v>
      </c>
      <c r="C67" s="89"/>
      <c r="D67" s="89"/>
      <c r="E67" s="89"/>
      <c r="F67" s="89"/>
      <c r="G67" s="89"/>
      <c r="H67" s="89"/>
      <c r="I67" s="89"/>
      <c r="J67" s="90"/>
    </row>
    <row r="68" spans="1:10" ht="15.75" thickBot="1">
      <c r="A68" s="8" t="s">
        <v>41</v>
      </c>
      <c r="B68" s="575">
        <f>B66</f>
        <v>4.3890410958904109</v>
      </c>
      <c r="C68" s="589"/>
      <c r="D68" s="589"/>
      <c r="E68" s="589"/>
      <c r="F68" s="589"/>
      <c r="G68" s="589"/>
      <c r="H68" s="589"/>
      <c r="I68" s="589"/>
      <c r="J68" s="590"/>
    </row>
    <row r="69" spans="1:10" ht="15.75" thickBot="1">
      <c r="A69" s="45"/>
      <c r="B69" s="17"/>
      <c r="C69" s="17"/>
      <c r="D69" s="17"/>
      <c r="E69" s="17"/>
      <c r="F69" s="17"/>
      <c r="G69" s="17"/>
      <c r="H69" s="17"/>
      <c r="I69" s="17"/>
      <c r="J69" s="17"/>
    </row>
    <row r="70" spans="1:10">
      <c r="A70" s="9" t="s">
        <v>385</v>
      </c>
      <c r="B70" s="569" t="s">
        <v>28</v>
      </c>
      <c r="C70" s="570"/>
      <c r="D70" s="570"/>
      <c r="E70" s="588"/>
      <c r="F70" s="569" t="s">
        <v>29</v>
      </c>
      <c r="G70" s="570"/>
      <c r="H70" s="570"/>
      <c r="I70" s="570"/>
      <c r="J70" s="571"/>
    </row>
    <row r="71" spans="1:10">
      <c r="A71" s="1" t="s">
        <v>23</v>
      </c>
      <c r="B71" s="41" t="s">
        <v>384</v>
      </c>
      <c r="C71" s="41" t="s">
        <v>383</v>
      </c>
      <c r="D71" s="42"/>
      <c r="E71" s="47"/>
      <c r="F71" s="41" t="s">
        <v>383</v>
      </c>
      <c r="G71" s="42"/>
      <c r="H71" s="42"/>
      <c r="I71" s="42"/>
      <c r="J71" s="48"/>
    </row>
    <row r="72" spans="1:10">
      <c r="A72" s="1" t="s">
        <v>24</v>
      </c>
      <c r="B72" s="43"/>
      <c r="C72" s="103"/>
      <c r="D72" s="43"/>
      <c r="E72" s="43"/>
      <c r="F72" s="103"/>
      <c r="G72" s="43"/>
      <c r="H72" s="43"/>
      <c r="I72" s="43"/>
      <c r="J72" s="2"/>
    </row>
    <row r="73" spans="1:10">
      <c r="A73" s="1" t="s">
        <v>25</v>
      </c>
      <c r="B73" s="43"/>
      <c r="C73" s="43"/>
      <c r="D73" s="43"/>
      <c r="E73" s="43"/>
      <c r="F73" s="43"/>
      <c r="G73" s="43"/>
      <c r="H73" s="43"/>
      <c r="I73" s="43"/>
      <c r="J73" s="2"/>
    </row>
    <row r="74" spans="1:10">
      <c r="A74" s="21" t="s">
        <v>26</v>
      </c>
      <c r="B74" s="43" t="s">
        <v>382</v>
      </c>
      <c r="C74" s="43"/>
      <c r="D74" s="43"/>
      <c r="E74" s="43"/>
      <c r="F74" s="43"/>
      <c r="G74" s="43"/>
      <c r="H74" s="43"/>
      <c r="I74" s="43"/>
      <c r="J74" s="2"/>
    </row>
    <row r="75" spans="1:10">
      <c r="A75" s="1" t="s">
        <v>27</v>
      </c>
      <c r="B75" s="41" t="s">
        <v>381</v>
      </c>
      <c r="C75" s="41" t="s">
        <v>217</v>
      </c>
      <c r="D75" s="47"/>
      <c r="E75" s="43"/>
      <c r="F75" s="41" t="s">
        <v>217</v>
      </c>
      <c r="G75" s="42"/>
      <c r="H75" s="42"/>
      <c r="I75" s="42"/>
      <c r="J75" s="48"/>
    </row>
    <row r="76" spans="1:10">
      <c r="A76" s="1" t="s">
        <v>35</v>
      </c>
      <c r="B76" s="103"/>
      <c r="C76" s="43"/>
      <c r="D76" s="43"/>
      <c r="E76" s="43"/>
      <c r="F76" s="43"/>
      <c r="G76" s="43"/>
      <c r="H76" s="43"/>
      <c r="I76" s="43"/>
      <c r="J76" s="2"/>
    </row>
    <row r="77" spans="1:10">
      <c r="A77" s="1" t="s">
        <v>34</v>
      </c>
      <c r="B77" s="103"/>
      <c r="C77" s="43"/>
      <c r="D77" s="43"/>
      <c r="E77" s="43"/>
      <c r="F77" s="43"/>
      <c r="G77" s="43"/>
      <c r="H77" s="43"/>
      <c r="I77" s="43"/>
      <c r="J77" s="2"/>
    </row>
    <row r="78" spans="1:10">
      <c r="A78" s="1" t="s">
        <v>36</v>
      </c>
      <c r="B78" s="112">
        <v>38169</v>
      </c>
      <c r="C78" s="104">
        <v>40452</v>
      </c>
      <c r="D78" s="113"/>
      <c r="E78" s="118"/>
      <c r="F78" s="104">
        <v>40452</v>
      </c>
      <c r="G78" s="94"/>
      <c r="H78" s="94"/>
      <c r="I78" s="94"/>
      <c r="J78" s="95"/>
    </row>
    <row r="79" spans="1:10">
      <c r="A79" s="1" t="s">
        <v>37</v>
      </c>
      <c r="B79" s="93">
        <v>39446</v>
      </c>
      <c r="C79" s="104">
        <v>40717</v>
      </c>
      <c r="D79" s="94"/>
      <c r="E79" s="105"/>
      <c r="F79" s="104">
        <v>40717</v>
      </c>
      <c r="G79" s="94"/>
      <c r="H79" s="94"/>
      <c r="I79" s="94"/>
      <c r="J79" s="95"/>
    </row>
    <row r="80" spans="1:10">
      <c r="A80" s="1" t="s">
        <v>38</v>
      </c>
      <c r="B80" s="108">
        <f t="shared" ref="B80:F80" si="3">(B79-B78)/365</f>
        <v>3.4986301369863013</v>
      </c>
      <c r="C80" s="108">
        <f t="shared" ref="C80" si="4">(C79-C78)/365</f>
        <v>0.72602739726027399</v>
      </c>
      <c r="D80" s="109"/>
      <c r="E80" s="110"/>
      <c r="F80" s="108">
        <f t="shared" si="3"/>
        <v>0.72602739726027399</v>
      </c>
      <c r="G80" s="109"/>
      <c r="H80" s="109"/>
      <c r="I80" s="109"/>
      <c r="J80" s="111"/>
    </row>
    <row r="81" spans="1:10" ht="15.75" thickBot="1">
      <c r="A81" s="4" t="s">
        <v>42</v>
      </c>
      <c r="B81" s="566">
        <v>1</v>
      </c>
      <c r="C81" s="567"/>
      <c r="D81" s="567"/>
      <c r="E81" s="591"/>
      <c r="F81" s="566">
        <v>0</v>
      </c>
      <c r="G81" s="567"/>
      <c r="H81" s="567"/>
      <c r="I81" s="567"/>
      <c r="J81" s="568"/>
    </row>
    <row r="82" spans="1:10" ht="15.75" thickBot="1">
      <c r="A82" s="8" t="s">
        <v>41</v>
      </c>
      <c r="B82" s="575">
        <f>B80</f>
        <v>3.4986301369863013</v>
      </c>
      <c r="C82" s="589"/>
      <c r="D82" s="589"/>
      <c r="E82" s="589"/>
      <c r="F82" s="589"/>
      <c r="G82" s="589"/>
      <c r="H82" s="589"/>
      <c r="I82" s="589"/>
      <c r="J82" s="590"/>
    </row>
    <row r="83" spans="1:10" ht="15.75" thickBot="1">
      <c r="A83" s="45"/>
      <c r="B83" s="17"/>
      <c r="C83" s="17"/>
      <c r="D83" s="17"/>
      <c r="E83" s="17"/>
      <c r="F83" s="17"/>
      <c r="G83" s="17"/>
      <c r="H83" s="17"/>
      <c r="I83" s="17"/>
      <c r="J83" s="17"/>
    </row>
    <row r="84" spans="1:10">
      <c r="A84" s="9" t="s">
        <v>380</v>
      </c>
      <c r="B84" s="59" t="s">
        <v>28</v>
      </c>
      <c r="C84" s="59" t="s">
        <v>29</v>
      </c>
      <c r="D84" s="569" t="s">
        <v>30</v>
      </c>
      <c r="E84" s="570"/>
      <c r="F84" s="588"/>
      <c r="G84" s="70" t="s">
        <v>31</v>
      </c>
      <c r="H84" s="70" t="s">
        <v>32</v>
      </c>
      <c r="I84" s="70" t="s">
        <v>33</v>
      </c>
      <c r="J84" s="70" t="s">
        <v>261</v>
      </c>
    </row>
    <row r="85" spans="1:10">
      <c r="A85" s="21" t="s">
        <v>23</v>
      </c>
      <c r="B85" s="41" t="s">
        <v>372</v>
      </c>
      <c r="C85" s="42"/>
      <c r="D85" s="42"/>
      <c r="E85" s="42"/>
      <c r="F85" s="47"/>
      <c r="G85" s="43"/>
      <c r="H85" s="43"/>
      <c r="I85" s="43"/>
      <c r="J85" s="2"/>
    </row>
    <row r="86" spans="1:10">
      <c r="A86" s="21" t="s">
        <v>24</v>
      </c>
      <c r="B86" s="43"/>
      <c r="C86" s="43"/>
      <c r="D86" s="43"/>
      <c r="E86" s="43"/>
      <c r="F86" s="39"/>
      <c r="G86" s="43"/>
      <c r="H86" s="43"/>
      <c r="I86" s="43"/>
      <c r="J86" s="2"/>
    </row>
    <row r="87" spans="1:10">
      <c r="A87" s="21" t="s">
        <v>25</v>
      </c>
      <c r="B87" s="43" t="s">
        <v>379</v>
      </c>
      <c r="C87" s="43" t="s">
        <v>378</v>
      </c>
      <c r="D87" s="43" t="s">
        <v>377</v>
      </c>
      <c r="E87" s="43"/>
      <c r="F87" s="39"/>
      <c r="G87" s="43"/>
      <c r="H87" s="43"/>
      <c r="I87" s="43"/>
      <c r="J87" s="2"/>
    </row>
    <row r="88" spans="1:10">
      <c r="A88" s="21" t="s">
        <v>26</v>
      </c>
      <c r="B88" s="43" t="s">
        <v>376</v>
      </c>
      <c r="C88" s="43"/>
      <c r="D88" s="43"/>
      <c r="E88" s="43"/>
      <c r="F88" s="39"/>
      <c r="G88" s="43"/>
      <c r="H88" s="43"/>
      <c r="I88" s="43"/>
      <c r="J88" s="2"/>
    </row>
    <row r="89" spans="1:10">
      <c r="A89" s="21" t="s">
        <v>27</v>
      </c>
      <c r="B89" s="41" t="s">
        <v>375</v>
      </c>
      <c r="C89" s="42"/>
      <c r="D89" s="42"/>
      <c r="E89" s="42"/>
      <c r="F89" s="47"/>
      <c r="G89" s="43"/>
      <c r="H89" s="43"/>
      <c r="I89" s="43"/>
      <c r="J89" s="2"/>
    </row>
    <row r="90" spans="1:10">
      <c r="A90" s="21" t="s">
        <v>35</v>
      </c>
      <c r="B90" s="43"/>
      <c r="C90" s="43"/>
      <c r="D90" s="43"/>
      <c r="E90" s="43"/>
      <c r="F90" s="39"/>
      <c r="G90" s="43"/>
      <c r="H90" s="43"/>
      <c r="I90" s="43"/>
      <c r="J90" s="2"/>
    </row>
    <row r="91" spans="1:10">
      <c r="A91" s="21" t="s">
        <v>34</v>
      </c>
      <c r="B91" s="43"/>
      <c r="C91" s="43"/>
      <c r="D91" s="43"/>
      <c r="E91" s="43"/>
      <c r="F91" s="39"/>
      <c r="G91" s="43"/>
      <c r="H91" s="43"/>
      <c r="I91" s="43"/>
      <c r="J91" s="2"/>
    </row>
    <row r="92" spans="1:10">
      <c r="A92" s="21" t="s">
        <v>36</v>
      </c>
      <c r="B92" s="61">
        <v>39815</v>
      </c>
      <c r="C92" s="61">
        <v>41133</v>
      </c>
      <c r="D92" s="112">
        <v>40753</v>
      </c>
      <c r="E92" s="113"/>
      <c r="F92" s="118"/>
      <c r="G92" s="43"/>
      <c r="H92" s="43"/>
      <c r="I92" s="43"/>
      <c r="J92" s="2"/>
    </row>
    <row r="93" spans="1:10">
      <c r="A93" s="21" t="s">
        <v>37</v>
      </c>
      <c r="B93" s="61">
        <v>40556</v>
      </c>
      <c r="C93" s="61">
        <v>41305</v>
      </c>
      <c r="D93" s="112">
        <v>41088</v>
      </c>
      <c r="E93" s="113"/>
      <c r="F93" s="118"/>
      <c r="G93" s="43"/>
      <c r="H93" s="43"/>
      <c r="I93" s="43"/>
      <c r="J93" s="2"/>
    </row>
    <row r="94" spans="1:10">
      <c r="A94" s="21" t="s">
        <v>38</v>
      </c>
      <c r="B94" s="15">
        <f>(B93-B92)/365</f>
        <v>2.0301369863013701</v>
      </c>
      <c r="C94" s="15">
        <f>(C93-C92)/365</f>
        <v>0.47123287671232877</v>
      </c>
      <c r="D94" s="108">
        <f>(D93-D92)/365</f>
        <v>0.9178082191780822</v>
      </c>
      <c r="E94" s="109"/>
      <c r="F94" s="110"/>
      <c r="G94" s="43"/>
      <c r="H94" s="43"/>
      <c r="I94" s="43"/>
      <c r="J94" s="2"/>
    </row>
    <row r="95" spans="1:10" ht="15.75" thickBot="1">
      <c r="A95" s="4" t="s">
        <v>42</v>
      </c>
      <c r="B95" s="10">
        <v>1</v>
      </c>
      <c r="C95" s="11">
        <v>1</v>
      </c>
      <c r="D95" s="566">
        <v>1</v>
      </c>
      <c r="E95" s="567"/>
      <c r="F95" s="591"/>
      <c r="G95" s="11"/>
      <c r="H95" s="11"/>
      <c r="I95" s="11"/>
      <c r="J95" s="12"/>
    </row>
    <row r="96" spans="1:10" ht="15.75" thickBot="1">
      <c r="A96" s="8" t="s">
        <v>41</v>
      </c>
      <c r="B96" s="575">
        <f>B94+C94+D94</f>
        <v>3.419178082191781</v>
      </c>
      <c r="C96" s="589"/>
      <c r="D96" s="589"/>
      <c r="E96" s="589"/>
      <c r="F96" s="589"/>
      <c r="G96" s="589"/>
      <c r="H96" s="589"/>
      <c r="I96" s="589"/>
      <c r="J96" s="590"/>
    </row>
    <row r="97" spans="1:10" ht="15.75" thickBot="1"/>
    <row r="98" spans="1:10">
      <c r="A98" s="9" t="s">
        <v>374</v>
      </c>
      <c r="B98" s="72" t="s">
        <v>28</v>
      </c>
      <c r="C98" s="70" t="s">
        <v>29</v>
      </c>
      <c r="D98" s="70" t="s">
        <v>30</v>
      </c>
      <c r="E98" s="70" t="s">
        <v>31</v>
      </c>
      <c r="F98" s="70" t="s">
        <v>32</v>
      </c>
      <c r="G98" s="569" t="s">
        <v>33</v>
      </c>
      <c r="H98" s="588"/>
      <c r="I98" s="569" t="s">
        <v>261</v>
      </c>
      <c r="J98" s="571"/>
    </row>
    <row r="99" spans="1:10">
      <c r="A99" s="3" t="s">
        <v>23</v>
      </c>
      <c r="B99" s="41" t="s">
        <v>373</v>
      </c>
      <c r="C99" s="42"/>
      <c r="D99" s="42"/>
      <c r="E99" s="42"/>
      <c r="F99" s="47"/>
      <c r="G99" s="103" t="s">
        <v>372</v>
      </c>
      <c r="H99" s="43"/>
      <c r="I99" s="41" t="s">
        <v>371</v>
      </c>
      <c r="J99" s="48"/>
    </row>
    <row r="100" spans="1:10">
      <c r="A100" s="1" t="s">
        <v>24</v>
      </c>
      <c r="B100" s="43"/>
      <c r="C100" s="43"/>
      <c r="D100" s="43"/>
      <c r="E100" s="43"/>
      <c r="F100" s="43"/>
      <c r="G100" s="43"/>
      <c r="H100" s="43"/>
      <c r="I100" s="43"/>
      <c r="J100" s="2"/>
    </row>
    <row r="101" spans="1:10">
      <c r="A101" s="1" t="s">
        <v>25</v>
      </c>
      <c r="B101" s="43" t="s">
        <v>370</v>
      </c>
      <c r="C101" s="43"/>
      <c r="D101" s="43"/>
      <c r="E101" s="43"/>
      <c r="F101" s="43"/>
      <c r="G101" s="43" t="s">
        <v>369</v>
      </c>
      <c r="H101" s="43"/>
      <c r="I101" s="43"/>
      <c r="J101" s="2"/>
    </row>
    <row r="102" spans="1:10">
      <c r="A102" s="1" t="s">
        <v>26</v>
      </c>
      <c r="B102" s="43" t="s">
        <v>368</v>
      </c>
      <c r="C102" s="43"/>
      <c r="D102" s="43"/>
      <c r="E102" s="43"/>
      <c r="F102" s="43"/>
      <c r="G102" s="43"/>
      <c r="H102" s="43"/>
      <c r="I102" s="43"/>
      <c r="J102" s="2"/>
    </row>
    <row r="103" spans="1:10" ht="14.25" customHeight="1">
      <c r="A103" s="1" t="s">
        <v>27</v>
      </c>
      <c r="B103" s="41" t="s">
        <v>367</v>
      </c>
      <c r="C103" s="42"/>
      <c r="D103" s="42"/>
      <c r="E103" s="42"/>
      <c r="F103" s="47"/>
      <c r="G103" s="103" t="s">
        <v>366</v>
      </c>
      <c r="H103" s="43"/>
      <c r="I103" s="41" t="s">
        <v>365</v>
      </c>
      <c r="J103" s="48"/>
    </row>
    <row r="104" spans="1:10">
      <c r="A104" s="1" t="s">
        <v>35</v>
      </c>
      <c r="B104" s="43"/>
      <c r="C104" s="43"/>
      <c r="D104" s="43"/>
      <c r="E104" s="43"/>
      <c r="F104" s="43"/>
      <c r="G104" s="43"/>
      <c r="H104" s="43"/>
      <c r="I104" s="43"/>
      <c r="J104" s="2"/>
    </row>
    <row r="105" spans="1:10">
      <c r="A105" s="1" t="s">
        <v>34</v>
      </c>
      <c r="B105" s="103"/>
      <c r="C105" s="43"/>
      <c r="D105" s="43"/>
      <c r="E105" s="43"/>
      <c r="F105" s="43"/>
      <c r="G105" s="43"/>
      <c r="H105" s="43"/>
      <c r="I105" s="43"/>
      <c r="J105" s="2"/>
    </row>
    <row r="106" spans="1:10">
      <c r="A106" s="1" t="s">
        <v>36</v>
      </c>
      <c r="B106" s="44">
        <v>40074</v>
      </c>
      <c r="C106" s="44">
        <v>39748</v>
      </c>
      <c r="D106" s="44">
        <v>39249</v>
      </c>
      <c r="E106" s="44">
        <v>38919</v>
      </c>
      <c r="F106" s="44">
        <v>38295</v>
      </c>
      <c r="G106" s="93">
        <v>37654</v>
      </c>
      <c r="H106" s="105"/>
      <c r="I106" s="93">
        <v>31700</v>
      </c>
      <c r="J106" s="95"/>
    </row>
    <row r="107" spans="1:10">
      <c r="A107" s="1" t="s">
        <v>37</v>
      </c>
      <c r="B107" s="44">
        <v>40673</v>
      </c>
      <c r="C107" s="44">
        <v>40043</v>
      </c>
      <c r="D107" s="44">
        <v>39583</v>
      </c>
      <c r="E107" s="44">
        <v>39248</v>
      </c>
      <c r="F107" s="44">
        <v>38689</v>
      </c>
      <c r="G107" s="93">
        <v>38352</v>
      </c>
      <c r="H107" s="105"/>
      <c r="I107" s="93">
        <v>36028</v>
      </c>
      <c r="J107" s="95"/>
    </row>
    <row r="108" spans="1:10">
      <c r="A108" s="1" t="s">
        <v>38</v>
      </c>
      <c r="B108" s="15">
        <f t="shared" ref="B108:I108" si="5">(B107-B106)/365</f>
        <v>1.6410958904109589</v>
      </c>
      <c r="C108" s="15">
        <f t="shared" si="5"/>
        <v>0.80821917808219179</v>
      </c>
      <c r="D108" s="15">
        <f t="shared" si="5"/>
        <v>0.91506849315068495</v>
      </c>
      <c r="E108" s="15">
        <f t="shared" si="5"/>
        <v>0.90136986301369859</v>
      </c>
      <c r="F108" s="15">
        <f t="shared" si="5"/>
        <v>1.0794520547945206</v>
      </c>
      <c r="G108" s="108">
        <f t="shared" si="5"/>
        <v>1.9123287671232876</v>
      </c>
      <c r="H108" s="110"/>
      <c r="I108" s="108">
        <f t="shared" si="5"/>
        <v>11.857534246575343</v>
      </c>
      <c r="J108" s="111"/>
    </row>
    <row r="109" spans="1:10" ht="15.75" thickBot="1">
      <c r="A109" s="4" t="s">
        <v>42</v>
      </c>
      <c r="B109" s="10">
        <v>1</v>
      </c>
      <c r="C109" s="10">
        <v>1</v>
      </c>
      <c r="D109" s="10">
        <v>1</v>
      </c>
      <c r="E109" s="10">
        <v>1</v>
      </c>
      <c r="F109" s="10">
        <v>1</v>
      </c>
      <c r="G109" s="566">
        <v>1</v>
      </c>
      <c r="H109" s="591"/>
      <c r="I109" s="566">
        <v>1</v>
      </c>
      <c r="J109" s="568"/>
    </row>
    <row r="110" spans="1:10" ht="15.75" thickBot="1">
      <c r="A110" s="8" t="s">
        <v>41</v>
      </c>
      <c r="B110" s="589">
        <f>MIN(SUMIFS(B108:J108,B109:J109,1),5)</f>
        <v>5</v>
      </c>
      <c r="C110" s="589"/>
      <c r="D110" s="589"/>
      <c r="E110" s="589"/>
      <c r="F110" s="589"/>
      <c r="G110" s="589"/>
      <c r="H110" s="589"/>
      <c r="I110" s="589"/>
      <c r="J110" s="590"/>
    </row>
  </sheetData>
  <mergeCells count="26">
    <mergeCell ref="B42:J42"/>
    <mergeCell ref="B70:E70"/>
    <mergeCell ref="B14:F14"/>
    <mergeCell ref="B26:F26"/>
    <mergeCell ref="A6:O6"/>
    <mergeCell ref="A7:O7"/>
    <mergeCell ref="A8:O8"/>
    <mergeCell ref="A9:O9"/>
    <mergeCell ref="B40:J40"/>
    <mergeCell ref="C33:D33"/>
    <mergeCell ref="J33:L33"/>
    <mergeCell ref="B11:O11"/>
    <mergeCell ref="B96:J96"/>
    <mergeCell ref="F81:J81"/>
    <mergeCell ref="B81:E81"/>
    <mergeCell ref="B110:J110"/>
    <mergeCell ref="B56:J56"/>
    <mergeCell ref="F70:J70"/>
    <mergeCell ref="D84:F84"/>
    <mergeCell ref="G109:H109"/>
    <mergeCell ref="I109:J109"/>
    <mergeCell ref="G98:H98"/>
    <mergeCell ref="I98:J98"/>
    <mergeCell ref="D95:F95"/>
    <mergeCell ref="B68:J68"/>
    <mergeCell ref="B82:J82"/>
  </mergeCells>
  <pageMargins left="0.7" right="0.7" top="0.75" bottom="0.75" header="0.3" footer="0.3"/>
  <pageSetup paperSize="9" scale="22" orientation="portrait" r:id="rId1"/>
  <drawing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sheetPr codeName="Hoja14">
    <tabColor theme="4" tint="-0.249977111117893"/>
  </sheetPr>
  <dimension ref="A1:CD86"/>
  <sheetViews>
    <sheetView topLeftCell="A10" zoomScale="55" zoomScaleNormal="55" zoomScaleSheetLayoutView="50" zoomScalePageLayoutView="70" workbookViewId="0">
      <pane xSplit="1" topLeftCell="E1" activePane="topRight" state="frozen"/>
      <selection activeCell="C48" sqref="C48"/>
      <selection pane="topRight" activeCell="O20" sqref="O20"/>
    </sheetView>
  </sheetViews>
  <sheetFormatPr baseColWidth="10" defaultColWidth="10.85546875" defaultRowHeight="15"/>
  <cols>
    <col min="1" max="1" width="61.140625" style="243" bestFit="1" customWidth="1"/>
    <col min="2" max="2" width="53.42578125" style="316" customWidth="1"/>
    <col min="3" max="14" width="30.7109375" style="316" customWidth="1"/>
    <col min="15" max="34" width="30.7109375" style="243" customWidth="1"/>
    <col min="35" max="38" width="28.7109375" style="243" customWidth="1"/>
    <col min="39" max="46" width="30.7109375" style="243" customWidth="1"/>
    <col min="47" max="16384" width="10.85546875" style="243"/>
  </cols>
  <sheetData>
    <row r="1" spans="1:82" s="241" customFormat="1" ht="19.5">
      <c r="B1" s="612" t="s">
        <v>543</v>
      </c>
      <c r="C1" s="612"/>
      <c r="D1" s="612"/>
      <c r="E1" s="612"/>
      <c r="F1" s="612"/>
      <c r="G1" s="612"/>
      <c r="H1" s="612"/>
      <c r="I1" s="612"/>
      <c r="J1" s="612"/>
      <c r="K1" s="612"/>
      <c r="L1" s="612"/>
      <c r="M1" s="612"/>
      <c r="N1" s="612"/>
      <c r="O1" s="612"/>
      <c r="P1" s="612"/>
      <c r="Q1" s="612"/>
      <c r="R1" s="242"/>
      <c r="S1" s="242"/>
      <c r="T1" s="242"/>
    </row>
    <row r="2" spans="1:82" s="241" customFormat="1" ht="19.5">
      <c r="B2" s="612" t="s">
        <v>518</v>
      </c>
      <c r="C2" s="612"/>
      <c r="D2" s="612"/>
      <c r="E2" s="612"/>
      <c r="F2" s="612"/>
      <c r="G2" s="612"/>
      <c r="H2" s="612"/>
      <c r="I2" s="612"/>
      <c r="J2" s="612"/>
      <c r="K2" s="612"/>
      <c r="L2" s="612"/>
      <c r="M2" s="612"/>
      <c r="N2" s="612"/>
      <c r="O2" s="612"/>
      <c r="P2" s="612"/>
      <c r="Q2" s="612"/>
      <c r="R2" s="242"/>
      <c r="S2" s="242"/>
      <c r="T2" s="242"/>
    </row>
    <row r="3" spans="1:82" s="241" customFormat="1" ht="19.5">
      <c r="B3" s="612" t="s">
        <v>544</v>
      </c>
      <c r="C3" s="612"/>
      <c r="D3" s="612"/>
      <c r="E3" s="612"/>
      <c r="F3" s="612"/>
      <c r="G3" s="612"/>
      <c r="H3" s="612"/>
      <c r="I3" s="612"/>
      <c r="J3" s="612"/>
      <c r="K3" s="612"/>
      <c r="L3" s="612"/>
      <c r="M3" s="612"/>
      <c r="N3" s="612"/>
      <c r="O3" s="612"/>
      <c r="P3" s="612"/>
      <c r="Q3" s="612"/>
      <c r="R3" s="242"/>
      <c r="S3" s="242"/>
      <c r="T3" s="242"/>
    </row>
    <row r="4" spans="1:82" s="241" customFormat="1" ht="19.5">
      <c r="B4" s="612" t="s">
        <v>641</v>
      </c>
      <c r="C4" s="612"/>
      <c r="D4" s="612"/>
      <c r="E4" s="612"/>
      <c r="F4" s="612"/>
      <c r="G4" s="612"/>
      <c r="H4" s="612"/>
      <c r="I4" s="612"/>
      <c r="J4" s="612"/>
      <c r="K4" s="612"/>
      <c r="L4" s="612"/>
      <c r="M4" s="612"/>
      <c r="N4" s="612"/>
      <c r="O4" s="612"/>
      <c r="P4" s="612"/>
      <c r="Q4" s="612"/>
      <c r="R4" s="242"/>
      <c r="S4" s="242"/>
      <c r="T4" s="242"/>
    </row>
    <row r="5" spans="1:82" s="241" customFormat="1" ht="19.5">
      <c r="B5" s="612" t="s">
        <v>545</v>
      </c>
      <c r="C5" s="612"/>
      <c r="D5" s="612"/>
      <c r="E5" s="612"/>
      <c r="F5" s="612"/>
      <c r="G5" s="612"/>
      <c r="H5" s="612"/>
      <c r="I5" s="612"/>
      <c r="J5" s="612"/>
      <c r="K5" s="612"/>
      <c r="L5" s="612"/>
      <c r="M5" s="612"/>
      <c r="N5" s="612"/>
      <c r="O5" s="612"/>
      <c r="P5" s="612"/>
      <c r="Q5" s="612"/>
      <c r="R5" s="242"/>
      <c r="S5" s="242"/>
      <c r="T5" s="242"/>
    </row>
    <row r="6" spans="1:82" ht="15.75" thickBot="1">
      <c r="A6" s="611"/>
      <c r="B6" s="611"/>
      <c r="C6" s="611"/>
      <c r="D6" s="611"/>
      <c r="E6" s="611"/>
      <c r="F6" s="611"/>
      <c r="G6" s="611"/>
      <c r="H6" s="611"/>
      <c r="I6" s="611"/>
      <c r="J6" s="611"/>
      <c r="K6" s="611"/>
      <c r="L6" s="611"/>
      <c r="M6" s="611"/>
      <c r="N6" s="611"/>
    </row>
    <row r="7" spans="1:82" s="245" customFormat="1" ht="30" customHeight="1" thickBot="1">
      <c r="A7" s="621" t="s">
        <v>519</v>
      </c>
      <c r="B7" s="622"/>
      <c r="C7" s="623" t="s">
        <v>579</v>
      </c>
      <c r="D7" s="625" t="s">
        <v>593</v>
      </c>
      <c r="E7" s="626" t="s">
        <v>654</v>
      </c>
      <c r="F7" s="626" t="s">
        <v>655</v>
      </c>
      <c r="G7" s="626" t="s">
        <v>656</v>
      </c>
      <c r="H7" s="633" t="s">
        <v>657</v>
      </c>
      <c r="I7" s="632"/>
      <c r="J7" s="632"/>
      <c r="K7" s="632"/>
      <c r="L7" s="219"/>
      <c r="M7" s="184"/>
      <c r="N7" s="184"/>
      <c r="O7" s="620"/>
      <c r="P7" s="620"/>
      <c r="Q7" s="620"/>
      <c r="R7" s="244"/>
      <c r="S7" s="244"/>
      <c r="T7" s="244"/>
      <c r="U7" s="244" t="s">
        <v>524</v>
      </c>
      <c r="V7" s="244"/>
      <c r="W7" s="244"/>
      <c r="X7" s="244"/>
      <c r="Y7" s="244"/>
      <c r="Z7" s="244"/>
      <c r="AA7" s="244"/>
      <c r="AB7" s="244"/>
      <c r="AC7" s="244"/>
      <c r="AD7" s="244"/>
      <c r="AE7" s="244"/>
      <c r="AF7" s="244"/>
      <c r="AG7" s="219"/>
      <c r="AH7" s="219"/>
      <c r="AI7" s="219"/>
      <c r="AJ7" s="219"/>
      <c r="AK7" s="219"/>
      <c r="AL7" s="219"/>
      <c r="AM7" s="219"/>
      <c r="AN7" s="219"/>
      <c r="AO7" s="219"/>
      <c r="AP7" s="219"/>
      <c r="AQ7" s="219"/>
      <c r="AR7" s="219"/>
      <c r="AS7" s="219"/>
      <c r="AT7" s="219"/>
      <c r="AU7" s="219"/>
      <c r="AV7" s="219"/>
      <c r="AW7" s="219"/>
      <c r="AX7" s="219"/>
      <c r="AY7" s="219"/>
      <c r="AZ7" s="219"/>
      <c r="BA7" s="219"/>
      <c r="BB7" s="219"/>
      <c r="BC7" s="219"/>
      <c r="BD7" s="219"/>
      <c r="BE7" s="219"/>
      <c r="BF7" s="219"/>
      <c r="BG7" s="219"/>
      <c r="BH7" s="219"/>
      <c r="BI7" s="219"/>
      <c r="BJ7" s="219"/>
      <c r="BK7" s="219"/>
      <c r="BL7" s="219"/>
      <c r="BM7" s="219"/>
      <c r="BN7" s="219"/>
      <c r="BO7" s="219"/>
      <c r="BP7" s="219"/>
      <c r="BQ7" s="219"/>
      <c r="BR7" s="219"/>
      <c r="BS7" s="219"/>
      <c r="BT7" s="219"/>
      <c r="BU7" s="219"/>
      <c r="BV7" s="219"/>
      <c r="BW7" s="219"/>
      <c r="BX7" s="219"/>
      <c r="BY7" s="219"/>
      <c r="BZ7" s="219"/>
      <c r="CA7" s="219"/>
      <c r="CB7" s="219"/>
      <c r="CC7" s="219"/>
      <c r="CD7" s="219"/>
    </row>
    <row r="8" spans="1:82" s="246" customFormat="1" ht="28.5" customHeight="1" thickBot="1">
      <c r="A8" s="628" t="str">
        <f>+'EXPERIENCIA PROPONENTE'!$A$9</f>
        <v>CONSORCIO AUDITOR ESCOLAR 004-2009</v>
      </c>
      <c r="B8" s="629"/>
      <c r="C8" s="624"/>
      <c r="D8" s="625"/>
      <c r="E8" s="627"/>
      <c r="F8" s="627"/>
      <c r="G8" s="627"/>
      <c r="H8" s="634"/>
      <c r="I8" s="632"/>
      <c r="J8" s="632"/>
      <c r="K8" s="632"/>
      <c r="L8" s="184"/>
      <c r="M8" s="184">
        <v>0.49</v>
      </c>
      <c r="N8" s="184">
        <v>1</v>
      </c>
      <c r="O8" s="184">
        <v>2</v>
      </c>
      <c r="P8" s="184"/>
      <c r="Q8" s="185"/>
      <c r="R8" s="184"/>
      <c r="S8" s="184"/>
      <c r="T8" s="185"/>
      <c r="U8" s="184" t="s">
        <v>521</v>
      </c>
      <c r="V8" s="184" t="s">
        <v>522</v>
      </c>
      <c r="W8" s="185" t="s">
        <v>476</v>
      </c>
      <c r="X8" s="184"/>
      <c r="Y8" s="184"/>
      <c r="Z8" s="185"/>
      <c r="AA8" s="184"/>
      <c r="AB8" s="184"/>
      <c r="AC8" s="185"/>
      <c r="AD8" s="184"/>
      <c r="AE8" s="184"/>
      <c r="AF8" s="185"/>
      <c r="AG8" s="184"/>
      <c r="AH8" s="184"/>
      <c r="AI8" s="184"/>
      <c r="AJ8" s="184"/>
      <c r="AK8" s="184"/>
      <c r="AL8" s="184"/>
      <c r="AM8" s="184"/>
      <c r="AN8" s="184"/>
      <c r="AO8" s="184"/>
      <c r="AP8" s="184"/>
      <c r="AQ8" s="184"/>
      <c r="AR8" s="184"/>
      <c r="AS8" s="184"/>
      <c r="AT8" s="184"/>
      <c r="AU8" s="184"/>
      <c r="AV8" s="184"/>
      <c r="AW8" s="184"/>
      <c r="AX8" s="184"/>
      <c r="AY8" s="184"/>
      <c r="AZ8" s="184"/>
      <c r="BA8" s="184"/>
      <c r="BB8" s="184"/>
      <c r="BC8" s="184"/>
      <c r="BD8" s="184"/>
      <c r="BE8" s="184"/>
      <c r="BF8" s="184"/>
      <c r="BG8" s="184"/>
      <c r="BH8" s="184"/>
      <c r="BI8" s="184"/>
      <c r="BJ8" s="184"/>
      <c r="BK8" s="184"/>
      <c r="BL8" s="184"/>
      <c r="BM8" s="184"/>
      <c r="BN8" s="184"/>
      <c r="BO8" s="184"/>
      <c r="BP8" s="184"/>
      <c r="BQ8" s="184"/>
      <c r="BR8" s="184"/>
      <c r="BS8" s="184"/>
      <c r="BT8" s="184"/>
      <c r="BU8" s="184"/>
      <c r="BV8" s="184"/>
      <c r="BW8" s="184"/>
      <c r="BX8" s="184"/>
      <c r="BY8" s="184"/>
      <c r="BZ8" s="184"/>
      <c r="CA8" s="184"/>
      <c r="CB8" s="184"/>
      <c r="CC8" s="184"/>
      <c r="CD8" s="184"/>
    </row>
    <row r="9" spans="1:82" s="186" customFormat="1" ht="40.5" customHeight="1" thickBot="1">
      <c r="A9" s="630"/>
      <c r="B9" s="631"/>
      <c r="C9" s="247">
        <f>+'EXPERIENCIA PROPONENTE'!B9</f>
        <v>7</v>
      </c>
      <c r="D9" s="154" t="str">
        <f>IF(COUNTIF(E9:G9,"HABILITADO")=3,"HABILITADO","NO HABILITADO")</f>
        <v>HABILITADO</v>
      </c>
      <c r="E9" s="155" t="str">
        <f>IF(COUNTIF(I13:J13,"CUMPLE")=2,"HABILITADO","NO HABILITADO")</f>
        <v>HABILITADO</v>
      </c>
      <c r="F9" s="155" t="str">
        <f>IF(I38="CUMPLE","HABILITADO","NO HABILITADO")</f>
        <v>HABILITADO</v>
      </c>
      <c r="G9" s="155" t="str">
        <f>IF(I63="CUMPLE","HABILITADO","NO HABILITADO")</f>
        <v>HABILITADO</v>
      </c>
      <c r="H9" s="248">
        <f>K13+K38+J63</f>
        <v>60</v>
      </c>
      <c r="I9" s="187"/>
      <c r="J9" s="187"/>
      <c r="K9" s="187"/>
      <c r="L9" s="635" t="s">
        <v>632</v>
      </c>
      <c r="M9" s="636"/>
      <c r="O9" s="185"/>
      <c r="P9" s="185"/>
      <c r="Q9" s="185"/>
      <c r="R9" s="185"/>
      <c r="S9" s="185"/>
      <c r="T9" s="185"/>
      <c r="U9" s="185"/>
      <c r="V9" s="185"/>
      <c r="W9" s="185"/>
      <c r="X9" s="185"/>
      <c r="Y9" s="185"/>
      <c r="Z9" s="185"/>
      <c r="AA9" s="185"/>
      <c r="AB9" s="185"/>
      <c r="AC9" s="185"/>
      <c r="AD9" s="185"/>
      <c r="AE9" s="185"/>
      <c r="AF9" s="185"/>
      <c r="AG9" s="249"/>
      <c r="AH9" s="249"/>
      <c r="AI9" s="249"/>
      <c r="AJ9" s="249"/>
      <c r="AK9" s="249"/>
      <c r="AL9" s="249"/>
      <c r="AM9" s="249"/>
      <c r="AN9" s="249"/>
      <c r="AO9" s="249"/>
      <c r="AP9" s="249"/>
      <c r="AQ9" s="249"/>
      <c r="AR9" s="249"/>
      <c r="AS9" s="249"/>
      <c r="AT9" s="249"/>
      <c r="AU9" s="249"/>
      <c r="AV9" s="249"/>
      <c r="AW9" s="249"/>
      <c r="AX9" s="249"/>
      <c r="AY9" s="249"/>
      <c r="AZ9" s="249"/>
      <c r="BA9" s="249"/>
      <c r="BB9" s="249"/>
      <c r="BC9" s="249"/>
      <c r="BD9" s="249"/>
      <c r="BE9" s="249"/>
      <c r="BF9" s="249"/>
      <c r="BG9" s="249"/>
      <c r="BH9" s="249"/>
      <c r="BI9" s="249"/>
      <c r="BJ9" s="249"/>
      <c r="BK9" s="249"/>
      <c r="BL9" s="249"/>
      <c r="BM9" s="249"/>
      <c r="BN9" s="249"/>
      <c r="BO9" s="249"/>
      <c r="BP9" s="249"/>
      <c r="BQ9" s="249"/>
      <c r="BR9" s="249"/>
      <c r="BS9" s="249"/>
      <c r="BT9" s="249"/>
      <c r="BU9" s="249"/>
      <c r="BV9" s="249"/>
      <c r="BW9" s="249"/>
      <c r="BX9" s="249"/>
      <c r="BY9" s="249"/>
      <c r="BZ9" s="249"/>
      <c r="CA9" s="249"/>
      <c r="CB9" s="249"/>
      <c r="CC9" s="249"/>
      <c r="CD9" s="249"/>
    </row>
    <row r="10" spans="1:82" s="253" customFormat="1" ht="16.5" thickBot="1">
      <c r="A10" s="250"/>
      <c r="B10" s="250"/>
      <c r="C10" s="250"/>
      <c r="D10" s="250"/>
      <c r="E10" s="250"/>
      <c r="F10" s="250"/>
      <c r="G10" s="250"/>
      <c r="H10" s="250"/>
      <c r="I10" s="250"/>
      <c r="J10" s="250"/>
      <c r="K10" s="250"/>
      <c r="L10" s="637"/>
      <c r="M10" s="638"/>
      <c r="N10" s="250"/>
      <c r="O10" s="251"/>
      <c r="P10" s="251"/>
      <c r="Q10" s="251"/>
      <c r="R10" s="252"/>
      <c r="S10" s="252"/>
      <c r="T10" s="252"/>
    </row>
    <row r="11" spans="1:82" s="256" customFormat="1" ht="111.75" customHeight="1" thickBot="1">
      <c r="A11" s="254" t="s">
        <v>654</v>
      </c>
      <c r="B11" s="254" t="s">
        <v>592</v>
      </c>
      <c r="C11" s="254" t="s">
        <v>477</v>
      </c>
      <c r="D11" s="254" t="s">
        <v>547</v>
      </c>
      <c r="E11" s="254" t="s">
        <v>478</v>
      </c>
      <c r="F11" s="254" t="s">
        <v>551</v>
      </c>
      <c r="G11" s="254" t="s">
        <v>479</v>
      </c>
      <c r="H11" s="254" t="s">
        <v>498</v>
      </c>
      <c r="I11" s="254" t="s">
        <v>633</v>
      </c>
      <c r="J11" s="254" t="s">
        <v>658</v>
      </c>
      <c r="K11" s="254" t="s">
        <v>554</v>
      </c>
      <c r="L11" s="613" t="s">
        <v>191</v>
      </c>
      <c r="M11" s="613"/>
      <c r="N11" s="613"/>
      <c r="O11" s="255"/>
    </row>
    <row r="12" spans="1:82" s="259" customFormat="1" ht="27" customHeight="1">
      <c r="A12" s="643" t="s">
        <v>687</v>
      </c>
      <c r="B12" s="643" t="s">
        <v>683</v>
      </c>
      <c r="C12" s="644">
        <v>30533</v>
      </c>
      <c r="D12" s="646" t="s">
        <v>688</v>
      </c>
      <c r="E12" s="639">
        <v>31000</v>
      </c>
      <c r="F12" s="639" t="s">
        <v>596</v>
      </c>
      <c r="G12" s="648" t="s">
        <v>689</v>
      </c>
      <c r="H12" s="639">
        <v>37434</v>
      </c>
      <c r="I12" s="257">
        <f>+SUM(B33:K33)</f>
        <v>30.660273972602738</v>
      </c>
      <c r="J12" s="257">
        <f>+SUM(G33:K33)</f>
        <v>10.558904109589042</v>
      </c>
      <c r="K12" s="257">
        <f>SUM(L33:T33)</f>
        <v>12.75068493150685</v>
      </c>
      <c r="L12" s="614" t="s">
        <v>691</v>
      </c>
      <c r="M12" s="615"/>
      <c r="N12" s="616"/>
      <c r="O12" s="258"/>
    </row>
    <row r="13" spans="1:82" s="263" customFormat="1" ht="28.5" customHeight="1" thickBot="1">
      <c r="A13" s="640"/>
      <c r="B13" s="640"/>
      <c r="C13" s="645"/>
      <c r="D13" s="647"/>
      <c r="E13" s="640"/>
      <c r="F13" s="640"/>
      <c r="G13" s="649"/>
      <c r="H13" s="640"/>
      <c r="I13" s="260" t="str">
        <f>IF(I12&gt;=8,"CUMPLE","NO CUMPLE")</f>
        <v>CUMPLE</v>
      </c>
      <c r="J13" s="260" t="str">
        <f>IF(J12&gt;=6,"CUMPLE","NO CUMPLE")</f>
        <v>CUMPLE</v>
      </c>
      <c r="K13" s="261">
        <f>IF(AND(K12&gt;=M8,K12&lt;=N8),5,IF(AND(K12&gt;=N8,K12&lt;=O8),10,IF(K12&gt;O8,20,0)))</f>
        <v>20</v>
      </c>
      <c r="L13" s="617"/>
      <c r="M13" s="618"/>
      <c r="N13" s="619"/>
      <c r="O13" s="262"/>
    </row>
    <row r="14" spans="1:82" s="253" customFormat="1" ht="16.5" thickBot="1">
      <c r="A14" s="264"/>
      <c r="B14" s="264"/>
      <c r="C14" s="264"/>
      <c r="D14" s="258"/>
      <c r="E14" s="258"/>
      <c r="F14" s="258"/>
      <c r="G14" s="258"/>
      <c r="H14" s="265"/>
      <c r="I14" s="258"/>
      <c r="J14" s="250"/>
      <c r="K14" s="250"/>
      <c r="L14" s="250"/>
      <c r="M14" s="250"/>
      <c r="N14" s="265"/>
      <c r="O14" s="265"/>
      <c r="P14" s="266"/>
      <c r="Q14" s="252"/>
      <c r="R14" s="252"/>
      <c r="S14" s="252"/>
      <c r="T14" s="251"/>
    </row>
    <row r="15" spans="1:82" ht="34.5" customHeight="1" thickBot="1">
      <c r="A15" s="267" t="s">
        <v>480</v>
      </c>
      <c r="B15" s="268" t="s">
        <v>676</v>
      </c>
      <c r="C15" s="268" t="s">
        <v>677</v>
      </c>
      <c r="D15" s="268" t="s">
        <v>678</v>
      </c>
      <c r="E15" s="268" t="s">
        <v>679</v>
      </c>
      <c r="F15" s="268" t="s">
        <v>680</v>
      </c>
      <c r="G15" s="269" t="s">
        <v>505</v>
      </c>
      <c r="H15" s="269" t="s">
        <v>552</v>
      </c>
      <c r="I15" s="269" t="s">
        <v>553</v>
      </c>
      <c r="J15" s="269" t="s">
        <v>590</v>
      </c>
      <c r="K15" s="270" t="s">
        <v>591</v>
      </c>
      <c r="L15" s="271" t="s">
        <v>506</v>
      </c>
      <c r="M15" s="272" t="s">
        <v>507</v>
      </c>
      <c r="N15" s="271" t="s">
        <v>508</v>
      </c>
      <c r="O15" s="272" t="s">
        <v>509</v>
      </c>
      <c r="P15" s="271" t="s">
        <v>510</v>
      </c>
      <c r="Q15" s="272" t="s">
        <v>511</v>
      </c>
      <c r="R15" s="271" t="s">
        <v>599</v>
      </c>
      <c r="S15" s="272" t="s">
        <v>600</v>
      </c>
      <c r="T15" s="271" t="s">
        <v>601</v>
      </c>
      <c r="V15" s="252"/>
    </row>
    <row r="16" spans="1:82" ht="59.25" customHeight="1">
      <c r="A16" s="273" t="s">
        <v>23</v>
      </c>
      <c r="B16" s="274" t="s">
        <v>669</v>
      </c>
      <c r="C16" s="274"/>
      <c r="D16" s="274"/>
      <c r="E16" s="274"/>
      <c r="F16" s="274"/>
      <c r="G16" s="274" t="s">
        <v>669</v>
      </c>
      <c r="H16" s="275"/>
      <c r="I16" s="275"/>
      <c r="J16" s="275"/>
      <c r="K16" s="276"/>
      <c r="L16" s="274" t="s">
        <v>669</v>
      </c>
      <c r="M16" s="274" t="s">
        <v>669</v>
      </c>
      <c r="N16" s="278"/>
      <c r="O16" s="277"/>
      <c r="P16" s="278"/>
      <c r="Q16" s="277"/>
      <c r="R16" s="278"/>
      <c r="S16" s="277"/>
      <c r="T16" s="278"/>
      <c r="V16" s="252"/>
    </row>
    <row r="17" spans="1:22" ht="80.099999999999994" customHeight="1">
      <c r="A17" s="273" t="s">
        <v>205</v>
      </c>
      <c r="B17" s="279" t="s">
        <v>690</v>
      </c>
      <c r="C17" s="279"/>
      <c r="D17" s="279"/>
      <c r="E17" s="279"/>
      <c r="F17" s="279"/>
      <c r="G17" s="279" t="s">
        <v>756</v>
      </c>
      <c r="H17" s="280"/>
      <c r="I17" s="280"/>
      <c r="J17" s="280"/>
      <c r="K17" s="281"/>
      <c r="L17" s="279" t="s">
        <v>758</v>
      </c>
      <c r="M17" s="279" t="s">
        <v>757</v>
      </c>
      <c r="N17" s="283"/>
      <c r="O17" s="282"/>
      <c r="P17" s="283"/>
      <c r="Q17" s="282"/>
      <c r="R17" s="284"/>
      <c r="S17" s="282"/>
      <c r="T17" s="285"/>
      <c r="V17" s="252"/>
    </row>
    <row r="18" spans="1:22" ht="21.95" customHeight="1">
      <c r="A18" s="273" t="s">
        <v>490</v>
      </c>
      <c r="B18" s="286" t="s">
        <v>671</v>
      </c>
      <c r="C18" s="286"/>
      <c r="D18" s="286"/>
      <c r="E18" s="286"/>
      <c r="F18" s="286"/>
      <c r="G18" s="286" t="s">
        <v>671</v>
      </c>
      <c r="H18" s="280"/>
      <c r="I18" s="280"/>
      <c r="J18" s="280"/>
      <c r="K18" s="281"/>
      <c r="L18" s="286" t="s">
        <v>671</v>
      </c>
      <c r="M18" s="286" t="s">
        <v>671</v>
      </c>
      <c r="N18" s="288"/>
      <c r="O18" s="287"/>
      <c r="P18" s="288"/>
      <c r="Q18" s="287"/>
      <c r="R18" s="288"/>
      <c r="S18" s="287"/>
      <c r="T18" s="288"/>
      <c r="V18" s="252"/>
    </row>
    <row r="19" spans="1:22" ht="15.75">
      <c r="A19" s="273" t="s">
        <v>499</v>
      </c>
      <c r="B19" s="289">
        <v>36171</v>
      </c>
      <c r="C19" s="289"/>
      <c r="D19" s="289"/>
      <c r="E19" s="289"/>
      <c r="F19" s="289"/>
      <c r="G19" s="289">
        <v>37326</v>
      </c>
      <c r="H19" s="290"/>
      <c r="I19" s="290"/>
      <c r="J19" s="290"/>
      <c r="K19" s="291"/>
      <c r="L19" s="289">
        <v>41181</v>
      </c>
      <c r="M19" s="289">
        <v>41181</v>
      </c>
      <c r="N19" s="283"/>
      <c r="O19" s="282"/>
      <c r="P19" s="283"/>
      <c r="Q19" s="282"/>
      <c r="R19" s="284"/>
      <c r="S19" s="282"/>
      <c r="T19" s="285"/>
      <c r="V19" s="252"/>
    </row>
    <row r="20" spans="1:22" ht="15.75">
      <c r="A20" s="273" t="s">
        <v>555</v>
      </c>
      <c r="B20" s="289">
        <v>43508</v>
      </c>
      <c r="C20" s="289"/>
      <c r="D20" s="289"/>
      <c r="E20" s="289"/>
      <c r="F20" s="289"/>
      <c r="G20" s="289">
        <v>41180</v>
      </c>
      <c r="H20" s="290"/>
      <c r="I20" s="290"/>
      <c r="J20" s="290"/>
      <c r="K20" s="291"/>
      <c r="L20" s="289">
        <v>43508</v>
      </c>
      <c r="M20" s="289">
        <v>43508</v>
      </c>
      <c r="N20" s="283"/>
      <c r="O20" s="282"/>
      <c r="P20" s="283"/>
      <c r="Q20" s="282"/>
      <c r="R20" s="284"/>
      <c r="S20" s="282"/>
      <c r="T20" s="285"/>
      <c r="V20" s="252"/>
    </row>
    <row r="21" spans="1:22" ht="15.75">
      <c r="A21" s="273" t="s">
        <v>500</v>
      </c>
      <c r="B21" s="290"/>
      <c r="C21" s="290"/>
      <c r="D21" s="290"/>
      <c r="E21" s="290"/>
      <c r="F21" s="290"/>
      <c r="G21" s="290"/>
      <c r="H21" s="290"/>
      <c r="I21" s="290"/>
      <c r="J21" s="290"/>
      <c r="K21" s="291"/>
      <c r="L21" s="283"/>
      <c r="M21" s="282"/>
      <c r="N21" s="283"/>
      <c r="O21" s="282"/>
      <c r="P21" s="292"/>
      <c r="Q21" s="293"/>
      <c r="R21" s="284"/>
      <c r="S21" s="293"/>
      <c r="T21" s="292"/>
      <c r="V21" s="252"/>
    </row>
    <row r="22" spans="1:22" ht="15.75">
      <c r="A22" s="273" t="s">
        <v>556</v>
      </c>
      <c r="B22" s="290"/>
      <c r="C22" s="290"/>
      <c r="D22" s="290"/>
      <c r="E22" s="290"/>
      <c r="F22" s="290"/>
      <c r="G22" s="290"/>
      <c r="H22" s="290"/>
      <c r="I22" s="290"/>
      <c r="J22" s="290"/>
      <c r="K22" s="291"/>
      <c r="L22" s="283"/>
      <c r="M22" s="282"/>
      <c r="N22" s="283"/>
      <c r="O22" s="282"/>
      <c r="P22" s="285"/>
      <c r="Q22" s="294"/>
      <c r="R22" s="284"/>
      <c r="S22" s="294"/>
      <c r="T22" s="285"/>
      <c r="V22" s="252"/>
    </row>
    <row r="23" spans="1:22" ht="15.75">
      <c r="A23" s="273" t="s">
        <v>501</v>
      </c>
      <c r="B23" s="290"/>
      <c r="C23" s="290"/>
      <c r="D23" s="290"/>
      <c r="E23" s="290"/>
      <c r="F23" s="290"/>
      <c r="G23" s="290"/>
      <c r="H23" s="290"/>
      <c r="I23" s="290"/>
      <c r="J23" s="290"/>
      <c r="K23" s="291"/>
      <c r="L23" s="283"/>
      <c r="M23" s="282"/>
      <c r="N23" s="283"/>
      <c r="O23" s="282"/>
      <c r="P23" s="285"/>
      <c r="Q23" s="294"/>
      <c r="R23" s="284"/>
      <c r="S23" s="294"/>
      <c r="T23" s="285"/>
      <c r="V23" s="252"/>
    </row>
    <row r="24" spans="1:22" ht="15.75">
      <c r="A24" s="273" t="s">
        <v>557</v>
      </c>
      <c r="B24" s="290"/>
      <c r="C24" s="290"/>
      <c r="D24" s="290"/>
      <c r="E24" s="290"/>
      <c r="F24" s="290"/>
      <c r="G24" s="290"/>
      <c r="H24" s="290"/>
      <c r="I24" s="290"/>
      <c r="J24" s="290"/>
      <c r="K24" s="291"/>
      <c r="L24" s="283"/>
      <c r="M24" s="282"/>
      <c r="N24" s="283"/>
      <c r="O24" s="282"/>
      <c r="P24" s="285"/>
      <c r="Q24" s="294"/>
      <c r="R24" s="284"/>
      <c r="S24" s="294"/>
      <c r="T24" s="285"/>
      <c r="V24" s="252"/>
    </row>
    <row r="25" spans="1:22" ht="15.75">
      <c r="A25" s="273" t="s">
        <v>502</v>
      </c>
      <c r="B25" s="290"/>
      <c r="C25" s="290"/>
      <c r="D25" s="290"/>
      <c r="E25" s="290"/>
      <c r="F25" s="290"/>
      <c r="G25" s="290"/>
      <c r="H25" s="290"/>
      <c r="I25" s="290"/>
      <c r="J25" s="290"/>
      <c r="K25" s="291"/>
      <c r="L25" s="283"/>
      <c r="M25" s="282"/>
      <c r="N25" s="283"/>
      <c r="O25" s="282"/>
      <c r="P25" s="285"/>
      <c r="Q25" s="294"/>
      <c r="R25" s="285"/>
      <c r="S25" s="294"/>
      <c r="T25" s="285"/>
      <c r="V25" s="252"/>
    </row>
    <row r="26" spans="1:22" ht="15.75">
      <c r="A26" s="273" t="s">
        <v>558</v>
      </c>
      <c r="B26" s="290"/>
      <c r="C26" s="290"/>
      <c r="D26" s="290"/>
      <c r="E26" s="290"/>
      <c r="F26" s="290"/>
      <c r="G26" s="290"/>
      <c r="H26" s="290"/>
      <c r="I26" s="290"/>
      <c r="J26" s="290"/>
      <c r="K26" s="291"/>
      <c r="L26" s="283"/>
      <c r="M26" s="282"/>
      <c r="N26" s="283"/>
      <c r="O26" s="282"/>
      <c r="P26" s="285"/>
      <c r="Q26" s="294"/>
      <c r="R26" s="285"/>
      <c r="S26" s="294"/>
      <c r="T26" s="285"/>
      <c r="V26" s="252"/>
    </row>
    <row r="27" spans="1:22" ht="15.75">
      <c r="A27" s="273" t="s">
        <v>503</v>
      </c>
      <c r="B27" s="290"/>
      <c r="C27" s="290"/>
      <c r="D27" s="290"/>
      <c r="E27" s="290"/>
      <c r="F27" s="290"/>
      <c r="G27" s="290"/>
      <c r="H27" s="290"/>
      <c r="I27" s="290"/>
      <c r="J27" s="290"/>
      <c r="K27" s="291"/>
      <c r="L27" s="283"/>
      <c r="M27" s="282"/>
      <c r="N27" s="283"/>
      <c r="O27" s="282"/>
      <c r="P27" s="284"/>
      <c r="Q27" s="295"/>
      <c r="R27" s="284"/>
      <c r="S27" s="295"/>
      <c r="T27" s="284"/>
      <c r="V27" s="252"/>
    </row>
    <row r="28" spans="1:22" ht="15.75">
      <c r="A28" s="273" t="s">
        <v>559</v>
      </c>
      <c r="B28" s="290"/>
      <c r="C28" s="290"/>
      <c r="D28" s="290"/>
      <c r="E28" s="290"/>
      <c r="F28" s="290"/>
      <c r="G28" s="290"/>
      <c r="H28" s="290"/>
      <c r="I28" s="290"/>
      <c r="J28" s="290"/>
      <c r="K28" s="291"/>
      <c r="L28" s="283"/>
      <c r="M28" s="282"/>
      <c r="N28" s="283"/>
      <c r="O28" s="282"/>
      <c r="P28" s="284"/>
      <c r="Q28" s="295"/>
      <c r="R28" s="284"/>
      <c r="S28" s="295"/>
      <c r="T28" s="284"/>
      <c r="V28" s="252"/>
    </row>
    <row r="29" spans="1:22" ht="15.75">
      <c r="A29" s="273" t="s">
        <v>560</v>
      </c>
      <c r="B29" s="290"/>
      <c r="C29" s="290"/>
      <c r="D29" s="290"/>
      <c r="E29" s="290"/>
      <c r="F29" s="290"/>
      <c r="G29" s="290"/>
      <c r="H29" s="290"/>
      <c r="I29" s="290"/>
      <c r="J29" s="290"/>
      <c r="K29" s="291"/>
      <c r="L29" s="283"/>
      <c r="M29" s="282"/>
      <c r="N29" s="283"/>
      <c r="O29" s="282"/>
      <c r="P29" s="284"/>
      <c r="Q29" s="295"/>
      <c r="R29" s="284"/>
      <c r="S29" s="295"/>
      <c r="T29" s="284"/>
      <c r="V29" s="252"/>
    </row>
    <row r="30" spans="1:22" ht="15.75">
      <c r="A30" s="273" t="s">
        <v>561</v>
      </c>
      <c r="B30" s="290"/>
      <c r="C30" s="290"/>
      <c r="D30" s="290"/>
      <c r="E30" s="290"/>
      <c r="F30" s="290"/>
      <c r="G30" s="290"/>
      <c r="H30" s="290"/>
      <c r="I30" s="290"/>
      <c r="J30" s="290"/>
      <c r="K30" s="291"/>
      <c r="L30" s="283"/>
      <c r="M30" s="282"/>
      <c r="N30" s="283"/>
      <c r="O30" s="282"/>
      <c r="P30" s="284"/>
      <c r="Q30" s="295"/>
      <c r="R30" s="284"/>
      <c r="S30" s="295"/>
      <c r="T30" s="284"/>
      <c r="V30" s="252"/>
    </row>
    <row r="31" spans="1:22" ht="15.75">
      <c r="A31" s="273" t="s">
        <v>562</v>
      </c>
      <c r="B31" s="290"/>
      <c r="C31" s="290"/>
      <c r="D31" s="290"/>
      <c r="E31" s="290"/>
      <c r="F31" s="290"/>
      <c r="G31" s="290"/>
      <c r="H31" s="290"/>
      <c r="I31" s="290"/>
      <c r="J31" s="290"/>
      <c r="K31" s="291"/>
      <c r="L31" s="283"/>
      <c r="M31" s="282"/>
      <c r="N31" s="283"/>
      <c r="O31" s="282"/>
      <c r="P31" s="284"/>
      <c r="Q31" s="295"/>
      <c r="R31" s="284"/>
      <c r="S31" s="295"/>
      <c r="T31" s="284"/>
      <c r="V31" s="252"/>
    </row>
    <row r="32" spans="1:22" ht="16.5" thickBot="1">
      <c r="A32" s="273" t="s">
        <v>563</v>
      </c>
      <c r="B32" s="290"/>
      <c r="C32" s="290"/>
      <c r="D32" s="290"/>
      <c r="E32" s="290"/>
      <c r="F32" s="290"/>
      <c r="G32" s="289"/>
      <c r="H32" s="289"/>
      <c r="I32" s="289"/>
      <c r="J32" s="289"/>
      <c r="K32" s="296"/>
      <c r="L32" s="297"/>
      <c r="M32" s="298"/>
      <c r="N32" s="297"/>
      <c r="O32" s="298"/>
      <c r="P32" s="299"/>
      <c r="Q32" s="300"/>
      <c r="R32" s="299"/>
      <c r="S32" s="300"/>
      <c r="T32" s="299"/>
      <c r="V32" s="252"/>
    </row>
    <row r="33" spans="1:22" ht="36" customHeight="1" thickBot="1">
      <c r="A33" s="301" t="s">
        <v>482</v>
      </c>
      <c r="B33" s="301">
        <f>+((B20-B19)/365+((B22-B21)/365)+((B24-B23)/365)+((B26-B25)/365)+((B28-B27)/365)+((B30-B29)/365)+((B32-B31)/365))</f>
        <v>20.101369863013698</v>
      </c>
      <c r="C33" s="301">
        <f t="shared" ref="C33:E33" si="0">+((C20-C19)/365+((C22-C21)/365)+((C24-C23)/365)+((C26-C25)/365)+((C28-C27)/365)+((C30-C29)/365)+((C32-C31)/365))</f>
        <v>0</v>
      </c>
      <c r="D33" s="301">
        <f t="shared" si="0"/>
        <v>0</v>
      </c>
      <c r="E33" s="301">
        <f t="shared" si="0"/>
        <v>0</v>
      </c>
      <c r="F33" s="301">
        <f t="shared" ref="F33" si="1">+((F20-F19)/365+((F22-F21)/365)+((F24-F23)/365)+((F26-F25)/365)+((F28-F27)/365)+((F30-F29)/365)+((F32-F31)/365))</f>
        <v>0</v>
      </c>
      <c r="G33" s="301">
        <f>+((G20-G19)/365+((G22-G21)/365)+((G24-G23)/365)+((G26-G25)/365)+((G28-G27)/365)+((G30-G29)/365)+((G32-G31)/365))</f>
        <v>10.558904109589042</v>
      </c>
      <c r="H33" s="301">
        <f>+((H20-H19)/365+((H22-H21)/365)+((H24-H23)/365)+((H26-H25)/365)+((H28-H27)/365)+((H30-H29)/365)+((H32-H31)/365))</f>
        <v>0</v>
      </c>
      <c r="I33" s="301">
        <f>+((I20-I19)/365+((I22-I21)/365)+((I24-I23)/365)+((I26-I25)/365)+((I28-I27)/365)+((I30-I29)/365)+((I32-I31)/365))</f>
        <v>0</v>
      </c>
      <c r="J33" s="301">
        <f t="shared" ref="J33:K33" si="2">+((J20-J19)/365+((J22-J21)/365)+((J24-J23)/365)+((J26-J25)/365)+((J28-J27)/365)+((J30-J29)/365)+((J32-J31)/365))</f>
        <v>0</v>
      </c>
      <c r="K33" s="301">
        <f t="shared" si="2"/>
        <v>0</v>
      </c>
      <c r="L33" s="301">
        <f>+((L20-L19)/365+((L22-L21)/365)+((L24-L23)/365)+((L26-L25)/365)+((L28-L27)/365)+((L30-L29)/365)+((L32-L31)/365))</f>
        <v>6.375342465753425</v>
      </c>
      <c r="M33" s="301">
        <f>+((M20-M19)/365+((M22-M21)/365)+((M24-M23)/365)+((M26-M25)/365)+((M28-M27)/365)+((M30-M29)/365)+((M32-M31)/365))</f>
        <v>6.375342465753425</v>
      </c>
      <c r="N33" s="301">
        <f>+((N20-N19)/365+((N22-N21)/365)+((N24-N23)/365)+((N26-N25)/365)+((N28-N27)/365)+((N30-N29)/365)+((N32-N31)/365))</f>
        <v>0</v>
      </c>
      <c r="O33" s="301">
        <f t="shared" ref="O33:T33" si="3">+((O20-O19)/365+((O22-O21)/365)+((O24-O23)/365)+((O26-O25)/365)+((O28-O27)/365)+((O30-O29)/365)+((O32-O31)/365))</f>
        <v>0</v>
      </c>
      <c r="P33" s="301">
        <f t="shared" si="3"/>
        <v>0</v>
      </c>
      <c r="Q33" s="301">
        <f t="shared" si="3"/>
        <v>0</v>
      </c>
      <c r="R33" s="301">
        <f t="shared" si="3"/>
        <v>0</v>
      </c>
      <c r="S33" s="301">
        <f t="shared" si="3"/>
        <v>0</v>
      </c>
      <c r="T33" s="254">
        <f t="shared" si="3"/>
        <v>0</v>
      </c>
      <c r="V33" s="252"/>
    </row>
    <row r="34" spans="1:22" ht="85.5" customHeight="1" thickBot="1">
      <c r="A34" s="302" t="s">
        <v>484</v>
      </c>
      <c r="B34" s="303"/>
      <c r="C34" s="304"/>
      <c r="D34" s="304"/>
      <c r="E34" s="304"/>
      <c r="F34" s="304"/>
      <c r="G34" s="303"/>
      <c r="H34" s="305"/>
      <c r="I34" s="305"/>
      <c r="J34" s="305"/>
      <c r="K34" s="306"/>
      <c r="L34" s="307"/>
      <c r="M34" s="308"/>
      <c r="N34" s="309"/>
      <c r="O34" s="308"/>
      <c r="P34" s="309"/>
      <c r="Q34" s="308"/>
      <c r="R34" s="309"/>
      <c r="S34" s="308"/>
      <c r="T34" s="309"/>
      <c r="V34" s="252"/>
    </row>
    <row r="35" spans="1:22" ht="16.5" thickBot="1">
      <c r="A35" s="310"/>
      <c r="B35" s="310"/>
      <c r="C35" s="310"/>
      <c r="D35" s="310"/>
      <c r="E35" s="310"/>
      <c r="F35" s="310"/>
      <c r="G35" s="310"/>
      <c r="H35" s="310"/>
      <c r="I35" s="310"/>
      <c r="J35" s="310"/>
      <c r="K35" s="310"/>
      <c r="L35" s="310"/>
      <c r="M35" s="310"/>
      <c r="N35" s="310"/>
      <c r="O35" s="252"/>
      <c r="P35" s="252"/>
      <c r="Q35" s="252"/>
      <c r="R35" s="252"/>
      <c r="S35" s="252"/>
      <c r="T35" s="252"/>
    </row>
    <row r="36" spans="1:22" s="256" customFormat="1" ht="80.099999999999994" customHeight="1" thickBot="1">
      <c r="A36" s="301" t="s">
        <v>661</v>
      </c>
      <c r="B36" s="301" t="s">
        <v>592</v>
      </c>
      <c r="C36" s="301" t="s">
        <v>477</v>
      </c>
      <c r="D36" s="301" t="s">
        <v>547</v>
      </c>
      <c r="E36" s="301" t="s">
        <v>478</v>
      </c>
      <c r="F36" s="301" t="s">
        <v>551</v>
      </c>
      <c r="G36" s="301" t="s">
        <v>479</v>
      </c>
      <c r="H36" s="301" t="s">
        <v>498</v>
      </c>
      <c r="I36" s="301" t="s">
        <v>630</v>
      </c>
      <c r="J36" s="301" t="s">
        <v>664</v>
      </c>
      <c r="K36" s="301" t="s">
        <v>554</v>
      </c>
      <c r="L36" s="641" t="s">
        <v>191</v>
      </c>
      <c r="M36" s="642"/>
      <c r="N36" s="311"/>
      <c r="O36" s="255"/>
    </row>
    <row r="37" spans="1:22" s="259" customFormat="1" ht="34.5" customHeight="1">
      <c r="A37" s="643" t="s">
        <v>682</v>
      </c>
      <c r="B37" s="643" t="s">
        <v>683</v>
      </c>
      <c r="C37" s="644">
        <v>37525</v>
      </c>
      <c r="D37" s="646" t="s">
        <v>684</v>
      </c>
      <c r="E37" s="639">
        <v>37693</v>
      </c>
      <c r="F37" s="639" t="s">
        <v>596</v>
      </c>
      <c r="G37" s="639" t="s">
        <v>671</v>
      </c>
      <c r="H37" s="639" t="s">
        <v>671</v>
      </c>
      <c r="I37" s="312">
        <f>SUM(B58:J58)</f>
        <v>30.126027397260273</v>
      </c>
      <c r="J37" s="257">
        <f>+SUM(H58:J58)</f>
        <v>5.624657534246575</v>
      </c>
      <c r="K37" s="257">
        <f>SUM(L58:R58)</f>
        <v>6.7150684931506852</v>
      </c>
      <c r="L37" s="654" t="s">
        <v>753</v>
      </c>
      <c r="M37" s="654"/>
      <c r="N37" s="264"/>
      <c r="O37" s="258"/>
    </row>
    <row r="38" spans="1:22" s="263" customFormat="1" ht="45.95" customHeight="1" thickBot="1">
      <c r="A38" s="640"/>
      <c r="B38" s="640"/>
      <c r="C38" s="645"/>
      <c r="D38" s="647"/>
      <c r="E38" s="640"/>
      <c r="F38" s="640"/>
      <c r="G38" s="640"/>
      <c r="H38" s="640"/>
      <c r="I38" s="260" t="str">
        <f>IF(I37&gt;=6,"CUMPLE","NO CUMPLE")</f>
        <v>CUMPLE</v>
      </c>
      <c r="J38" s="260" t="str">
        <f>IF(J37&gt;=3,"CUMPLE","NO CUMPLE")</f>
        <v>CUMPLE</v>
      </c>
      <c r="K38" s="313">
        <f>IF(AND(K37&gt;M8,K37&lt;=N8),10,IF(AND(K37&gt;N8,K37&lt;=O8),15,IF(K37&gt;O8,20,0)))</f>
        <v>20</v>
      </c>
      <c r="L38" s="655"/>
      <c r="M38" s="655"/>
      <c r="N38" s="314"/>
      <c r="O38" s="262"/>
    </row>
    <row r="39" spans="1:22" s="253" customFormat="1" ht="16.5" thickBot="1">
      <c r="A39" s="264"/>
      <c r="B39" s="264"/>
      <c r="C39" s="264"/>
      <c r="D39" s="258"/>
      <c r="E39" s="258"/>
      <c r="F39" s="258"/>
      <c r="G39" s="258"/>
      <c r="H39" s="265"/>
      <c r="I39" s="258"/>
      <c r="J39" s="250"/>
      <c r="K39" s="250"/>
      <c r="L39" s="250"/>
      <c r="M39" s="250"/>
      <c r="N39" s="265"/>
      <c r="O39" s="265"/>
      <c r="P39" s="266"/>
      <c r="Q39" s="252"/>
      <c r="R39" s="252"/>
      <c r="S39" s="252"/>
      <c r="T39" s="251"/>
    </row>
    <row r="40" spans="1:22" ht="34.5" customHeight="1" thickBot="1">
      <c r="A40" s="267" t="s">
        <v>480</v>
      </c>
      <c r="B40" s="268" t="s">
        <v>481</v>
      </c>
      <c r="C40" s="268" t="s">
        <v>483</v>
      </c>
      <c r="D40" s="268" t="s">
        <v>485</v>
      </c>
      <c r="E40" s="268" t="s">
        <v>486</v>
      </c>
      <c r="F40" s="268" t="s">
        <v>487</v>
      </c>
      <c r="G40" s="268" t="s">
        <v>488</v>
      </c>
      <c r="H40" s="269" t="s">
        <v>505</v>
      </c>
      <c r="I40" s="269" t="s">
        <v>552</v>
      </c>
      <c r="J40" s="315" t="s">
        <v>553</v>
      </c>
      <c r="L40" s="317" t="s">
        <v>506</v>
      </c>
      <c r="M40" s="317" t="s">
        <v>507</v>
      </c>
      <c r="N40" s="317" t="s">
        <v>508</v>
      </c>
      <c r="O40" s="317" t="s">
        <v>509</v>
      </c>
      <c r="P40" s="317" t="s">
        <v>510</v>
      </c>
      <c r="Q40" s="317" t="s">
        <v>511</v>
      </c>
      <c r="R40" s="317" t="s">
        <v>599</v>
      </c>
    </row>
    <row r="41" spans="1:22" ht="59.25" customHeight="1">
      <c r="A41" s="273" t="s">
        <v>23</v>
      </c>
      <c r="B41" s="274" t="s">
        <v>669</v>
      </c>
      <c r="C41" s="274"/>
      <c r="D41" s="274"/>
      <c r="E41" s="274"/>
      <c r="F41" s="274"/>
      <c r="G41" s="274"/>
      <c r="H41" s="274" t="s">
        <v>669</v>
      </c>
      <c r="I41" s="290"/>
      <c r="J41" s="283"/>
      <c r="L41" s="274" t="s">
        <v>669</v>
      </c>
      <c r="M41" s="274" t="s">
        <v>685</v>
      </c>
      <c r="N41" s="318"/>
      <c r="O41" s="318"/>
      <c r="P41" s="318"/>
      <c r="Q41" s="318"/>
      <c r="R41" s="318"/>
    </row>
    <row r="42" spans="1:22" ht="80.099999999999994" customHeight="1">
      <c r="A42" s="273" t="s">
        <v>205</v>
      </c>
      <c r="B42" s="279" t="s">
        <v>681</v>
      </c>
      <c r="C42" s="279"/>
      <c r="D42" s="279"/>
      <c r="E42" s="279"/>
      <c r="F42" s="279"/>
      <c r="G42" s="279"/>
      <c r="H42" s="279" t="s">
        <v>681</v>
      </c>
      <c r="I42" s="290"/>
      <c r="J42" s="283"/>
      <c r="L42" s="279" t="s">
        <v>681</v>
      </c>
      <c r="M42" s="279" t="s">
        <v>686</v>
      </c>
      <c r="N42" s="283"/>
      <c r="O42" s="283"/>
      <c r="P42" s="283"/>
      <c r="Q42" s="283"/>
      <c r="R42" s="283"/>
    </row>
    <row r="43" spans="1:22" ht="21.95" customHeight="1">
      <c r="A43" s="273" t="s">
        <v>490</v>
      </c>
      <c r="B43" s="286" t="s">
        <v>671</v>
      </c>
      <c r="C43" s="286"/>
      <c r="D43" s="286"/>
      <c r="E43" s="286"/>
      <c r="F43" s="286"/>
      <c r="G43" s="286"/>
      <c r="H43" s="286" t="s">
        <v>671</v>
      </c>
      <c r="I43" s="290"/>
      <c r="J43" s="283"/>
      <c r="L43" s="286" t="s">
        <v>671</v>
      </c>
      <c r="M43" s="286" t="s">
        <v>671</v>
      </c>
      <c r="N43" s="288"/>
      <c r="O43" s="288"/>
      <c r="P43" s="288"/>
      <c r="Q43" s="288"/>
      <c r="R43" s="288"/>
    </row>
    <row r="44" spans="1:22" ht="15.75">
      <c r="A44" s="273" t="s">
        <v>499</v>
      </c>
      <c r="B44" s="289">
        <v>39356</v>
      </c>
      <c r="C44" s="289">
        <v>37693</v>
      </c>
      <c r="D44" s="289"/>
      <c r="E44" s="289"/>
      <c r="F44" s="289"/>
      <c r="G44" s="289"/>
      <c r="H44" s="289">
        <v>39356</v>
      </c>
      <c r="I44" s="290"/>
      <c r="J44" s="283"/>
      <c r="L44" s="289">
        <v>41410</v>
      </c>
      <c r="M44" s="289">
        <v>38504</v>
      </c>
      <c r="N44" s="283"/>
      <c r="O44" s="283"/>
      <c r="P44" s="283"/>
      <c r="Q44" s="283"/>
      <c r="R44" s="283"/>
    </row>
    <row r="45" spans="1:22" ht="15.75">
      <c r="A45" s="273" t="s">
        <v>555</v>
      </c>
      <c r="B45" s="289">
        <v>43514</v>
      </c>
      <c r="C45" s="289">
        <v>38183</v>
      </c>
      <c r="D45" s="289"/>
      <c r="E45" s="289"/>
      <c r="F45" s="289"/>
      <c r="G45" s="289"/>
      <c r="H45" s="289">
        <v>41409</v>
      </c>
      <c r="I45" s="290"/>
      <c r="J45" s="283"/>
      <c r="L45" s="289">
        <v>43514</v>
      </c>
      <c r="M45" s="289">
        <v>38684</v>
      </c>
      <c r="N45" s="283"/>
      <c r="O45" s="283"/>
      <c r="P45" s="283"/>
      <c r="Q45" s="283"/>
      <c r="R45" s="283"/>
    </row>
    <row r="46" spans="1:22" ht="15.75">
      <c r="A46" s="273" t="s">
        <v>500</v>
      </c>
      <c r="B46" s="289"/>
      <c r="C46" s="289">
        <v>39218</v>
      </c>
      <c r="D46" s="289"/>
      <c r="E46" s="289"/>
      <c r="F46" s="289"/>
      <c r="G46" s="289"/>
      <c r="H46" s="289"/>
      <c r="I46" s="290"/>
      <c r="J46" s="283"/>
      <c r="L46" s="297"/>
      <c r="M46" s="297">
        <v>38685</v>
      </c>
      <c r="N46" s="283"/>
      <c r="O46" s="283"/>
      <c r="P46" s="283"/>
      <c r="Q46" s="283"/>
      <c r="R46" s="283"/>
    </row>
    <row r="47" spans="1:22" ht="15.75">
      <c r="A47" s="273" t="s">
        <v>556</v>
      </c>
      <c r="B47" s="290"/>
      <c r="C47" s="290">
        <v>39691</v>
      </c>
      <c r="D47" s="290"/>
      <c r="E47" s="290"/>
      <c r="F47" s="290"/>
      <c r="G47" s="290"/>
      <c r="H47" s="290"/>
      <c r="I47" s="290"/>
      <c r="J47" s="283"/>
      <c r="L47" s="297"/>
      <c r="M47" s="297">
        <v>38852</v>
      </c>
      <c r="N47" s="283"/>
      <c r="O47" s="283"/>
      <c r="P47" s="283"/>
      <c r="Q47" s="283"/>
      <c r="R47" s="283"/>
    </row>
    <row r="48" spans="1:22" ht="15.75">
      <c r="A48" s="273" t="s">
        <v>501</v>
      </c>
      <c r="B48" s="290"/>
      <c r="C48" s="290">
        <v>39692</v>
      </c>
      <c r="D48" s="290"/>
      <c r="E48" s="290"/>
      <c r="F48" s="290"/>
      <c r="G48" s="290"/>
      <c r="H48" s="290"/>
      <c r="I48" s="290"/>
      <c r="J48" s="283"/>
      <c r="L48" s="283"/>
      <c r="M48" s="283"/>
      <c r="N48" s="283"/>
      <c r="O48" s="283"/>
      <c r="P48" s="283"/>
      <c r="Q48" s="283"/>
      <c r="R48" s="283"/>
    </row>
    <row r="49" spans="1:18" ht="15.75">
      <c r="A49" s="273" t="s">
        <v>557</v>
      </c>
      <c r="B49" s="290"/>
      <c r="C49" s="290">
        <v>43514</v>
      </c>
      <c r="D49" s="290"/>
      <c r="E49" s="290"/>
      <c r="F49" s="290"/>
      <c r="G49" s="290"/>
      <c r="H49" s="290"/>
      <c r="I49" s="290"/>
      <c r="J49" s="283"/>
      <c r="L49" s="283"/>
      <c r="M49" s="283"/>
      <c r="N49" s="283"/>
      <c r="O49" s="283"/>
      <c r="P49" s="283"/>
      <c r="Q49" s="283"/>
      <c r="R49" s="283"/>
    </row>
    <row r="50" spans="1:18" ht="15.75">
      <c r="A50" s="273" t="s">
        <v>502</v>
      </c>
      <c r="B50" s="290"/>
      <c r="C50" s="290"/>
      <c r="D50" s="290"/>
      <c r="E50" s="290"/>
      <c r="F50" s="290"/>
      <c r="G50" s="290"/>
      <c r="H50" s="290"/>
      <c r="I50" s="290"/>
      <c r="J50" s="283"/>
      <c r="L50" s="283"/>
      <c r="M50" s="283"/>
      <c r="N50" s="283"/>
      <c r="O50" s="283"/>
      <c r="P50" s="283"/>
      <c r="Q50" s="283"/>
      <c r="R50" s="283"/>
    </row>
    <row r="51" spans="1:18" ht="15.75">
      <c r="A51" s="273" t="s">
        <v>558</v>
      </c>
      <c r="B51" s="290"/>
      <c r="C51" s="290"/>
      <c r="D51" s="290"/>
      <c r="E51" s="290"/>
      <c r="F51" s="290"/>
      <c r="G51" s="290"/>
      <c r="H51" s="290"/>
      <c r="I51" s="290"/>
      <c r="J51" s="283"/>
      <c r="L51" s="283"/>
      <c r="M51" s="283"/>
      <c r="N51" s="283"/>
      <c r="O51" s="283"/>
      <c r="P51" s="283"/>
      <c r="Q51" s="283"/>
      <c r="R51" s="283"/>
    </row>
    <row r="52" spans="1:18" ht="15.75">
      <c r="A52" s="273" t="s">
        <v>503</v>
      </c>
      <c r="B52" s="290"/>
      <c r="C52" s="290"/>
      <c r="D52" s="290"/>
      <c r="E52" s="290"/>
      <c r="F52" s="290"/>
      <c r="G52" s="290"/>
      <c r="H52" s="290"/>
      <c r="I52" s="290"/>
      <c r="J52" s="283"/>
      <c r="L52" s="283"/>
      <c r="M52" s="283"/>
      <c r="N52" s="283"/>
      <c r="O52" s="283"/>
      <c r="P52" s="283"/>
      <c r="Q52" s="283"/>
      <c r="R52" s="283"/>
    </row>
    <row r="53" spans="1:18" ht="15.75">
      <c r="A53" s="273" t="s">
        <v>559</v>
      </c>
      <c r="B53" s="290"/>
      <c r="C53" s="290"/>
      <c r="D53" s="290"/>
      <c r="E53" s="290"/>
      <c r="F53" s="290"/>
      <c r="G53" s="290"/>
      <c r="H53" s="290"/>
      <c r="I53" s="290"/>
      <c r="J53" s="283"/>
      <c r="L53" s="283"/>
      <c r="M53" s="283"/>
      <c r="N53" s="283"/>
      <c r="O53" s="283"/>
      <c r="P53" s="283"/>
      <c r="Q53" s="283"/>
      <c r="R53" s="283"/>
    </row>
    <row r="54" spans="1:18" ht="15.75">
      <c r="A54" s="273" t="s">
        <v>560</v>
      </c>
      <c r="B54" s="290"/>
      <c r="C54" s="290"/>
      <c r="D54" s="290"/>
      <c r="E54" s="290"/>
      <c r="F54" s="290"/>
      <c r="G54" s="290"/>
      <c r="H54" s="290"/>
      <c r="I54" s="290"/>
      <c r="J54" s="283"/>
      <c r="L54" s="283"/>
      <c r="M54" s="283"/>
      <c r="N54" s="283"/>
      <c r="O54" s="283"/>
      <c r="P54" s="283"/>
      <c r="Q54" s="283"/>
      <c r="R54" s="283"/>
    </row>
    <row r="55" spans="1:18" ht="15.75">
      <c r="A55" s="273" t="s">
        <v>561</v>
      </c>
      <c r="B55" s="290"/>
      <c r="C55" s="290"/>
      <c r="D55" s="290"/>
      <c r="E55" s="290"/>
      <c r="F55" s="290"/>
      <c r="G55" s="290"/>
      <c r="H55" s="290"/>
      <c r="I55" s="290"/>
      <c r="J55" s="283"/>
      <c r="L55" s="283"/>
      <c r="M55" s="283"/>
      <c r="N55" s="283"/>
      <c r="O55" s="283"/>
      <c r="P55" s="283"/>
      <c r="Q55" s="283"/>
      <c r="R55" s="283"/>
    </row>
    <row r="56" spans="1:18" ht="15.75">
      <c r="A56" s="273" t="s">
        <v>562</v>
      </c>
      <c r="B56" s="290"/>
      <c r="C56" s="290"/>
      <c r="D56" s="290"/>
      <c r="E56" s="290"/>
      <c r="F56" s="290"/>
      <c r="G56" s="290"/>
      <c r="H56" s="290"/>
      <c r="I56" s="290"/>
      <c r="J56" s="283"/>
      <c r="L56" s="283"/>
      <c r="M56" s="283"/>
      <c r="N56" s="283"/>
      <c r="O56" s="283"/>
      <c r="P56" s="283"/>
      <c r="Q56" s="283"/>
      <c r="R56" s="283"/>
    </row>
    <row r="57" spans="1:18" ht="16.5" thickBot="1">
      <c r="A57" s="273" t="s">
        <v>563</v>
      </c>
      <c r="B57" s="290"/>
      <c r="C57" s="290"/>
      <c r="D57" s="290"/>
      <c r="E57" s="290"/>
      <c r="F57" s="290"/>
      <c r="G57" s="290"/>
      <c r="H57" s="290"/>
      <c r="I57" s="290"/>
      <c r="J57" s="283"/>
      <c r="L57" s="319"/>
      <c r="M57" s="283"/>
      <c r="N57" s="283"/>
      <c r="O57" s="283"/>
      <c r="P57" s="283"/>
      <c r="Q57" s="283"/>
      <c r="R57" s="283"/>
    </row>
    <row r="58" spans="1:18" ht="36" customHeight="1" thickBot="1">
      <c r="A58" s="267" t="s">
        <v>482</v>
      </c>
      <c r="B58" s="320">
        <f>+((B45-B44)/365+((B47-B46)/365)+((B49-B48)/365)+((B51-B50)/365)+((B53-B52)/365)+((B55-B54)/365)+((B57-B56)/365))</f>
        <v>11.391780821917807</v>
      </c>
      <c r="C58" s="321">
        <f t="shared" ref="C58:F58" si="4">+((C45-C44)/365+((C47-C46)/365)+((C49-C48)/365)+((C51-C50)/365)+((C53-C52)/365)+((C55-C54)/365)+((C57-C56)/365))</f>
        <v>13.109589041095891</v>
      </c>
      <c r="D58" s="321">
        <f t="shared" si="4"/>
        <v>0</v>
      </c>
      <c r="E58" s="321">
        <f t="shared" si="4"/>
        <v>0</v>
      </c>
      <c r="F58" s="321">
        <f t="shared" si="4"/>
        <v>0</v>
      </c>
      <c r="G58" s="321">
        <f t="shared" ref="G58:J58" si="5">+((G45-G44)/365+((G47-G46)/365)+((G49-G48)/365)+((G51-G50)/365)+((G53-G52)/365)+((G55-G54)/365)+((G57-G56)/365))</f>
        <v>0</v>
      </c>
      <c r="H58" s="321">
        <f t="shared" si="5"/>
        <v>5.624657534246575</v>
      </c>
      <c r="I58" s="321">
        <f t="shared" si="5"/>
        <v>0</v>
      </c>
      <c r="J58" s="322">
        <f t="shared" si="5"/>
        <v>0</v>
      </c>
      <c r="L58" s="321">
        <f>+((L45-L44)/365+((L47-L46)/365)+((L49-L48)/365)+((L51-L50)/365)+((L53-L52)/365)+((L55-L54)/365)+((L57-L56)/365))</f>
        <v>5.7643835616438359</v>
      </c>
      <c r="M58" s="321">
        <f t="shared" ref="M58:R58" si="6">+((M45-M44)/365+((M47-M46)/365)+((M49-M48)/365)+((M51-M50)/365)+((M53-M52)/365)+((M55-M54)/365)+((M57-M56)/365))</f>
        <v>0.9506849315068493</v>
      </c>
      <c r="N58" s="321">
        <f t="shared" si="6"/>
        <v>0</v>
      </c>
      <c r="O58" s="321">
        <f t="shared" si="6"/>
        <v>0</v>
      </c>
      <c r="P58" s="321">
        <f t="shared" si="6"/>
        <v>0</v>
      </c>
      <c r="Q58" s="321">
        <f t="shared" si="6"/>
        <v>0</v>
      </c>
      <c r="R58" s="321">
        <f t="shared" si="6"/>
        <v>0</v>
      </c>
    </row>
    <row r="59" spans="1:18" ht="85.5" customHeight="1" thickBot="1">
      <c r="A59" s="301" t="s">
        <v>484</v>
      </c>
      <c r="B59" s="323" t="s">
        <v>738</v>
      </c>
      <c r="C59" s="324"/>
      <c r="D59" s="324"/>
      <c r="E59" s="324"/>
      <c r="F59" s="324"/>
      <c r="G59" s="324"/>
      <c r="H59" s="324"/>
      <c r="I59" s="324"/>
      <c r="J59" s="325"/>
      <c r="K59" s="326"/>
      <c r="L59" s="327"/>
      <c r="M59" s="327"/>
      <c r="N59" s="327"/>
      <c r="O59" s="327"/>
      <c r="P59" s="327"/>
      <c r="Q59" s="327"/>
      <c r="R59" s="327"/>
    </row>
    <row r="60" spans="1:18" ht="15.75" customHeight="1" thickBot="1"/>
    <row r="61" spans="1:18" s="259" customFormat="1" ht="111.75" customHeight="1" thickBot="1">
      <c r="A61" s="301" t="s">
        <v>662</v>
      </c>
      <c r="B61" s="328" t="s">
        <v>592</v>
      </c>
      <c r="C61" s="328" t="s">
        <v>477</v>
      </c>
      <c r="D61" s="328" t="s">
        <v>547</v>
      </c>
      <c r="E61" s="328" t="s">
        <v>478</v>
      </c>
      <c r="F61" s="328" t="s">
        <v>551</v>
      </c>
      <c r="G61" s="328" t="s">
        <v>479</v>
      </c>
      <c r="H61" s="328" t="s">
        <v>498</v>
      </c>
      <c r="I61" s="328" t="s">
        <v>665</v>
      </c>
      <c r="J61" s="368" t="s">
        <v>752</v>
      </c>
      <c r="K61" s="328" t="s">
        <v>191</v>
      </c>
      <c r="L61" s="329"/>
      <c r="N61" s="264"/>
      <c r="O61" s="258"/>
    </row>
    <row r="62" spans="1:18" s="259" customFormat="1" ht="34.5" customHeight="1">
      <c r="A62" s="643" t="s">
        <v>672</v>
      </c>
      <c r="B62" s="643" t="s">
        <v>670</v>
      </c>
      <c r="C62" s="644">
        <v>34915</v>
      </c>
      <c r="D62" s="646" t="s">
        <v>673</v>
      </c>
      <c r="E62" s="639" t="s">
        <v>674</v>
      </c>
      <c r="F62" s="639" t="s">
        <v>675</v>
      </c>
      <c r="G62" s="639" t="s">
        <v>675</v>
      </c>
      <c r="H62" s="639" t="s">
        <v>675</v>
      </c>
      <c r="I62" s="257">
        <f>SUM(B83:H83)</f>
        <v>9.1753424657534239</v>
      </c>
      <c r="J62" s="330">
        <f>(SUM(I83:O83))</f>
        <v>2.1479452054794521</v>
      </c>
      <c r="K62" s="650" t="s">
        <v>755</v>
      </c>
      <c r="L62" s="651"/>
      <c r="N62" s="264"/>
      <c r="O62" s="258"/>
    </row>
    <row r="63" spans="1:18" s="259" customFormat="1" ht="45.95" customHeight="1" thickBot="1">
      <c r="A63" s="640"/>
      <c r="B63" s="640"/>
      <c r="C63" s="645"/>
      <c r="D63" s="647"/>
      <c r="E63" s="640"/>
      <c r="F63" s="640"/>
      <c r="G63" s="640"/>
      <c r="H63" s="640"/>
      <c r="I63" s="260" t="str">
        <f>IF(I62&gt;=2,"CUMPLE","NO CUMPLE")</f>
        <v>CUMPLE</v>
      </c>
      <c r="J63" s="331">
        <f>IF(AND(J62&gt;M8,J62&lt;=N8),10,IF(AND(J62&gt;N8,J62&lt;=O8),15,IF(J62&gt;O8,20,0)))</f>
        <v>20</v>
      </c>
      <c r="K63" s="652"/>
      <c r="L63" s="653"/>
      <c r="N63" s="264"/>
      <c r="O63" s="258"/>
    </row>
    <row r="64" spans="1:18" s="259" customFormat="1" ht="28.5" customHeight="1" thickBot="1">
      <c r="A64" s="332"/>
      <c r="B64" s="333"/>
      <c r="C64" s="334"/>
      <c r="D64" s="335"/>
      <c r="E64" s="335"/>
      <c r="F64" s="336"/>
      <c r="G64" s="337"/>
      <c r="H64" s="337"/>
      <c r="I64" s="250"/>
      <c r="J64" s="250"/>
      <c r="K64" s="250"/>
      <c r="L64" s="338"/>
      <c r="M64" s="339"/>
      <c r="N64" s="264"/>
      <c r="O64" s="258"/>
    </row>
    <row r="65" spans="1:25" ht="34.5" customHeight="1" thickBot="1">
      <c r="A65" s="267" t="s">
        <v>480</v>
      </c>
      <c r="B65" s="268" t="s">
        <v>676</v>
      </c>
      <c r="C65" s="268" t="s">
        <v>677</v>
      </c>
      <c r="D65" s="268" t="s">
        <v>678</v>
      </c>
      <c r="E65" s="268" t="s">
        <v>679</v>
      </c>
      <c r="F65" s="268" t="s">
        <v>680</v>
      </c>
      <c r="G65" s="310"/>
      <c r="H65" s="310"/>
      <c r="I65" s="271" t="s">
        <v>506</v>
      </c>
      <c r="J65" s="271" t="s">
        <v>507</v>
      </c>
      <c r="K65" s="271" t="s">
        <v>508</v>
      </c>
      <c r="L65" s="271" t="s">
        <v>509</v>
      </c>
      <c r="M65" s="271" t="s">
        <v>510</v>
      </c>
      <c r="N65" s="271" t="s">
        <v>511</v>
      </c>
      <c r="O65" s="271" t="s">
        <v>599</v>
      </c>
      <c r="T65" s="340"/>
      <c r="U65" s="340"/>
      <c r="V65" s="340"/>
      <c r="W65" s="340"/>
      <c r="X65" s="340"/>
      <c r="Y65" s="259"/>
    </row>
    <row r="66" spans="1:25" ht="59.25" customHeight="1">
      <c r="A66" s="273" t="s">
        <v>23</v>
      </c>
      <c r="B66" s="274" t="s">
        <v>669</v>
      </c>
      <c r="C66" s="275"/>
      <c r="D66" s="275"/>
      <c r="E66" s="275"/>
      <c r="F66" s="275"/>
      <c r="G66" s="310"/>
      <c r="H66" s="310"/>
      <c r="I66" s="274" t="s">
        <v>669</v>
      </c>
      <c r="J66" s="318"/>
      <c r="K66" s="318"/>
      <c r="L66" s="318"/>
      <c r="M66" s="318"/>
      <c r="N66" s="318"/>
      <c r="O66" s="318"/>
      <c r="T66" s="340"/>
      <c r="U66" s="250"/>
      <c r="V66" s="250"/>
      <c r="W66" s="250"/>
      <c r="X66" s="250"/>
      <c r="Y66" s="259"/>
    </row>
    <row r="67" spans="1:25" ht="60.75" customHeight="1">
      <c r="A67" s="273" t="s">
        <v>205</v>
      </c>
      <c r="B67" s="279" t="s">
        <v>670</v>
      </c>
      <c r="C67" s="280"/>
      <c r="D67" s="280"/>
      <c r="E67" s="280"/>
      <c r="F67" s="280"/>
      <c r="G67" s="310"/>
      <c r="H67" s="310"/>
      <c r="I67" s="279" t="s">
        <v>670</v>
      </c>
      <c r="J67" s="283"/>
      <c r="K67" s="283"/>
      <c r="L67" s="283"/>
      <c r="M67" s="283"/>
      <c r="N67" s="283"/>
      <c r="O67" s="283"/>
      <c r="T67" s="340"/>
      <c r="U67" s="258"/>
      <c r="V67" s="258"/>
      <c r="W67" s="258"/>
      <c r="X67" s="258"/>
      <c r="Y67" s="259"/>
    </row>
    <row r="68" spans="1:25" ht="21.95" customHeight="1">
      <c r="A68" s="273" t="s">
        <v>490</v>
      </c>
      <c r="B68" s="286" t="s">
        <v>671</v>
      </c>
      <c r="C68" s="341"/>
      <c r="D68" s="341"/>
      <c r="E68" s="341"/>
      <c r="F68" s="341"/>
      <c r="G68" s="310"/>
      <c r="H68" s="310"/>
      <c r="I68" s="286" t="s">
        <v>671</v>
      </c>
      <c r="J68" s="288"/>
      <c r="K68" s="288"/>
      <c r="L68" s="288"/>
      <c r="M68" s="288"/>
      <c r="N68" s="288"/>
      <c r="O68" s="288"/>
      <c r="T68" s="340"/>
      <c r="U68" s="258"/>
      <c r="V68" s="258"/>
      <c r="W68" s="258"/>
      <c r="X68" s="258"/>
      <c r="Y68" s="259"/>
    </row>
    <row r="69" spans="1:25" ht="15.75">
      <c r="A69" s="273" t="s">
        <v>499</v>
      </c>
      <c r="B69" s="289">
        <v>39380</v>
      </c>
      <c r="C69" s="290"/>
      <c r="D69" s="290"/>
      <c r="E69" s="290"/>
      <c r="F69" s="290"/>
      <c r="G69" s="310"/>
      <c r="H69" s="310"/>
      <c r="I69" s="289">
        <v>42730</v>
      </c>
      <c r="J69" s="283"/>
      <c r="K69" s="283"/>
      <c r="L69" s="283"/>
      <c r="M69" s="283"/>
      <c r="N69" s="283"/>
      <c r="O69" s="283"/>
      <c r="T69" s="340"/>
      <c r="U69" s="265"/>
      <c r="V69" s="265"/>
      <c r="W69" s="265"/>
      <c r="X69" s="265"/>
      <c r="Y69" s="259"/>
    </row>
    <row r="70" spans="1:25" ht="15.75">
      <c r="A70" s="273" t="s">
        <v>555</v>
      </c>
      <c r="B70" s="289">
        <v>42729</v>
      </c>
      <c r="C70" s="290"/>
      <c r="D70" s="290"/>
      <c r="E70" s="290"/>
      <c r="F70" s="290"/>
      <c r="G70" s="310"/>
      <c r="H70" s="310"/>
      <c r="I70" s="289">
        <v>43514</v>
      </c>
      <c r="J70" s="283"/>
      <c r="K70" s="283"/>
      <c r="L70" s="283"/>
      <c r="M70" s="283"/>
      <c r="N70" s="283"/>
      <c r="O70" s="283"/>
      <c r="T70" s="340"/>
      <c r="U70" s="265"/>
      <c r="V70" s="265"/>
      <c r="W70" s="265"/>
      <c r="X70" s="265"/>
      <c r="Y70" s="259"/>
    </row>
    <row r="71" spans="1:25" ht="15.75">
      <c r="A71" s="273" t="s">
        <v>500</v>
      </c>
      <c r="B71" s="290"/>
      <c r="C71" s="290"/>
      <c r="D71" s="290"/>
      <c r="E71" s="290"/>
      <c r="F71" s="290"/>
      <c r="G71" s="310"/>
      <c r="H71" s="310"/>
      <c r="I71" s="283"/>
      <c r="J71" s="283"/>
      <c r="K71" s="283"/>
      <c r="L71" s="283"/>
      <c r="M71" s="283"/>
      <c r="N71" s="283"/>
      <c r="O71" s="283"/>
      <c r="T71" s="340"/>
      <c r="U71" s="265"/>
      <c r="V71" s="265"/>
      <c r="W71" s="265"/>
      <c r="X71" s="265"/>
      <c r="Y71" s="259"/>
    </row>
    <row r="72" spans="1:25" ht="15.75">
      <c r="A72" s="273" t="s">
        <v>556</v>
      </c>
      <c r="B72" s="290"/>
      <c r="C72" s="290"/>
      <c r="D72" s="290"/>
      <c r="E72" s="290"/>
      <c r="F72" s="290"/>
      <c r="G72" s="310"/>
      <c r="H72" s="310"/>
      <c r="I72" s="283"/>
      <c r="J72" s="283"/>
      <c r="K72" s="283"/>
      <c r="L72" s="283"/>
      <c r="M72" s="283"/>
      <c r="N72" s="283"/>
      <c r="O72" s="283"/>
      <c r="T72" s="340"/>
      <c r="U72" s="265"/>
      <c r="V72" s="265"/>
      <c r="W72" s="265"/>
      <c r="X72" s="265"/>
      <c r="Y72" s="259"/>
    </row>
    <row r="73" spans="1:25" ht="15.75">
      <c r="A73" s="273" t="s">
        <v>501</v>
      </c>
      <c r="B73" s="290"/>
      <c r="C73" s="290"/>
      <c r="D73" s="290"/>
      <c r="E73" s="290"/>
      <c r="F73" s="290"/>
      <c r="G73" s="310"/>
      <c r="H73" s="310"/>
      <c r="I73" s="283"/>
      <c r="J73" s="283"/>
      <c r="K73" s="283"/>
      <c r="L73" s="283"/>
      <c r="M73" s="283"/>
      <c r="N73" s="283"/>
      <c r="O73" s="283"/>
      <c r="T73" s="340"/>
      <c r="U73" s="265"/>
      <c r="V73" s="265"/>
      <c r="W73" s="265"/>
      <c r="X73" s="265"/>
      <c r="Y73" s="259"/>
    </row>
    <row r="74" spans="1:25" ht="15.75">
      <c r="A74" s="273" t="s">
        <v>557</v>
      </c>
      <c r="B74" s="290"/>
      <c r="C74" s="290"/>
      <c r="D74" s="290"/>
      <c r="E74" s="290"/>
      <c r="F74" s="290"/>
      <c r="G74" s="310"/>
      <c r="H74" s="310"/>
      <c r="I74" s="283"/>
      <c r="J74" s="283"/>
      <c r="K74" s="283"/>
      <c r="L74" s="283"/>
      <c r="M74" s="283"/>
      <c r="N74" s="283"/>
      <c r="O74" s="283"/>
      <c r="T74" s="340"/>
      <c r="U74" s="265"/>
      <c r="V74" s="265"/>
      <c r="W74" s="265"/>
      <c r="X74" s="265"/>
      <c r="Y74" s="259"/>
    </row>
    <row r="75" spans="1:25" ht="15.75">
      <c r="A75" s="273" t="s">
        <v>502</v>
      </c>
      <c r="B75" s="290"/>
      <c r="C75" s="290"/>
      <c r="D75" s="290"/>
      <c r="E75" s="290"/>
      <c r="F75" s="290"/>
      <c r="G75" s="310"/>
      <c r="H75" s="310"/>
      <c r="I75" s="283"/>
      <c r="J75" s="283"/>
      <c r="K75" s="283"/>
      <c r="L75" s="283"/>
      <c r="M75" s="283"/>
      <c r="N75" s="283"/>
      <c r="O75" s="283"/>
      <c r="T75" s="340"/>
      <c r="U75" s="265"/>
      <c r="V75" s="265"/>
      <c r="W75" s="265"/>
      <c r="X75" s="265"/>
      <c r="Y75" s="259"/>
    </row>
    <row r="76" spans="1:25" ht="15.75">
      <c r="A76" s="273" t="s">
        <v>558</v>
      </c>
      <c r="B76" s="290"/>
      <c r="C76" s="290"/>
      <c r="D76" s="290"/>
      <c r="E76" s="290"/>
      <c r="F76" s="290"/>
      <c r="G76" s="310"/>
      <c r="H76" s="310"/>
      <c r="I76" s="283"/>
      <c r="J76" s="283"/>
      <c r="K76" s="283"/>
      <c r="L76" s="283"/>
      <c r="M76" s="283"/>
      <c r="N76" s="283"/>
      <c r="O76" s="283"/>
      <c r="T76" s="340"/>
      <c r="U76" s="265"/>
      <c r="V76" s="265"/>
      <c r="W76" s="265"/>
      <c r="X76" s="265"/>
      <c r="Y76" s="259"/>
    </row>
    <row r="77" spans="1:25" ht="15.75">
      <c r="A77" s="273" t="s">
        <v>503</v>
      </c>
      <c r="B77" s="290"/>
      <c r="C77" s="290"/>
      <c r="D77" s="290"/>
      <c r="E77" s="290"/>
      <c r="F77" s="290"/>
      <c r="G77" s="310"/>
      <c r="H77" s="310"/>
      <c r="I77" s="283"/>
      <c r="J77" s="283"/>
      <c r="K77" s="283"/>
      <c r="L77" s="283"/>
      <c r="M77" s="283"/>
      <c r="N77" s="283"/>
      <c r="O77" s="283"/>
      <c r="T77" s="340"/>
      <c r="U77" s="265"/>
      <c r="V77" s="265"/>
      <c r="W77" s="265"/>
      <c r="X77" s="265"/>
      <c r="Y77" s="259"/>
    </row>
    <row r="78" spans="1:25" ht="15.75">
      <c r="A78" s="273" t="s">
        <v>559</v>
      </c>
      <c r="B78" s="290"/>
      <c r="C78" s="290"/>
      <c r="D78" s="290"/>
      <c r="E78" s="290"/>
      <c r="F78" s="290"/>
      <c r="G78" s="310"/>
      <c r="H78" s="310"/>
      <c r="I78" s="283"/>
      <c r="J78" s="283"/>
      <c r="K78" s="283"/>
      <c r="L78" s="283"/>
      <c r="M78" s="283"/>
      <c r="N78" s="283"/>
      <c r="O78" s="283"/>
      <c r="T78" s="340"/>
      <c r="U78" s="265"/>
      <c r="V78" s="265"/>
      <c r="W78" s="265"/>
      <c r="X78" s="265"/>
      <c r="Y78" s="259"/>
    </row>
    <row r="79" spans="1:25" ht="15.75">
      <c r="A79" s="273" t="s">
        <v>560</v>
      </c>
      <c r="B79" s="290"/>
      <c r="C79" s="290"/>
      <c r="D79" s="290"/>
      <c r="E79" s="290"/>
      <c r="F79" s="290"/>
      <c r="G79" s="310"/>
      <c r="H79" s="310"/>
      <c r="I79" s="283"/>
      <c r="J79" s="283"/>
      <c r="K79" s="283"/>
      <c r="L79" s="283"/>
      <c r="M79" s="283"/>
      <c r="N79" s="283"/>
      <c r="O79" s="283"/>
      <c r="T79" s="340"/>
      <c r="U79" s="265"/>
      <c r="V79" s="265"/>
      <c r="W79" s="265"/>
      <c r="X79" s="265"/>
      <c r="Y79" s="259"/>
    </row>
    <row r="80" spans="1:25" ht="15.75">
      <c r="A80" s="273" t="s">
        <v>561</v>
      </c>
      <c r="B80" s="290"/>
      <c r="C80" s="290"/>
      <c r="D80" s="290"/>
      <c r="E80" s="290"/>
      <c r="F80" s="290"/>
      <c r="G80" s="310"/>
      <c r="H80" s="310"/>
      <c r="I80" s="283"/>
      <c r="J80" s="283"/>
      <c r="K80" s="283"/>
      <c r="L80" s="283"/>
      <c r="M80" s="283"/>
      <c r="N80" s="283"/>
      <c r="O80" s="283"/>
      <c r="T80" s="340"/>
      <c r="U80" s="265"/>
      <c r="V80" s="265"/>
      <c r="W80" s="265"/>
      <c r="X80" s="265"/>
      <c r="Y80" s="259"/>
    </row>
    <row r="81" spans="1:25" ht="15.75">
      <c r="A81" s="273" t="s">
        <v>562</v>
      </c>
      <c r="B81" s="290"/>
      <c r="C81" s="290"/>
      <c r="D81" s="290"/>
      <c r="E81" s="290"/>
      <c r="F81" s="290"/>
      <c r="G81" s="310"/>
      <c r="H81" s="310"/>
      <c r="I81" s="283"/>
      <c r="J81" s="283"/>
      <c r="K81" s="283"/>
      <c r="L81" s="283"/>
      <c r="M81" s="283"/>
      <c r="N81" s="283"/>
      <c r="O81" s="283"/>
      <c r="T81" s="340"/>
      <c r="U81" s="265"/>
      <c r="V81" s="265"/>
      <c r="W81" s="265"/>
      <c r="X81" s="265"/>
      <c r="Y81" s="259"/>
    </row>
    <row r="82" spans="1:25" ht="16.5" thickBot="1">
      <c r="A82" s="273" t="s">
        <v>563</v>
      </c>
      <c r="B82" s="290"/>
      <c r="C82" s="290"/>
      <c r="D82" s="290"/>
      <c r="E82" s="290"/>
      <c r="F82" s="290"/>
      <c r="G82" s="310"/>
      <c r="H82" s="310"/>
      <c r="I82" s="283"/>
      <c r="J82" s="283"/>
      <c r="K82" s="283"/>
      <c r="L82" s="283"/>
      <c r="M82" s="283"/>
      <c r="N82" s="283"/>
      <c r="O82" s="283"/>
      <c r="T82" s="340"/>
      <c r="U82" s="265"/>
      <c r="V82" s="265"/>
      <c r="W82" s="265"/>
      <c r="X82" s="265"/>
      <c r="Y82" s="259"/>
    </row>
    <row r="83" spans="1:25" ht="36" customHeight="1" thickBot="1">
      <c r="A83" s="267" t="s">
        <v>482</v>
      </c>
      <c r="B83" s="321">
        <f>+((B70-B69)/365+((B72-B71)/365)+((B74-B73)/365)+((B76-B75)/365)+((B78-B77)/365)+((B80-B79)/365)+((B82-B81)/365))</f>
        <v>9.1753424657534239</v>
      </c>
      <c r="C83" s="321">
        <f t="shared" ref="C83:F83" si="7">+((C70-C69)/365+((C72-C71)/365)+((C74-C73)/365)+((C76-C75)/365)+((C78-C77)/365)+((C80-C79)/365)+((C82-C81)/365))</f>
        <v>0</v>
      </c>
      <c r="D83" s="321">
        <f t="shared" si="7"/>
        <v>0</v>
      </c>
      <c r="E83" s="321">
        <f t="shared" si="7"/>
        <v>0</v>
      </c>
      <c r="F83" s="321">
        <f t="shared" si="7"/>
        <v>0</v>
      </c>
      <c r="G83" s="310"/>
      <c r="H83" s="310"/>
      <c r="I83" s="322">
        <f>+((I70-I69)/365+((I72-I71)/365)+((I74-I73)/365)+((I76-I75)/365)+((I78-I77)/365)+((I80-I79)/365)+((I82-I81)/365))</f>
        <v>2.1479452054794521</v>
      </c>
      <c r="J83" s="322">
        <f t="shared" ref="J83:O83" si="8">+((J70-J69)/365+((J72-J71)/365)+((J74-J73)/365)+((J76-J75)/365)+((J78-J77)/365)+((J80-J79)/365)+((J82-J81)/365))</f>
        <v>0</v>
      </c>
      <c r="K83" s="322">
        <f t="shared" si="8"/>
        <v>0</v>
      </c>
      <c r="L83" s="322">
        <f t="shared" si="8"/>
        <v>0</v>
      </c>
      <c r="M83" s="322">
        <f t="shared" si="8"/>
        <v>0</v>
      </c>
      <c r="N83" s="322">
        <f t="shared" si="8"/>
        <v>0</v>
      </c>
      <c r="O83" s="322">
        <f t="shared" si="8"/>
        <v>0</v>
      </c>
      <c r="T83" s="340"/>
      <c r="U83" s="339"/>
      <c r="V83" s="339"/>
      <c r="W83" s="339"/>
      <c r="X83" s="339"/>
      <c r="Y83" s="259"/>
    </row>
    <row r="84" spans="1:25" ht="67.5" customHeight="1" thickBot="1">
      <c r="A84" s="301" t="s">
        <v>484</v>
      </c>
      <c r="B84" s="342"/>
      <c r="C84" s="342"/>
      <c r="D84" s="342"/>
      <c r="E84" s="342"/>
      <c r="F84" s="342"/>
      <c r="G84" s="310"/>
      <c r="H84" s="310"/>
      <c r="I84" s="343"/>
      <c r="J84" s="343"/>
      <c r="K84" s="343"/>
      <c r="L84" s="343"/>
      <c r="M84" s="343"/>
      <c r="N84" s="343"/>
      <c r="O84" s="343"/>
      <c r="T84" s="340"/>
      <c r="U84" s="344"/>
      <c r="V84" s="344"/>
      <c r="W84" s="339"/>
      <c r="X84" s="339"/>
      <c r="Y84" s="259"/>
    </row>
    <row r="85" spans="1:25" ht="15.75">
      <c r="G85" s="310"/>
      <c r="H85" s="310"/>
      <c r="I85" s="310"/>
      <c r="J85" s="310"/>
      <c r="K85" s="310"/>
      <c r="S85" s="259"/>
      <c r="T85" s="259"/>
      <c r="U85" s="259"/>
      <c r="V85" s="259"/>
      <c r="W85" s="259"/>
      <c r="X85" s="259"/>
      <c r="Y85" s="259"/>
    </row>
    <row r="86" spans="1:25" ht="15.75">
      <c r="A86" s="310"/>
      <c r="B86" s="310"/>
      <c r="C86" s="310"/>
      <c r="D86" s="310"/>
      <c r="E86" s="310"/>
      <c r="F86" s="310"/>
      <c r="G86" s="310"/>
      <c r="H86" s="310"/>
      <c r="I86" s="310"/>
      <c r="J86" s="310"/>
      <c r="K86" s="310"/>
      <c r="L86" s="310"/>
      <c r="M86" s="310"/>
      <c r="N86" s="310"/>
      <c r="O86" s="252"/>
      <c r="P86" s="252"/>
      <c r="Q86" s="252"/>
      <c r="R86" s="252"/>
      <c r="S86" s="252"/>
      <c r="T86" s="252"/>
    </row>
  </sheetData>
  <mergeCells count="48">
    <mergeCell ref="H37:H38"/>
    <mergeCell ref="L37:M38"/>
    <mergeCell ref="A62:A63"/>
    <mergeCell ref="B62:B63"/>
    <mergeCell ref="C62:C63"/>
    <mergeCell ref="D62:D63"/>
    <mergeCell ref="C37:C38"/>
    <mergeCell ref="D37:D38"/>
    <mergeCell ref="E37:E38"/>
    <mergeCell ref="F37:F38"/>
    <mergeCell ref="G37:G38"/>
    <mergeCell ref="E62:E63"/>
    <mergeCell ref="F62:F63"/>
    <mergeCell ref="L36:M36"/>
    <mergeCell ref="A12:A13"/>
    <mergeCell ref="B12:B13"/>
    <mergeCell ref="C12:C13"/>
    <mergeCell ref="D12:D13"/>
    <mergeCell ref="E12:E13"/>
    <mergeCell ref="F12:F13"/>
    <mergeCell ref="G12:G13"/>
    <mergeCell ref="H12:H13"/>
    <mergeCell ref="G62:G63"/>
    <mergeCell ref="H62:H63"/>
    <mergeCell ref="K62:L63"/>
    <mergeCell ref="A37:A38"/>
    <mergeCell ref="B37:B38"/>
    <mergeCell ref="L11:N11"/>
    <mergeCell ref="L12:N13"/>
    <mergeCell ref="O7:Q7"/>
    <mergeCell ref="A7:B7"/>
    <mergeCell ref="C7:C8"/>
    <mergeCell ref="D7:D8"/>
    <mergeCell ref="E7:E8"/>
    <mergeCell ref="F7:F8"/>
    <mergeCell ref="G7:G8"/>
    <mergeCell ref="A8:B9"/>
    <mergeCell ref="J7:J8"/>
    <mergeCell ref="K7:K8"/>
    <mergeCell ref="H7:H8"/>
    <mergeCell ref="L9:M10"/>
    <mergeCell ref="I7:I8"/>
    <mergeCell ref="A6:N6"/>
    <mergeCell ref="B1:Q1"/>
    <mergeCell ref="B2:Q2"/>
    <mergeCell ref="B3:Q3"/>
    <mergeCell ref="B4:Q4"/>
    <mergeCell ref="B5:Q5"/>
  </mergeCells>
  <conditionalFormatting sqref="I13:J13">
    <cfRule type="containsText" dxfId="66" priority="83" operator="containsText" text="NO CUMPLE">
      <formula>NOT(ISERROR(SEARCH("NO CUMPLE",I13)))</formula>
    </cfRule>
    <cfRule type="containsText" dxfId="65" priority="84" operator="containsText" text="CUMPLE">
      <formula>NOT(ISERROR(SEARCH("CUMPLE",I13)))</formula>
    </cfRule>
  </conditionalFormatting>
  <conditionalFormatting sqref="I63">
    <cfRule type="containsText" dxfId="64" priority="79" operator="containsText" text="NO CUMPLE">
      <formula>NOT(ISERROR(SEARCH("NO CUMPLE",I63)))</formula>
    </cfRule>
    <cfRule type="containsText" dxfId="63" priority="80" operator="containsText" text="CUMPLE">
      <formula>NOT(ISERROR(SEARCH("CUMPLE",I63)))</formula>
    </cfRule>
  </conditionalFormatting>
  <conditionalFormatting sqref="D9">
    <cfRule type="containsText" dxfId="62" priority="77" operator="containsText" text="NO HABILITADO">
      <formula>NOT(ISERROR(SEARCH("NO HABILITADO",D9)))</formula>
    </cfRule>
    <cfRule type="containsText" dxfId="61" priority="78" operator="containsText" text="HABILITADO">
      <formula>NOT(ISERROR(SEARCH("HABILITADO",D9)))</formula>
    </cfRule>
  </conditionalFormatting>
  <conditionalFormatting sqref="J9:K9 E9:G9">
    <cfRule type="containsText" dxfId="60" priority="75" operator="containsText" text="NO HABILITADO">
      <formula>NOT(ISERROR(SEARCH("NO HABILITADO",E9)))</formula>
    </cfRule>
    <cfRule type="containsText" dxfId="59" priority="76" operator="containsText" text="HABILITADO">
      <formula>NOT(ISERROR(SEARCH("HABILITADO",E9)))</formula>
    </cfRule>
  </conditionalFormatting>
  <conditionalFormatting sqref="I38">
    <cfRule type="containsText" dxfId="58" priority="73" operator="containsText" text="NO CUMPLE">
      <formula>NOT(ISERROR(SEARCH("NO CUMPLE",I38)))</formula>
    </cfRule>
    <cfRule type="containsText" dxfId="57" priority="74" operator="containsText" text="CUMPLE">
      <formula>NOT(ISERROR(SEARCH("CUMPLE",I38)))</formula>
    </cfRule>
  </conditionalFormatting>
  <conditionalFormatting sqref="I64:K64">
    <cfRule type="containsText" dxfId="56" priority="71" operator="containsText" text="NO CUMPLE">
      <formula>NOT(ISERROR(SEARCH("NO CUMPLE",I64)))</formula>
    </cfRule>
    <cfRule type="containsText" dxfId="55" priority="72" operator="containsText" text="CUMPLE">
      <formula>NOT(ISERROR(SEARCH("CUMPLE",I64)))</formula>
    </cfRule>
  </conditionalFormatting>
  <conditionalFormatting sqref="L64">
    <cfRule type="cellIs" dxfId="54" priority="69" operator="lessThanOrEqual">
      <formula>0</formula>
    </cfRule>
    <cfRule type="cellIs" dxfId="53" priority="70" operator="greaterThan">
      <formula>0</formula>
    </cfRule>
  </conditionalFormatting>
  <conditionalFormatting sqref="K13">
    <cfRule type="cellIs" dxfId="52" priority="67" operator="lessThanOrEqual">
      <formula>0</formula>
    </cfRule>
    <cfRule type="cellIs" dxfId="51" priority="68" operator="greaterThan">
      <formula>0</formula>
    </cfRule>
  </conditionalFormatting>
  <conditionalFormatting sqref="J38">
    <cfRule type="containsText" dxfId="50" priority="63" operator="containsText" text="NO CUMPLE">
      <formula>NOT(ISERROR(SEARCH("NO CUMPLE",J38)))</formula>
    </cfRule>
    <cfRule type="containsText" dxfId="49" priority="64" operator="containsText" text="CUMPLE">
      <formula>NOT(ISERROR(SEARCH("CUMPLE",J38)))</formula>
    </cfRule>
  </conditionalFormatting>
  <conditionalFormatting sqref="K38">
    <cfRule type="cellIs" dxfId="48" priority="61" operator="lessThanOrEqual">
      <formula>0</formula>
    </cfRule>
    <cfRule type="cellIs" dxfId="47" priority="62" operator="greaterThan">
      <formula>0</formula>
    </cfRule>
  </conditionalFormatting>
  <conditionalFormatting sqref="B59">
    <cfRule type="cellIs" dxfId="46" priority="30" operator="equal">
      <formula>0</formula>
    </cfRule>
  </conditionalFormatting>
  <conditionalFormatting sqref="B67:B69">
    <cfRule type="cellIs" dxfId="45" priority="29" operator="equal">
      <formula>0</formula>
    </cfRule>
  </conditionalFormatting>
  <conditionalFormatting sqref="B45">
    <cfRule type="cellIs" dxfId="44" priority="22" operator="equal">
      <formula>0</formula>
    </cfRule>
  </conditionalFormatting>
  <conditionalFormatting sqref="A62:H63">
    <cfRule type="cellIs" dxfId="43" priority="40" operator="equal">
      <formula>0</formula>
    </cfRule>
  </conditionalFormatting>
  <conditionalFormatting sqref="H41">
    <cfRule type="cellIs" dxfId="42" priority="20" operator="equal">
      <formula>0</formula>
    </cfRule>
  </conditionalFormatting>
  <conditionalFormatting sqref="I67:I68">
    <cfRule type="cellIs" dxfId="41" priority="26" operator="equal">
      <formula>0</formula>
    </cfRule>
  </conditionalFormatting>
  <conditionalFormatting sqref="H9">
    <cfRule type="cellIs" dxfId="40" priority="38" operator="greaterThan">
      <formula>0</formula>
    </cfRule>
  </conditionalFormatting>
  <conditionalFormatting sqref="I9">
    <cfRule type="containsText" dxfId="39" priority="36" operator="containsText" text="NO HABILITADO">
      <formula>NOT(ISERROR(SEARCH("NO HABILITADO",I9)))</formula>
    </cfRule>
    <cfRule type="containsText" dxfId="38" priority="37" operator="containsText" text="HABILITADO">
      <formula>NOT(ISERROR(SEARCH("HABILITADO",I9)))</formula>
    </cfRule>
  </conditionalFormatting>
  <conditionalFormatting sqref="J63">
    <cfRule type="cellIs" dxfId="37" priority="34" operator="lessThanOrEqual">
      <formula>0</formula>
    </cfRule>
    <cfRule type="cellIs" dxfId="36" priority="35" operator="greaterThan">
      <formula>0</formula>
    </cfRule>
  </conditionalFormatting>
  <conditionalFormatting sqref="B34">
    <cfRule type="cellIs" dxfId="35" priority="33" operator="equal">
      <formula>0</formula>
    </cfRule>
  </conditionalFormatting>
  <conditionalFormatting sqref="G34">
    <cfRule type="cellIs" dxfId="34" priority="32" operator="equal">
      <formula>0</formula>
    </cfRule>
  </conditionalFormatting>
  <conditionalFormatting sqref="L34">
    <cfRule type="cellIs" dxfId="33" priority="31" operator="equal">
      <formula>0</formula>
    </cfRule>
  </conditionalFormatting>
  <conditionalFormatting sqref="B66">
    <cfRule type="cellIs" dxfId="32" priority="28" operator="equal">
      <formula>0</formula>
    </cfRule>
  </conditionalFormatting>
  <conditionalFormatting sqref="B70">
    <cfRule type="cellIs" dxfId="31" priority="27" operator="equal">
      <formula>0</formula>
    </cfRule>
  </conditionalFormatting>
  <conditionalFormatting sqref="I66">
    <cfRule type="cellIs" dxfId="30" priority="25" operator="equal">
      <formula>0</formula>
    </cfRule>
  </conditionalFormatting>
  <conditionalFormatting sqref="B42:B44">
    <cfRule type="cellIs" dxfId="29" priority="24" operator="equal">
      <formula>0</formula>
    </cfRule>
  </conditionalFormatting>
  <conditionalFormatting sqref="B41">
    <cfRule type="cellIs" dxfId="28" priority="23" operator="equal">
      <formula>0</formula>
    </cfRule>
  </conditionalFormatting>
  <conditionalFormatting sqref="H42:H44">
    <cfRule type="cellIs" dxfId="27" priority="21" operator="equal">
      <formula>0</formula>
    </cfRule>
  </conditionalFormatting>
  <conditionalFormatting sqref="H45">
    <cfRule type="cellIs" dxfId="26" priority="19" operator="equal">
      <formula>0</formula>
    </cfRule>
  </conditionalFormatting>
  <conditionalFormatting sqref="A37:E38 G37:H38">
    <cfRule type="cellIs" dxfId="25" priority="18" operator="equal">
      <formula>0</formula>
    </cfRule>
  </conditionalFormatting>
  <conditionalFormatting sqref="F37:F38">
    <cfRule type="cellIs" dxfId="24" priority="17" operator="equal">
      <formula>0</formula>
    </cfRule>
  </conditionalFormatting>
  <conditionalFormatting sqref="M44:M45">
    <cfRule type="cellIs" dxfId="23" priority="16" operator="equal">
      <formula>0</formula>
    </cfRule>
  </conditionalFormatting>
  <conditionalFormatting sqref="M42:M43">
    <cfRule type="cellIs" dxfId="22" priority="15" operator="equal">
      <formula>0</formula>
    </cfRule>
  </conditionalFormatting>
  <conditionalFormatting sqref="M41">
    <cfRule type="cellIs" dxfId="21" priority="14" operator="equal">
      <formula>0</formula>
    </cfRule>
  </conditionalFormatting>
  <conditionalFormatting sqref="L42:L44">
    <cfRule type="cellIs" dxfId="20" priority="13" operator="equal">
      <formula>0</formula>
    </cfRule>
  </conditionalFormatting>
  <conditionalFormatting sqref="L41">
    <cfRule type="cellIs" dxfId="19" priority="12" operator="equal">
      <formula>0</formula>
    </cfRule>
  </conditionalFormatting>
  <conditionalFormatting sqref="L45">
    <cfRule type="cellIs" dxfId="18" priority="11" operator="equal">
      <formula>0</formula>
    </cfRule>
  </conditionalFormatting>
  <conditionalFormatting sqref="A12:H13">
    <cfRule type="cellIs" dxfId="17" priority="10" operator="equal">
      <formula>0</formula>
    </cfRule>
  </conditionalFormatting>
  <conditionalFormatting sqref="G17:G20">
    <cfRule type="cellIs" dxfId="16" priority="9" operator="equal">
      <formula>0</formula>
    </cfRule>
  </conditionalFormatting>
  <conditionalFormatting sqref="B16:B20">
    <cfRule type="cellIs" dxfId="15" priority="8" operator="equal">
      <formula>0</formula>
    </cfRule>
  </conditionalFormatting>
  <conditionalFormatting sqref="G16">
    <cfRule type="cellIs" dxfId="14" priority="7" operator="equal">
      <formula>0</formula>
    </cfRule>
  </conditionalFormatting>
  <conditionalFormatting sqref="L16">
    <cfRule type="cellIs" dxfId="13" priority="5" operator="equal">
      <formula>0</formula>
    </cfRule>
  </conditionalFormatting>
  <conditionalFormatting sqref="L17:L20">
    <cfRule type="cellIs" dxfId="12" priority="3" operator="equal">
      <formula>0</formula>
    </cfRule>
  </conditionalFormatting>
  <conditionalFormatting sqref="M16">
    <cfRule type="cellIs" dxfId="11" priority="2" operator="equal">
      <formula>0</formula>
    </cfRule>
  </conditionalFormatting>
  <conditionalFormatting sqref="M17:M20">
    <cfRule type="cellIs" dxfId="10" priority="1" operator="equal">
      <formula>0</formula>
    </cfRule>
  </conditionalFormatting>
  <pageMargins left="0" right="0" top="0.55118110236220474" bottom="0.35433070866141736" header="0.31496062992125984" footer="0.31496062992125984"/>
  <pageSetup paperSize="5" scale="45" fitToWidth="0" fitToHeight="0" orientation="landscape" r:id="rId1"/>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[4]X!#REF!</xm:f>
          </x14:formula1>
          <xm:sqref>F62:F63</xm:sqref>
        </x14:dataValidation>
        <x14:dataValidation type="list" allowBlank="1" showInputMessage="1" showErrorMessage="1">
          <x14:formula1>
            <xm:f>[2]X!#REF!</xm:f>
          </x14:formula1>
          <xm:sqref>F37:F38 F12:F13</xm:sqref>
        </x14:dataValidation>
      </x14:dataValidations>
    </ext>
  </extLst>
</worksheet>
</file>

<file path=xl/worksheets/sheet10.xml><?xml version="1.0" encoding="utf-8"?>
<worksheet xmlns="http://schemas.openxmlformats.org/spreadsheetml/2006/main" xmlns:r="http://schemas.openxmlformats.org/officeDocument/2006/relationships">
  <sheetPr codeName="Hoja10"/>
  <dimension ref="A1:CD23"/>
  <sheetViews>
    <sheetView view="pageBreakPreview" topLeftCell="A4" zoomScaleNormal="100" zoomScaleSheetLayoutView="100" workbookViewId="0">
      <selection activeCell="H32" sqref="H32"/>
    </sheetView>
  </sheetViews>
  <sheetFormatPr baseColWidth="10" defaultColWidth="11.42578125" defaultRowHeight="15"/>
  <cols>
    <col min="1" max="1" width="3.5703125" style="179" bestFit="1" customWidth="1"/>
    <col min="2" max="2" width="21.85546875" style="179" customWidth="1"/>
    <col min="3" max="3" width="12.28515625" style="176" customWidth="1"/>
    <col min="4" max="4" width="46.42578125" style="176" customWidth="1"/>
    <col min="5" max="5" width="8.140625" style="179" customWidth="1"/>
    <col min="6" max="6" width="17.42578125" style="176" customWidth="1"/>
    <col min="7" max="7" width="25.7109375" style="179" customWidth="1"/>
    <col min="8" max="8" width="10.7109375" style="179" customWidth="1"/>
    <col min="9" max="9" width="15.140625" style="179" customWidth="1"/>
    <col min="10" max="10" width="8.5703125" style="179" customWidth="1"/>
    <col min="11" max="16384" width="11.42578125" style="179"/>
  </cols>
  <sheetData>
    <row r="1" spans="1:82" s="151" customFormat="1" ht="19.5">
      <c r="C1" s="663" t="s">
        <v>543</v>
      </c>
      <c r="D1" s="663"/>
      <c r="E1" s="663"/>
      <c r="F1" s="663"/>
      <c r="G1" s="663"/>
      <c r="H1" s="663"/>
      <c r="I1" s="663"/>
      <c r="J1" s="663"/>
      <c r="K1" s="171"/>
      <c r="L1" s="171"/>
      <c r="M1" s="171"/>
      <c r="N1" s="171"/>
      <c r="O1" s="171"/>
      <c r="P1" s="171"/>
      <c r="Q1" s="171"/>
      <c r="R1" s="152"/>
      <c r="S1" s="152"/>
      <c r="T1" s="152"/>
    </row>
    <row r="2" spans="1:82" s="151" customFormat="1" ht="19.5">
      <c r="C2" s="663" t="s">
        <v>518</v>
      </c>
      <c r="D2" s="663"/>
      <c r="E2" s="663"/>
      <c r="F2" s="663"/>
      <c r="G2" s="663"/>
      <c r="H2" s="663"/>
      <c r="I2" s="663"/>
      <c r="J2" s="663"/>
      <c r="K2" s="171"/>
      <c r="L2" s="171"/>
      <c r="M2" s="171"/>
      <c r="N2" s="171"/>
      <c r="O2" s="171"/>
      <c r="P2" s="171"/>
      <c r="Q2" s="171"/>
      <c r="R2" s="152"/>
      <c r="S2" s="152"/>
      <c r="T2" s="152"/>
    </row>
    <row r="3" spans="1:82" s="151" customFormat="1" ht="19.5">
      <c r="C3" s="663" t="s">
        <v>544</v>
      </c>
      <c r="D3" s="663"/>
      <c r="E3" s="663"/>
      <c r="F3" s="663"/>
      <c r="G3" s="663"/>
      <c r="H3" s="663"/>
      <c r="I3" s="663"/>
      <c r="J3" s="663"/>
      <c r="K3" s="171"/>
      <c r="L3" s="171"/>
      <c r="M3" s="171"/>
      <c r="N3" s="171"/>
      <c r="O3" s="171"/>
      <c r="P3" s="171"/>
      <c r="Q3" s="171"/>
      <c r="R3" s="152"/>
      <c r="S3" s="152"/>
      <c r="T3" s="152"/>
    </row>
    <row r="4" spans="1:82" s="151" customFormat="1" ht="19.5">
      <c r="C4" s="663" t="s">
        <v>607</v>
      </c>
      <c r="D4" s="663"/>
      <c r="E4" s="663"/>
      <c r="F4" s="663"/>
      <c r="G4" s="663"/>
      <c r="H4" s="663"/>
      <c r="I4" s="663"/>
      <c r="J4" s="663"/>
      <c r="K4" s="171"/>
      <c r="L4" s="171"/>
      <c r="M4" s="171"/>
      <c r="N4" s="171"/>
      <c r="O4" s="171"/>
      <c r="P4" s="171"/>
      <c r="Q4" s="171"/>
      <c r="R4" s="152"/>
      <c r="S4" s="152"/>
      <c r="T4" s="152"/>
    </row>
    <row r="5" spans="1:82" s="151" customFormat="1" ht="19.5">
      <c r="C5" s="663" t="s">
        <v>568</v>
      </c>
      <c r="D5" s="663"/>
      <c r="E5" s="663"/>
      <c r="F5" s="663"/>
      <c r="G5" s="663"/>
      <c r="H5" s="663"/>
      <c r="I5" s="663"/>
      <c r="J5" s="663"/>
      <c r="K5" s="171"/>
      <c r="L5" s="171"/>
      <c r="M5" s="171"/>
      <c r="N5" s="171"/>
      <c r="O5" s="171"/>
      <c r="P5" s="171"/>
      <c r="Q5" s="171"/>
      <c r="R5" s="152"/>
      <c r="S5" s="152"/>
      <c r="T5" s="152"/>
    </row>
    <row r="6" spans="1:82" s="174" customFormat="1" ht="12.75">
      <c r="C6" s="157"/>
      <c r="D6" s="157"/>
      <c r="E6" s="156"/>
      <c r="F6" s="157"/>
      <c r="G6" s="156"/>
      <c r="H6" s="156"/>
      <c r="I6" s="156"/>
      <c r="J6" s="156"/>
      <c r="K6" s="156"/>
      <c r="L6" s="156"/>
      <c r="M6" s="156"/>
      <c r="N6" s="156"/>
      <c r="O6" s="156"/>
      <c r="P6" s="156"/>
      <c r="Q6" s="156"/>
      <c r="R6" s="157"/>
      <c r="S6" s="157"/>
      <c r="T6" s="157"/>
    </row>
    <row r="7" spans="1:82" s="176" customFormat="1" ht="15.75" thickBot="1">
      <c r="A7" s="175"/>
      <c r="B7" s="175"/>
      <c r="C7" s="175"/>
      <c r="D7" s="175"/>
      <c r="E7" s="175"/>
      <c r="F7" s="175"/>
      <c r="G7" s="175"/>
      <c r="H7" s="175"/>
      <c r="I7" s="175"/>
      <c r="J7" s="175"/>
      <c r="K7" s="175"/>
      <c r="L7" s="175"/>
      <c r="M7" s="175"/>
      <c r="N7" s="175"/>
    </row>
    <row r="8" spans="1:82" s="149" customFormat="1" ht="17.25">
      <c r="A8" s="671" t="s">
        <v>519</v>
      </c>
      <c r="B8" s="672"/>
      <c r="C8" s="672"/>
      <c r="D8" s="673"/>
      <c r="E8" s="680" t="s">
        <v>579</v>
      </c>
      <c r="F8" s="681"/>
      <c r="G8" s="170"/>
      <c r="H8" s="170"/>
      <c r="I8" s="145"/>
      <c r="J8" s="145"/>
      <c r="K8" s="145"/>
      <c r="L8" s="686"/>
      <c r="M8" s="686"/>
      <c r="N8" s="686"/>
      <c r="O8" s="686"/>
      <c r="P8" s="686"/>
      <c r="Q8" s="686"/>
      <c r="R8" s="170"/>
      <c r="S8" s="170"/>
      <c r="T8" s="170"/>
      <c r="U8" s="170"/>
      <c r="V8" s="170"/>
      <c r="W8" s="170"/>
      <c r="X8" s="170"/>
      <c r="Y8" s="170"/>
      <c r="Z8" s="170"/>
      <c r="AA8" s="170"/>
      <c r="AB8" s="170"/>
      <c r="AC8" s="170"/>
      <c r="AD8" s="170"/>
      <c r="AE8" s="170"/>
      <c r="AF8" s="170"/>
      <c r="AG8" s="140"/>
      <c r="AH8" s="140"/>
      <c r="AI8" s="140"/>
      <c r="AJ8" s="140"/>
      <c r="AK8" s="140"/>
      <c r="AL8" s="140"/>
      <c r="AM8" s="140"/>
      <c r="AN8" s="140"/>
      <c r="AO8" s="140"/>
      <c r="AP8" s="140"/>
      <c r="AQ8" s="140"/>
      <c r="AR8" s="140"/>
      <c r="AS8" s="140"/>
      <c r="AT8" s="140"/>
      <c r="AU8" s="140"/>
      <c r="AV8" s="140"/>
      <c r="AW8" s="140"/>
      <c r="AX8" s="140"/>
      <c r="AY8" s="140"/>
      <c r="AZ8" s="140"/>
      <c r="BA8" s="140"/>
      <c r="BB8" s="140"/>
      <c r="BC8" s="140"/>
      <c r="BD8" s="140"/>
      <c r="BE8" s="140"/>
      <c r="BF8" s="140"/>
      <c r="BG8" s="140"/>
      <c r="BH8" s="140"/>
      <c r="BI8" s="140"/>
      <c r="BJ8" s="140"/>
      <c r="BK8" s="140"/>
      <c r="BL8" s="140"/>
      <c r="BM8" s="140"/>
      <c r="BN8" s="140"/>
      <c r="BO8" s="140"/>
      <c r="BP8" s="140"/>
      <c r="BQ8" s="140"/>
      <c r="BR8" s="140"/>
      <c r="BS8" s="140"/>
      <c r="BT8" s="140"/>
      <c r="BU8" s="140"/>
      <c r="BV8" s="140"/>
      <c r="BW8" s="140"/>
      <c r="BX8" s="140"/>
      <c r="BY8" s="140"/>
      <c r="BZ8" s="140"/>
      <c r="CA8" s="140"/>
      <c r="CB8" s="140"/>
      <c r="CC8" s="140"/>
      <c r="CD8" s="140"/>
    </row>
    <row r="9" spans="1:82" s="150" customFormat="1">
      <c r="A9" s="674" t="s">
        <v>614</v>
      </c>
      <c r="B9" s="675"/>
      <c r="C9" s="675"/>
      <c r="D9" s="676"/>
      <c r="E9" s="682"/>
      <c r="F9" s="683"/>
      <c r="G9" s="143"/>
      <c r="H9" s="144"/>
      <c r="I9" s="143"/>
      <c r="J9" s="143"/>
      <c r="K9" s="144"/>
      <c r="L9" s="143"/>
      <c r="M9" s="143"/>
      <c r="N9" s="144"/>
      <c r="O9" s="143"/>
      <c r="P9" s="143"/>
      <c r="Q9" s="144"/>
      <c r="R9" s="143"/>
      <c r="S9" s="143"/>
      <c r="T9" s="144"/>
      <c r="U9" s="143"/>
      <c r="V9" s="143"/>
      <c r="W9" s="144"/>
      <c r="X9" s="143"/>
      <c r="Y9" s="143"/>
      <c r="Z9" s="144"/>
      <c r="AA9" s="143"/>
      <c r="AB9" s="143"/>
      <c r="AC9" s="144"/>
      <c r="AD9" s="143"/>
      <c r="AE9" s="143"/>
      <c r="AF9" s="144"/>
      <c r="AG9" s="141"/>
      <c r="AH9" s="141"/>
      <c r="AI9" s="141"/>
      <c r="AJ9" s="141"/>
      <c r="AK9" s="141"/>
      <c r="AL9" s="141"/>
      <c r="AM9" s="141"/>
      <c r="AN9" s="141"/>
      <c r="AO9" s="141"/>
      <c r="AP9" s="141"/>
      <c r="AQ9" s="141"/>
      <c r="AR9" s="141"/>
      <c r="AS9" s="141"/>
      <c r="AT9" s="141"/>
      <c r="AU9" s="141"/>
      <c r="AV9" s="141"/>
      <c r="AW9" s="141"/>
      <c r="AX9" s="141"/>
      <c r="AY9" s="141"/>
      <c r="AZ9" s="141"/>
      <c r="BA9" s="141"/>
      <c r="BB9" s="141"/>
      <c r="BC9" s="141"/>
      <c r="BD9" s="141"/>
      <c r="BE9" s="141"/>
      <c r="BF9" s="141"/>
      <c r="BG9" s="141"/>
      <c r="BH9" s="141"/>
      <c r="BI9" s="141"/>
      <c r="BJ9" s="141"/>
      <c r="BK9" s="141"/>
      <c r="BL9" s="141"/>
      <c r="BM9" s="141"/>
      <c r="BN9" s="141"/>
      <c r="BO9" s="141"/>
      <c r="BP9" s="141"/>
      <c r="BQ9" s="141"/>
      <c r="BR9" s="141"/>
      <c r="BS9" s="141"/>
      <c r="BT9" s="141"/>
      <c r="BU9" s="141"/>
      <c r="BV9" s="141"/>
      <c r="BW9" s="141"/>
      <c r="BX9" s="141"/>
      <c r="BY9" s="141"/>
      <c r="BZ9" s="141"/>
      <c r="CA9" s="141"/>
      <c r="CB9" s="141"/>
      <c r="CC9" s="141"/>
      <c r="CD9" s="141"/>
    </row>
    <row r="10" spans="1:82" s="178" customFormat="1" ht="33" customHeight="1" thickBot="1">
      <c r="A10" s="677"/>
      <c r="B10" s="678"/>
      <c r="C10" s="678"/>
      <c r="D10" s="679"/>
      <c r="E10" s="684" t="e">
        <f>IF(A9=X!I2,X!H2,IF(A9=X!I3,X!H3,IF(A9=X!I4,X!H4,IF(A9=X!I5,X!H5,IF(A9=X!I6,X!H6,O)))))</f>
        <v>#NAME?</v>
      </c>
      <c r="F10" s="685"/>
      <c r="G10" s="142"/>
      <c r="H10" s="142"/>
      <c r="I10" s="142"/>
      <c r="J10" s="142"/>
      <c r="K10" s="142"/>
      <c r="L10" s="142"/>
      <c r="M10" s="142"/>
      <c r="N10" s="142"/>
      <c r="O10" s="142"/>
      <c r="P10" s="142"/>
      <c r="Q10" s="142"/>
      <c r="R10" s="142"/>
      <c r="S10" s="142"/>
      <c r="T10" s="142"/>
      <c r="U10" s="142"/>
      <c r="V10" s="142"/>
      <c r="W10" s="142"/>
      <c r="X10" s="142"/>
      <c r="Y10" s="142"/>
      <c r="Z10" s="142"/>
      <c r="AA10" s="142"/>
      <c r="AB10" s="142"/>
      <c r="AC10" s="142"/>
      <c r="AD10" s="142"/>
      <c r="AE10" s="142"/>
      <c r="AF10" s="142"/>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c r="BD10" s="177"/>
      <c r="BE10" s="177"/>
      <c r="BF10" s="177"/>
      <c r="BG10" s="177"/>
      <c r="BH10" s="177"/>
      <c r="BI10" s="177"/>
      <c r="BJ10" s="177"/>
      <c r="BK10" s="177"/>
      <c r="BL10" s="177"/>
      <c r="BM10" s="177"/>
      <c r="BN10" s="177"/>
      <c r="BO10" s="177"/>
      <c r="BP10" s="177"/>
      <c r="BQ10" s="177"/>
      <c r="BR10" s="177"/>
      <c r="BS10" s="177"/>
      <c r="BT10" s="177"/>
      <c r="BU10" s="177"/>
      <c r="BV10" s="177"/>
      <c r="BW10" s="177"/>
      <c r="BX10" s="177"/>
      <c r="BY10" s="177"/>
      <c r="BZ10" s="177"/>
      <c r="CA10" s="177"/>
      <c r="CB10" s="177"/>
      <c r="CC10" s="177"/>
      <c r="CD10" s="177"/>
    </row>
    <row r="12" spans="1:82" ht="32.25" customHeight="1">
      <c r="A12" s="670" t="s">
        <v>567</v>
      </c>
      <c r="B12" s="670" t="s">
        <v>513</v>
      </c>
      <c r="C12" s="670" t="s">
        <v>512</v>
      </c>
      <c r="D12" s="670" t="s">
        <v>514</v>
      </c>
      <c r="E12" s="670" t="s">
        <v>516</v>
      </c>
      <c r="F12" s="670" t="s">
        <v>564</v>
      </c>
      <c r="G12" s="670"/>
      <c r="H12" s="670" t="s">
        <v>515</v>
      </c>
      <c r="I12" s="670" t="s">
        <v>517</v>
      </c>
      <c r="J12" s="670" t="s">
        <v>104</v>
      </c>
    </row>
    <row r="13" spans="1:82" ht="17.25" customHeight="1">
      <c r="A13" s="670"/>
      <c r="B13" s="670"/>
      <c r="C13" s="670"/>
      <c r="D13" s="670"/>
      <c r="E13" s="670"/>
      <c r="F13" s="164" t="s">
        <v>565</v>
      </c>
      <c r="G13" s="153" t="s">
        <v>566</v>
      </c>
      <c r="H13" s="670"/>
      <c r="I13" s="670"/>
      <c r="J13" s="670"/>
    </row>
    <row r="14" spans="1:82" ht="105" customHeight="1">
      <c r="A14" s="180">
        <v>1</v>
      </c>
      <c r="B14" s="172" t="s">
        <v>234</v>
      </c>
      <c r="C14" s="172" t="s">
        <v>620</v>
      </c>
      <c r="D14" s="173" t="s">
        <v>615</v>
      </c>
      <c r="E14" s="180" t="s">
        <v>621</v>
      </c>
      <c r="F14" s="172">
        <v>13</v>
      </c>
      <c r="G14" s="173" t="s">
        <v>618</v>
      </c>
      <c r="H14" s="181">
        <v>41390</v>
      </c>
      <c r="I14" s="181">
        <v>41729</v>
      </c>
      <c r="J14" s="163" t="s">
        <v>539</v>
      </c>
    </row>
    <row r="15" spans="1:82" ht="105" customHeight="1">
      <c r="A15" s="180">
        <v>2</v>
      </c>
      <c r="B15" s="172" t="s">
        <v>234</v>
      </c>
      <c r="C15" s="172" t="s">
        <v>617</v>
      </c>
      <c r="D15" s="173" t="s">
        <v>624</v>
      </c>
      <c r="E15" s="180" t="s">
        <v>622</v>
      </c>
      <c r="F15" s="172">
        <v>8</v>
      </c>
      <c r="G15" s="172" t="s">
        <v>619</v>
      </c>
      <c r="H15" s="181">
        <v>41393</v>
      </c>
      <c r="I15" s="181">
        <v>41729</v>
      </c>
      <c r="J15" s="163" t="s">
        <v>539</v>
      </c>
    </row>
    <row r="16" spans="1:82" ht="105" customHeight="1">
      <c r="A16" s="180">
        <v>3</v>
      </c>
      <c r="B16" s="172" t="s">
        <v>616</v>
      </c>
      <c r="C16" s="172" t="s">
        <v>623</v>
      </c>
      <c r="D16" s="173" t="s">
        <v>625</v>
      </c>
      <c r="E16" s="180" t="s">
        <v>626</v>
      </c>
      <c r="F16" s="172">
        <v>12</v>
      </c>
      <c r="G16" s="182" t="s">
        <v>627</v>
      </c>
      <c r="H16" s="181">
        <v>41200</v>
      </c>
      <c r="I16" s="181">
        <v>41257</v>
      </c>
      <c r="J16" s="163" t="s">
        <v>539</v>
      </c>
    </row>
    <row r="17" spans="1:10" ht="29.25" customHeight="1">
      <c r="A17" s="662" t="s">
        <v>628</v>
      </c>
      <c r="B17" s="662"/>
      <c r="C17" s="662"/>
      <c r="D17" s="662"/>
      <c r="E17" s="662"/>
      <c r="F17" s="662"/>
      <c r="G17" s="662"/>
      <c r="H17" s="662"/>
      <c r="I17" s="662"/>
      <c r="J17" s="662"/>
    </row>
    <row r="18" spans="1:10" ht="15.75" thickBot="1"/>
    <row r="19" spans="1:10" ht="18.75" customHeight="1" thickBot="1">
      <c r="A19" s="656" t="s">
        <v>573</v>
      </c>
      <c r="B19" s="657"/>
      <c r="C19" s="657"/>
      <c r="D19" s="658"/>
    </row>
    <row r="20" spans="1:10" ht="15.75" hidden="1">
      <c r="A20" s="664"/>
      <c r="B20" s="665"/>
      <c r="C20" s="665"/>
      <c r="D20" s="158"/>
    </row>
    <row r="21" spans="1:10" ht="15.75" hidden="1">
      <c r="A21" s="666"/>
      <c r="B21" s="667"/>
      <c r="C21" s="667"/>
      <c r="D21" s="158"/>
    </row>
    <row r="22" spans="1:10" ht="16.5" hidden="1" thickBot="1">
      <c r="A22" s="668"/>
      <c r="B22" s="669"/>
      <c r="C22" s="669"/>
      <c r="D22" s="158"/>
    </row>
    <row r="23" spans="1:10" ht="18.75" customHeight="1" thickBot="1">
      <c r="A23" s="659" t="s">
        <v>569</v>
      </c>
      <c r="B23" s="660"/>
      <c r="C23" s="661"/>
      <c r="D23" s="159" t="str">
        <f>IF(COUNTIF(J14:J16,"SI")=3,"HABILITADO","NO HABILITADO")</f>
        <v>HABILITADO</v>
      </c>
    </row>
  </sheetData>
  <mergeCells count="26">
    <mergeCell ref="O8:Q8"/>
    <mergeCell ref="C1:J1"/>
    <mergeCell ref="C2:J2"/>
    <mergeCell ref="C3:J3"/>
    <mergeCell ref="C4:J4"/>
    <mergeCell ref="C12:C13"/>
    <mergeCell ref="D12:D13"/>
    <mergeCell ref="E12:E13"/>
    <mergeCell ref="H12:H13"/>
    <mergeCell ref="L8:N8"/>
    <mergeCell ref="A19:D19"/>
    <mergeCell ref="A23:C23"/>
    <mergeCell ref="A17:J17"/>
    <mergeCell ref="C5:J5"/>
    <mergeCell ref="A20:C20"/>
    <mergeCell ref="A21:C21"/>
    <mergeCell ref="A22:C22"/>
    <mergeCell ref="I12:I13"/>
    <mergeCell ref="J12:J13"/>
    <mergeCell ref="B12:B13"/>
    <mergeCell ref="A8:D8"/>
    <mergeCell ref="A9:D10"/>
    <mergeCell ref="E8:F9"/>
    <mergeCell ref="E10:F10"/>
    <mergeCell ref="F12:G12"/>
    <mergeCell ref="A12:A13"/>
  </mergeCells>
  <conditionalFormatting sqref="D23">
    <cfRule type="containsText" dxfId="9" priority="1" operator="containsText" text="NO HABILITADO">
      <formula>NOT(ISERROR(SEARCH("NO HABILITADO",D23)))</formula>
    </cfRule>
    <cfRule type="containsText" dxfId="8" priority="2" operator="containsText" text="HABILITADO">
      <formula>NOT(ISERROR(SEARCH("HABILITADO",D23)))</formula>
    </cfRule>
  </conditionalFormatting>
  <printOptions horizontalCentered="1"/>
  <pageMargins left="0" right="0" top="0.55118110236220474" bottom="0.35433070866141736" header="0.31496062992125984" footer="0.31496062992125984"/>
  <pageSetup scale="79" orientation="landscape"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X!$I$2:$I$7</xm:f>
          </x14:formula1>
          <xm:sqref>A9</xm:sqref>
        </x14:dataValidation>
        <x14:dataValidation type="list" allowBlank="1" showInputMessage="1" showErrorMessage="1">
          <x14:formula1>
            <xm:f>X!$Q$2:$Q$3</xm:f>
          </x14:formula1>
          <xm:sqref>J14:J16</xm:sqref>
        </x14:dataValidation>
        <x14:dataValidation type="list" allowBlank="1" showInputMessage="1" showErrorMessage="1">
          <x14:formula1>
            <xm:f>X!$H$2:$H$7</xm:f>
          </x14:formula1>
          <xm:sqref>E10</xm:sqref>
        </x14:dataValidation>
      </x14:dataValidations>
    </ext>
  </extLst>
</worksheet>
</file>

<file path=xl/worksheets/sheet11.xml><?xml version="1.0" encoding="utf-8"?>
<worksheet xmlns="http://schemas.openxmlformats.org/spreadsheetml/2006/main" xmlns:r="http://schemas.openxmlformats.org/officeDocument/2006/relationships">
  <sheetPr codeName="Hoja11"/>
  <dimension ref="B1:I19"/>
  <sheetViews>
    <sheetView view="pageBreakPreview" topLeftCell="A7" zoomScaleNormal="100" zoomScaleSheetLayoutView="100" workbookViewId="0">
      <selection activeCell="B21" sqref="B21"/>
    </sheetView>
  </sheetViews>
  <sheetFormatPr baseColWidth="10" defaultRowHeight="15"/>
  <cols>
    <col min="1" max="1" width="1.85546875" style="345" customWidth="1"/>
    <col min="2" max="2" width="29.85546875" style="345" customWidth="1"/>
    <col min="3" max="3" width="23.7109375" style="345" customWidth="1"/>
    <col min="4" max="4" width="25.7109375" style="345" bestFit="1" customWidth="1"/>
    <col min="5" max="5" width="22.7109375" style="345" customWidth="1"/>
    <col min="6" max="6" width="16.5703125" style="345" customWidth="1"/>
    <col min="7" max="7" width="7.5703125" style="345" customWidth="1"/>
    <col min="8" max="8" width="5" style="345" customWidth="1"/>
    <col min="9" max="16384" width="11.42578125" style="345"/>
  </cols>
  <sheetData>
    <row r="1" spans="2:9" ht="12" customHeight="1">
      <c r="C1" s="688" t="s">
        <v>543</v>
      </c>
      <c r="D1" s="688"/>
      <c r="E1" s="688"/>
      <c r="F1" s="688"/>
      <c r="G1" s="688"/>
      <c r="H1" s="346"/>
      <c r="I1" s="346"/>
    </row>
    <row r="2" spans="2:9" ht="12" customHeight="1">
      <c r="C2" s="688" t="s">
        <v>518</v>
      </c>
      <c r="D2" s="688"/>
      <c r="E2" s="688"/>
      <c r="F2" s="688"/>
      <c r="G2" s="688"/>
      <c r="H2" s="346"/>
      <c r="I2" s="346"/>
    </row>
    <row r="3" spans="2:9" ht="12" customHeight="1">
      <c r="C3" s="688" t="s">
        <v>544</v>
      </c>
      <c r="D3" s="688"/>
      <c r="E3" s="688"/>
      <c r="F3" s="688"/>
      <c r="G3" s="688"/>
      <c r="H3" s="346"/>
      <c r="I3" s="346"/>
    </row>
    <row r="4" spans="2:9" ht="12" customHeight="1">
      <c r="C4" s="688" t="s">
        <v>641</v>
      </c>
      <c r="D4" s="688"/>
      <c r="E4" s="688"/>
      <c r="F4" s="688"/>
      <c r="G4" s="688"/>
      <c r="H4" s="346"/>
      <c r="I4" s="346"/>
    </row>
    <row r="5" spans="2:9" ht="12" customHeight="1">
      <c r="C5" s="688" t="s">
        <v>606</v>
      </c>
      <c r="D5" s="688"/>
      <c r="E5" s="688"/>
      <c r="F5" s="688"/>
      <c r="G5" s="688"/>
      <c r="H5" s="346"/>
      <c r="I5" s="346"/>
    </row>
    <row r="7" spans="2:9" ht="15.75" thickBot="1"/>
    <row r="8" spans="2:9" ht="15.75" customHeight="1">
      <c r="B8" s="699" t="s">
        <v>519</v>
      </c>
      <c r="C8" s="700"/>
      <c r="D8" s="697" t="s">
        <v>579</v>
      </c>
      <c r="G8" s="347"/>
    </row>
    <row r="9" spans="2:9" ht="15" customHeight="1">
      <c r="B9" s="701" t="str">
        <f>+'EXPERIENCIA PROPONENTE'!$A$9</f>
        <v>CONSORCIO AUDITOR ESCOLAR 004-2009</v>
      </c>
      <c r="C9" s="702"/>
      <c r="D9" s="698"/>
      <c r="G9" s="347"/>
    </row>
    <row r="10" spans="2:9" ht="19.5" thickBot="1">
      <c r="B10" s="703"/>
      <c r="C10" s="704"/>
      <c r="D10" s="348">
        <f>+'EXPERIENCIA PROPONENTE'!$B$9</f>
        <v>7</v>
      </c>
      <c r="G10" s="347"/>
    </row>
    <row r="12" spans="2:9" ht="15.75" thickBot="1"/>
    <row r="13" spans="2:9" ht="60.75" customHeight="1" thickBot="1">
      <c r="B13" s="254" t="s">
        <v>608</v>
      </c>
      <c r="C13" s="254" t="s">
        <v>609</v>
      </c>
      <c r="D13" s="254" t="s">
        <v>104</v>
      </c>
      <c r="E13" s="254" t="s">
        <v>611</v>
      </c>
      <c r="F13" s="613" t="s">
        <v>572</v>
      </c>
      <c r="G13" s="613"/>
    </row>
    <row r="14" spans="2:9" ht="15.75" thickBot="1">
      <c r="B14" s="206">
        <v>3</v>
      </c>
      <c r="C14" s="206">
        <v>1</v>
      </c>
      <c r="D14" s="207" t="s">
        <v>539</v>
      </c>
      <c r="E14" s="208" t="s">
        <v>539</v>
      </c>
      <c r="F14" s="687" t="s">
        <v>671</v>
      </c>
      <c r="G14" s="687"/>
    </row>
    <row r="15" spans="2:9">
      <c r="B15" s="345" t="s">
        <v>610</v>
      </c>
    </row>
    <row r="16" spans="2:9" ht="15.75" thickBot="1"/>
    <row r="17" spans="2:5" ht="19.5" thickBot="1">
      <c r="B17" s="694" t="s">
        <v>612</v>
      </c>
      <c r="C17" s="695"/>
      <c r="D17" s="695"/>
      <c r="E17" s="696"/>
    </row>
    <row r="18" spans="2:5" ht="16.5" thickBot="1">
      <c r="B18" s="689" t="s">
        <v>606</v>
      </c>
      <c r="C18" s="690"/>
      <c r="D18" s="690"/>
      <c r="E18" s="349">
        <f>IF(COUNTIF(D14:E14,"SI")=2,1,0)</f>
        <v>1</v>
      </c>
    </row>
    <row r="19" spans="2:5" ht="19.5" thickBot="1">
      <c r="B19" s="691" t="s">
        <v>504</v>
      </c>
      <c r="C19" s="692"/>
      <c r="D19" s="693"/>
      <c r="E19" s="350">
        <f>+E18</f>
        <v>1</v>
      </c>
    </row>
  </sheetData>
  <mergeCells count="13">
    <mergeCell ref="F14:G14"/>
    <mergeCell ref="C1:G1"/>
    <mergeCell ref="B18:D18"/>
    <mergeCell ref="B19:D19"/>
    <mergeCell ref="C2:G2"/>
    <mergeCell ref="C3:G3"/>
    <mergeCell ref="C4:G4"/>
    <mergeCell ref="C5:G5"/>
    <mergeCell ref="B17:E17"/>
    <mergeCell ref="D8:D9"/>
    <mergeCell ref="B8:C8"/>
    <mergeCell ref="B9:C10"/>
    <mergeCell ref="F13:G13"/>
  </mergeCells>
  <conditionalFormatting sqref="B14:G14">
    <cfRule type="cellIs" dxfId="7" priority="1" operator="equal">
      <formula>0</formula>
    </cfRule>
  </conditionalFormatting>
  <dataValidations count="1">
    <dataValidation showDropDown="1" showInputMessage="1" showErrorMessage="1" prompt="REVISAR PLIEGOS PARA DETERMINAR SI CUMPLE O NO_x000a_" sqref="D14"/>
  </dataValidations>
  <pageMargins left="0" right="0" top="0.35433070866141736" bottom="0.35433070866141736" header="0.31496062992125984" footer="0.31496062992125984"/>
  <pageSetup scale="9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_x000a_SI o NO">
          <x14:formula1>
            <xm:f>X!$Q$2:$Q$4</xm:f>
          </x14:formula1>
          <xm:sqref>E14</xm:sqref>
        </x14:dataValidation>
      </x14:dataValidations>
    </ext>
  </extLst>
</worksheet>
</file>

<file path=xl/worksheets/sheet12.xml><?xml version="1.0" encoding="utf-8"?>
<worksheet xmlns="http://schemas.openxmlformats.org/spreadsheetml/2006/main" xmlns:r="http://schemas.openxmlformats.org/officeDocument/2006/relationships">
  <sheetPr codeName="Hoja12"/>
  <dimension ref="A1:J18"/>
  <sheetViews>
    <sheetView view="pageBreakPreview" zoomScale="90" zoomScaleNormal="100" zoomScaleSheetLayoutView="90" workbookViewId="0">
      <selection activeCell="H13" sqref="H13"/>
    </sheetView>
  </sheetViews>
  <sheetFormatPr baseColWidth="10" defaultRowHeight="15"/>
  <cols>
    <col min="1" max="8" width="11.42578125" style="345"/>
    <col min="9" max="9" width="13.28515625" style="345" customWidth="1"/>
    <col min="10" max="16384" width="11.42578125" style="345"/>
  </cols>
  <sheetData>
    <row r="1" spans="1:10" ht="19.5">
      <c r="C1" s="612" t="s">
        <v>543</v>
      </c>
      <c r="D1" s="612"/>
      <c r="E1" s="612"/>
      <c r="F1" s="612"/>
      <c r="G1" s="612"/>
      <c r="H1" s="612"/>
      <c r="I1" s="612"/>
      <c r="J1" s="346"/>
    </row>
    <row r="2" spans="1:10" ht="19.5">
      <c r="C2" s="612" t="s">
        <v>518</v>
      </c>
      <c r="D2" s="612"/>
      <c r="E2" s="612"/>
      <c r="F2" s="612"/>
      <c r="G2" s="612"/>
      <c r="H2" s="612"/>
      <c r="I2" s="612"/>
      <c r="J2" s="346"/>
    </row>
    <row r="3" spans="1:10" ht="19.5">
      <c r="C3" s="612" t="s">
        <v>544</v>
      </c>
      <c r="D3" s="612"/>
      <c r="E3" s="612"/>
      <c r="F3" s="612"/>
      <c r="G3" s="612"/>
      <c r="H3" s="612"/>
      <c r="I3" s="612"/>
      <c r="J3" s="346"/>
    </row>
    <row r="4" spans="1:10" ht="19.5">
      <c r="C4" s="612" t="s">
        <v>631</v>
      </c>
      <c r="D4" s="612"/>
      <c r="E4" s="612"/>
      <c r="F4" s="612"/>
      <c r="G4" s="612"/>
      <c r="H4" s="612"/>
      <c r="I4" s="612"/>
      <c r="J4" s="346"/>
    </row>
    <row r="5" spans="1:10" ht="19.5">
      <c r="C5" s="612" t="s">
        <v>570</v>
      </c>
      <c r="D5" s="612"/>
      <c r="E5" s="612"/>
      <c r="F5" s="612"/>
      <c r="G5" s="612"/>
      <c r="H5" s="612"/>
      <c r="I5" s="612"/>
      <c r="J5" s="346"/>
    </row>
    <row r="7" spans="1:10" ht="15.75" thickBot="1"/>
    <row r="8" spans="1:10" ht="15.75" customHeight="1">
      <c r="A8" s="699" t="s">
        <v>519</v>
      </c>
      <c r="B8" s="706"/>
      <c r="C8" s="706"/>
      <c r="D8" s="700"/>
      <c r="E8" s="707" t="s">
        <v>579</v>
      </c>
      <c r="F8" s="708"/>
    </row>
    <row r="9" spans="1:10" ht="15" customHeight="1" thickBot="1">
      <c r="A9" s="711" t="str">
        <f>+'EXPERIENCIA PROPONENTE'!$A$9</f>
        <v>CONSORCIO AUDITOR ESCOLAR 004-2009</v>
      </c>
      <c r="B9" s="712"/>
      <c r="C9" s="712"/>
      <c r="D9" s="713"/>
      <c r="E9" s="709"/>
      <c r="F9" s="710"/>
    </row>
    <row r="10" spans="1:10" ht="19.5" thickBot="1">
      <c r="A10" s="714"/>
      <c r="B10" s="715"/>
      <c r="C10" s="715"/>
      <c r="D10" s="716"/>
      <c r="E10" s="714">
        <f>+'EXPERIENCIA PROPONENTE'!$B$9</f>
        <v>7</v>
      </c>
      <c r="F10" s="717"/>
    </row>
    <row r="11" spans="1:10" ht="15.75" thickBot="1"/>
    <row r="12" spans="1:10" ht="15.75" customHeight="1" thickBot="1">
      <c r="B12" s="613" t="s">
        <v>578</v>
      </c>
      <c r="C12" s="613"/>
      <c r="D12" s="613"/>
      <c r="E12" s="613"/>
      <c r="F12" s="254" t="s">
        <v>104</v>
      </c>
    </row>
    <row r="13" spans="1:10" ht="75.75" customHeight="1" thickBot="1">
      <c r="B13" s="705" t="s">
        <v>575</v>
      </c>
      <c r="C13" s="705"/>
      <c r="D13" s="705"/>
      <c r="E13" s="705"/>
      <c r="F13" s="351" t="s">
        <v>539</v>
      </c>
    </row>
    <row r="14" spans="1:10" ht="98.25" customHeight="1" thickBot="1">
      <c r="B14" s="705" t="s">
        <v>576</v>
      </c>
      <c r="C14" s="705"/>
      <c r="D14" s="705"/>
      <c r="E14" s="705"/>
      <c r="F14" s="351" t="s">
        <v>540</v>
      </c>
    </row>
    <row r="16" spans="1:10" ht="15.75" thickBot="1"/>
    <row r="17" spans="2:5" ht="19.5" thickBot="1">
      <c r="B17" s="694" t="s">
        <v>577</v>
      </c>
      <c r="C17" s="695"/>
      <c r="D17" s="695"/>
      <c r="E17" s="696"/>
    </row>
    <row r="18" spans="2:5" ht="19.5" thickBot="1">
      <c r="B18" s="691" t="s">
        <v>504</v>
      </c>
      <c r="C18" s="692"/>
      <c r="D18" s="693"/>
      <c r="E18" s="350">
        <f>IF(AND(F13="SI",F14="SI"),10,IF(AND(F13="SI",F14="NO"),10,IF(AND(F13="NO",F14="SI"),5,0)))</f>
        <v>10</v>
      </c>
    </row>
  </sheetData>
  <mergeCells count="14">
    <mergeCell ref="C1:I1"/>
    <mergeCell ref="C2:I2"/>
    <mergeCell ref="C3:I3"/>
    <mergeCell ref="C4:I4"/>
    <mergeCell ref="C5:I5"/>
    <mergeCell ref="B18:D18"/>
    <mergeCell ref="B13:E13"/>
    <mergeCell ref="B14:E14"/>
    <mergeCell ref="A8:D8"/>
    <mergeCell ref="E8:F9"/>
    <mergeCell ref="A9:D10"/>
    <mergeCell ref="E10:F10"/>
    <mergeCell ref="B17:E17"/>
    <mergeCell ref="B12:E12"/>
  </mergeCells>
  <conditionalFormatting sqref="F13:F14">
    <cfRule type="cellIs" dxfId="6" priority="1" operator="equal">
      <formula>0</formula>
    </cfRule>
  </conditionalFormatting>
  <pageMargins left="0.7" right="0.7"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SELECCIONAR_x000a_SI o NO_x000a_">
          <x14:formula1>
            <xm:f>X!$Q$2:$Q$3</xm:f>
          </x14:formula1>
          <xm:sqref>F13:F14</xm:sqref>
        </x14:dataValidation>
      </x14:dataValidations>
    </ext>
  </extLst>
</worksheet>
</file>

<file path=xl/worksheets/sheet13.xml><?xml version="1.0" encoding="utf-8"?>
<worksheet xmlns="http://schemas.openxmlformats.org/spreadsheetml/2006/main" xmlns:r="http://schemas.openxmlformats.org/officeDocument/2006/relationships">
  <sheetPr codeName="Hoja13">
    <pageSetUpPr fitToPage="1"/>
  </sheetPr>
  <dimension ref="B3:L24"/>
  <sheetViews>
    <sheetView tabSelected="1" view="pageBreakPreview" topLeftCell="A7" zoomScale="70" zoomScaleNormal="100" zoomScaleSheetLayoutView="70" workbookViewId="0">
      <selection activeCell="H22" sqref="H22"/>
    </sheetView>
  </sheetViews>
  <sheetFormatPr baseColWidth="10" defaultRowHeight="15"/>
  <cols>
    <col min="1" max="1" width="3.5703125" style="347" customWidth="1"/>
    <col min="2" max="2" width="25" style="347" customWidth="1"/>
    <col min="3" max="3" width="25.42578125" style="347" customWidth="1"/>
    <col min="4" max="4" width="8" style="347" customWidth="1"/>
    <col min="5" max="5" width="59.140625" style="347" customWidth="1"/>
    <col min="6" max="6" width="20.140625" style="347" bestFit="1" customWidth="1"/>
    <col min="7" max="7" width="15.85546875" style="347" customWidth="1"/>
    <col min="8" max="8" width="15.5703125" style="347" customWidth="1"/>
    <col min="9" max="9" width="18" style="347" customWidth="1"/>
    <col min="10" max="10" width="15.7109375" style="347" customWidth="1"/>
    <col min="11" max="11" width="11.42578125" style="347"/>
    <col min="12" max="12" width="7.42578125" style="347" customWidth="1"/>
    <col min="13" max="16384" width="11.42578125" style="347"/>
  </cols>
  <sheetData>
    <row r="3" spans="2:12" ht="19.5">
      <c r="E3" s="612" t="s">
        <v>543</v>
      </c>
      <c r="F3" s="612"/>
      <c r="G3" s="612"/>
      <c r="H3" s="612"/>
      <c r="I3" s="612"/>
      <c r="J3" s="612"/>
      <c r="K3" s="612"/>
      <c r="L3" s="218"/>
    </row>
    <row r="4" spans="2:12" ht="19.5">
      <c r="E4" s="612" t="s">
        <v>518</v>
      </c>
      <c r="F4" s="612"/>
      <c r="G4" s="612"/>
      <c r="H4" s="612"/>
      <c r="I4" s="612"/>
      <c r="J4" s="612"/>
      <c r="K4" s="612"/>
      <c r="L4" s="218"/>
    </row>
    <row r="5" spans="2:12" ht="19.5">
      <c r="E5" s="612" t="s">
        <v>544</v>
      </c>
      <c r="F5" s="612"/>
      <c r="G5" s="612"/>
      <c r="H5" s="612"/>
      <c r="I5" s="612"/>
      <c r="J5" s="612"/>
      <c r="K5" s="612"/>
      <c r="L5" s="218"/>
    </row>
    <row r="6" spans="2:12" ht="19.5">
      <c r="E6" s="612" t="s">
        <v>641</v>
      </c>
      <c r="F6" s="612"/>
      <c r="G6" s="612"/>
      <c r="H6" s="612"/>
      <c r="I6" s="612"/>
      <c r="J6" s="612"/>
      <c r="K6" s="612"/>
      <c r="L6" s="218"/>
    </row>
    <row r="7" spans="2:12" ht="19.5">
      <c r="E7" s="612" t="s">
        <v>583</v>
      </c>
      <c r="F7" s="612"/>
      <c r="G7" s="612"/>
      <c r="H7" s="612"/>
      <c r="I7" s="612"/>
      <c r="J7" s="612"/>
      <c r="K7" s="612"/>
      <c r="L7" s="218"/>
    </row>
    <row r="9" spans="2:12" ht="15.75" thickBot="1"/>
    <row r="10" spans="2:12" ht="40.5" customHeight="1" thickBot="1">
      <c r="B10" s="722" t="s">
        <v>519</v>
      </c>
      <c r="C10" s="723"/>
      <c r="D10" s="723"/>
      <c r="E10" s="724"/>
      <c r="F10" s="718" t="s">
        <v>579</v>
      </c>
      <c r="G10" s="719"/>
      <c r="H10" s="718" t="s">
        <v>569</v>
      </c>
      <c r="I10" s="719"/>
      <c r="J10" s="718" t="s">
        <v>584</v>
      </c>
      <c r="K10" s="719"/>
    </row>
    <row r="11" spans="2:12" ht="15" customHeight="1" thickBot="1">
      <c r="B11" s="725" t="str">
        <f>+'EXPERIENCIA PROPONENTE'!$A$9</f>
        <v>CONSORCIO AUDITOR ESCOLAR 004-2009</v>
      </c>
      <c r="C11" s="726"/>
      <c r="D11" s="726"/>
      <c r="E11" s="727"/>
      <c r="F11" s="720"/>
      <c r="G11" s="721"/>
      <c r="H11" s="720"/>
      <c r="I11" s="721"/>
      <c r="J11" s="720"/>
      <c r="K11" s="721"/>
    </row>
    <row r="12" spans="2:12" ht="22.5" customHeight="1" thickBot="1">
      <c r="B12" s="728"/>
      <c r="C12" s="729"/>
      <c r="D12" s="729"/>
      <c r="E12" s="730"/>
      <c r="F12" s="731">
        <f>+'EXPERIENCIA PROPONENTE'!$B$9</f>
        <v>7</v>
      </c>
      <c r="G12" s="732"/>
      <c r="H12" s="733" t="str">
        <f>IF(COUNTIF(F17:F18,"HABILITADO")=2,"HABILITADO","NO HABILITADO")</f>
        <v>HABILITADO</v>
      </c>
      <c r="I12" s="734"/>
      <c r="J12" s="735">
        <f>SUM(K15:K18)</f>
        <v>100</v>
      </c>
      <c r="K12" s="736"/>
    </row>
    <row r="13" spans="2:12" ht="15.75" thickBot="1"/>
    <row r="14" spans="2:12" ht="23.25" customHeight="1" thickBot="1">
      <c r="H14" s="746" t="s">
        <v>584</v>
      </c>
      <c r="I14" s="747"/>
      <c r="J14" s="747"/>
      <c r="K14" s="748"/>
    </row>
    <row r="15" spans="2:12" ht="21" customHeight="1" thickBot="1">
      <c r="B15" s="737" t="s">
        <v>581</v>
      </c>
      <c r="C15" s="738"/>
      <c r="D15" s="738"/>
      <c r="E15" s="738"/>
      <c r="F15" s="739"/>
      <c r="H15" s="749" t="s">
        <v>585</v>
      </c>
      <c r="I15" s="750"/>
      <c r="J15" s="750"/>
      <c r="K15" s="352">
        <f>+IF('EXPERIENCIA PROPONENTE'!$C$45="HABILITADO",'EXPERIENCIA PROPONENTE'!C54,0)</f>
        <v>29</v>
      </c>
    </row>
    <row r="16" spans="2:12" ht="29.25" customHeight="1" thickBot="1">
      <c r="B16" s="740" t="s">
        <v>580</v>
      </c>
      <c r="C16" s="741"/>
      <c r="D16" s="742"/>
      <c r="E16" s="353" t="s">
        <v>191</v>
      </c>
      <c r="F16" s="354" t="s">
        <v>104</v>
      </c>
      <c r="H16" s="751" t="s">
        <v>586</v>
      </c>
      <c r="I16" s="752"/>
      <c r="J16" s="752"/>
      <c r="K16" s="355">
        <f>+'EXPERIENCIA EQUIPO DE TRABA'!H9</f>
        <v>60</v>
      </c>
    </row>
    <row r="17" spans="2:11" ht="111.75" customHeight="1">
      <c r="B17" s="743" t="s">
        <v>589</v>
      </c>
      <c r="C17" s="744"/>
      <c r="D17" s="745"/>
      <c r="E17" s="366" t="str">
        <f>+'EXPERIENCIA PROPONENTE'!I8</f>
        <v xml:space="preserve">Aportados los documentos de constitucion de la firma Mc KEAN  CONSULTORES SAS se valida  la experiencia aportada por Mc Mc JAHV Mc GREGOR SAS </v>
      </c>
      <c r="F17" s="352" t="str">
        <f>+'EXPERIENCIA PROPONENTE'!C44</f>
        <v>HABILITADO</v>
      </c>
      <c r="H17" s="753" t="s">
        <v>606</v>
      </c>
      <c r="I17" s="754"/>
      <c r="J17" s="755"/>
      <c r="K17" s="355">
        <f>+'PERSONAL CON DISCAPAC'!E19</f>
        <v>1</v>
      </c>
    </row>
    <row r="18" spans="2:11" ht="51.75" customHeight="1" thickBot="1">
      <c r="B18" s="758" t="s">
        <v>582</v>
      </c>
      <c r="C18" s="759"/>
      <c r="D18" s="760"/>
      <c r="E18" s="367" t="str">
        <f>+'EXPERIENCIA EQUIPO DE TRABA'!L12</f>
        <v>Se valida para la Experiencia Adicional el tiempo sin traslapo de la certificacion presentada según nota 3 del numeral 5.2.1.3</v>
      </c>
      <c r="F18" s="356" t="str">
        <f>+'EXPERIENCIA EQUIPO DE TRABA'!D9</f>
        <v>HABILITADO</v>
      </c>
      <c r="H18" s="751" t="s">
        <v>587</v>
      </c>
      <c r="I18" s="752"/>
      <c r="J18" s="752"/>
      <c r="K18" s="355">
        <f>+'PROTECCIÓN A LA INDUSTRIA'!E18</f>
        <v>10</v>
      </c>
    </row>
    <row r="19" spans="2:11" ht="15.75" thickBot="1">
      <c r="H19" s="761" t="s">
        <v>666</v>
      </c>
      <c r="I19" s="762"/>
      <c r="J19" s="762"/>
      <c r="K19" s="763"/>
    </row>
    <row r="20" spans="2:11" ht="29.25" customHeight="1" thickBot="1">
      <c r="B20" s="770" t="s">
        <v>588</v>
      </c>
      <c r="C20" s="771"/>
      <c r="D20" s="771"/>
      <c r="E20" s="771"/>
      <c r="F20" s="772"/>
      <c r="H20" s="764"/>
      <c r="I20" s="765"/>
      <c r="J20" s="765"/>
      <c r="K20" s="766"/>
    </row>
    <row r="21" spans="2:11" ht="27.75" customHeight="1" thickBot="1">
      <c r="B21" s="773" t="s">
        <v>571</v>
      </c>
      <c r="C21" s="774"/>
      <c r="D21" s="775"/>
      <c r="E21" s="357" t="s">
        <v>191</v>
      </c>
      <c r="F21" s="358" t="s">
        <v>569</v>
      </c>
      <c r="H21" s="767" t="s">
        <v>739</v>
      </c>
      <c r="I21" s="768"/>
      <c r="J21" s="768"/>
      <c r="K21" s="769"/>
    </row>
    <row r="22" spans="2:11" ht="72.75" customHeight="1">
      <c r="B22" s="776" t="s">
        <v>668</v>
      </c>
      <c r="C22" s="777"/>
      <c r="D22" s="777"/>
      <c r="E22" s="363" t="str">
        <f>+'EXPERIENCIA EQUIPO DE TRABA'!L12</f>
        <v>Se valida para la Experiencia Adicional el tiempo sin traslapo de la certificacion presentada según nota 3 del numeral 5.2.1.3</v>
      </c>
      <c r="F22" s="359" t="str">
        <f>+'EXPERIENCIA EQUIPO DE TRABA'!E9</f>
        <v>HABILITADO</v>
      </c>
      <c r="H22" s="360"/>
      <c r="I22" s="360"/>
      <c r="J22" s="360"/>
      <c r="K22" s="360"/>
    </row>
    <row r="23" spans="2:11" ht="72.75" customHeight="1">
      <c r="B23" s="778" t="s">
        <v>655</v>
      </c>
      <c r="C23" s="779"/>
      <c r="D23" s="779"/>
      <c r="E23" s="364" t="str">
        <f>+'EXPERIENCIA EQUIPO DE TRABA'!L37</f>
        <v xml:space="preserve">Se valida para la Experiencia Adicional el tiempo sin traslapo de la certificacion presentada según nota 3 del numeral 5.2.1.3 </v>
      </c>
      <c r="F23" s="361" t="str">
        <f>+'EXPERIENCIA EQUIPO DE TRABA'!F9</f>
        <v>HABILITADO</v>
      </c>
    </row>
    <row r="24" spans="2:11" ht="72.75" customHeight="1" thickBot="1">
      <c r="B24" s="756" t="s">
        <v>656</v>
      </c>
      <c r="C24" s="757"/>
      <c r="D24" s="757"/>
      <c r="E24" s="365" t="str">
        <f>+'EXPERIENCIA EQUIPO DE TRABA'!K62</f>
        <v xml:space="preserve">El perfíl no requiere en pliegos experiencia específica, se valida para la Experiencia Adicional el tiempo sin traslapo de la certificacion presentada según nota 3 del numeral 5.2.1.3 y la certificación no relacionada en el anexo.  </v>
      </c>
      <c r="F24" s="362" t="str">
        <f>+'EXPERIENCIA EQUIPO DE TRABA'!G9</f>
        <v>HABILITADO</v>
      </c>
    </row>
  </sheetData>
  <mergeCells count="29">
    <mergeCell ref="B24:D24"/>
    <mergeCell ref="B18:D18"/>
    <mergeCell ref="H19:K20"/>
    <mergeCell ref="H21:K21"/>
    <mergeCell ref="H18:J18"/>
    <mergeCell ref="B20:F20"/>
    <mergeCell ref="B21:D21"/>
    <mergeCell ref="B22:D22"/>
    <mergeCell ref="B23:D23"/>
    <mergeCell ref="B15:F15"/>
    <mergeCell ref="B16:D16"/>
    <mergeCell ref="B17:D17"/>
    <mergeCell ref="H14:K14"/>
    <mergeCell ref="H15:J15"/>
    <mergeCell ref="H16:J16"/>
    <mergeCell ref="H17:J17"/>
    <mergeCell ref="J10:K11"/>
    <mergeCell ref="E3:K3"/>
    <mergeCell ref="E4:K4"/>
    <mergeCell ref="E5:K5"/>
    <mergeCell ref="E6:K6"/>
    <mergeCell ref="E7:K7"/>
    <mergeCell ref="B10:E10"/>
    <mergeCell ref="B11:E12"/>
    <mergeCell ref="F10:G11"/>
    <mergeCell ref="F12:G12"/>
    <mergeCell ref="H10:I11"/>
    <mergeCell ref="H12:I12"/>
    <mergeCell ref="J12:K12"/>
  </mergeCells>
  <conditionalFormatting sqref="H12:I12">
    <cfRule type="containsText" dxfId="5" priority="5" operator="containsText" text="NO HABILITADO">
      <formula>NOT(ISERROR(SEARCH("NO HABILITADO",H12)))</formula>
    </cfRule>
    <cfRule type="containsText" dxfId="4" priority="6" operator="containsText" text="HABILITADO">
      <formula>NOT(ISERROR(SEARCH("HABILITADO",H12)))</formula>
    </cfRule>
  </conditionalFormatting>
  <conditionalFormatting sqref="F17:F18">
    <cfRule type="containsText" dxfId="3" priority="3" operator="containsText" text="NO HABILITADO">
      <formula>NOT(ISERROR(SEARCH("NO HABILITADO",F17)))</formula>
    </cfRule>
    <cfRule type="containsText" dxfId="2" priority="4" operator="containsText" text="HABILITADO">
      <formula>NOT(ISERROR(SEARCH("HABILITADO",F17)))</formula>
    </cfRule>
  </conditionalFormatting>
  <conditionalFormatting sqref="F22:F24">
    <cfRule type="containsText" dxfId="1" priority="1" operator="containsText" text="NO HABILITADO">
      <formula>NOT(ISERROR(SEARCH("NO HABILITADO",F22)))</formula>
    </cfRule>
    <cfRule type="containsText" dxfId="0" priority="2" operator="containsText" text="HABILITADO">
      <formula>NOT(ISERROR(SEARCH("HABILITADO",F22)))</formula>
    </cfRule>
  </conditionalFormatting>
  <pageMargins left="0.7" right="0.7" top="0.75" bottom="0.75" header="0.3" footer="0.3"/>
  <pageSetup scale="54" fitToHeight="0" orientation="landscape" r:id="rId1"/>
  <rowBreaks count="1" manualBreakCount="1">
    <brk id="2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E. Especifica Adic.</vt:lpstr>
      <vt:lpstr>X</vt:lpstr>
      <vt:lpstr>EXPERIENCIA PROPONENTE</vt:lpstr>
      <vt:lpstr>E. Profesionales Adic. P1</vt:lpstr>
      <vt:lpstr>E. Profesionales Adic. P 2</vt:lpstr>
      <vt:lpstr>E. Profesionales Adic. P3</vt:lpstr>
      <vt:lpstr>E. Profesionales Adic. P4</vt:lpstr>
      <vt:lpstr>E. Profesionales Adic. P 5</vt:lpstr>
      <vt:lpstr>EXPERIENCIA EQUIPO DE TRABA</vt:lpstr>
      <vt:lpstr>CAPACIDAD OPERATIVA</vt:lpstr>
      <vt:lpstr>PERSONAL CON DISCAPAC</vt:lpstr>
      <vt:lpstr>PROTECCIÓN A LA INDUSTRIA</vt:lpstr>
      <vt:lpstr>CONSOLIDADO POR PROPONENTE</vt:lpstr>
      <vt:lpstr>Año_2018</vt:lpstr>
      <vt:lpstr>'CAPACIDAD OPERATIVA'!Área_de_impresión</vt:lpstr>
      <vt:lpstr>'CONSOLIDADO POR PROPONENTE'!Área_de_impresión</vt:lpstr>
      <vt:lpstr>'EXPERIENCIA EQUIPO DE TRABA'!Área_de_impresión</vt:lpstr>
      <vt:lpstr>'EXPERIENCIA PROPONENTE'!Área_de_impresión</vt:lpstr>
      <vt:lpstr>'PERSONAL CON DISCAPAC'!Área_de_impresión</vt:lpstr>
      <vt:lpstr>'PROTECCIÓN A LA INDUSTRIA'!Área_de_impresión</vt:lpstr>
      <vt:lpstr>'EXPERIENCIA EQUIPO DE TRABA'!Títulos_a_imprimir</vt:lpstr>
      <vt:lpstr>'EXPERIENCIA PROPONENTE'!Títulos_a_imprimir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LORENA</cp:lastModifiedBy>
  <cp:lastPrinted>2019-03-13T00:29:09Z</cp:lastPrinted>
  <dcterms:created xsi:type="dcterms:W3CDTF">2014-01-23T13:35:42Z</dcterms:created>
  <dcterms:modified xsi:type="dcterms:W3CDTF">2019-03-13T02:27:58Z</dcterms:modified>
</cp:coreProperties>
</file>