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814"/>
  <workbookPr defaultThemeVersion="166925"/>
  <mc:AlternateContent xmlns:mc="http://schemas.openxmlformats.org/markup-compatibility/2006">
    <mc:Choice Requires="x15">
      <x15ac:absPath xmlns:x15ac="http://schemas.microsoft.com/office/spreadsheetml/2010/11/ac" url="/Users/ylse/Desktop/1 RSE/1 Gober/2022/8. SA-018-2022 TRANSPORTE SALUD/EVALUACIÓN FINAL Y ADJUDICACIÓN/PARA RL/"/>
    </mc:Choice>
  </mc:AlternateContent>
  <xr:revisionPtr revIDLastSave="0" documentId="13_ncr:1_{B74401FE-E21D-D44C-9B74-5BC6586C165B}" xr6:coauthVersionLast="47" xr6:coauthVersionMax="47" xr10:uidLastSave="{00000000-0000-0000-0000-000000000000}"/>
  <bookViews>
    <workbookView xWindow="0" yWindow="0" windowWidth="28800" windowHeight="18000" activeTab="1" xr2:uid="{00000000-000D-0000-FFFF-FFFF00000000}"/>
  </bookViews>
  <sheets>
    <sheet name=" EXPERIENCIA " sheetId="1" r:id="rId1"/>
    <sheet name="FACTOR DE CALIDAD " sheetId="14" r:id="rId2"/>
  </sheets>
  <definedNames>
    <definedName name="_xlnm.Print_Area" localSheetId="0">' EXPERIENCIA '!#REF!</definedName>
    <definedName name="_xlnm.Print_Titles" localSheetId="0">' EXPERIENCIA '!$1:$4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O26" i="1" l="1"/>
  <c r="O25" i="1"/>
  <c r="O24" i="1"/>
  <c r="O22" i="1"/>
  <c r="P22" i="1" s="1"/>
  <c r="Q22" i="1" s="1"/>
  <c r="D5" i="14" l="1"/>
  <c r="D4" i="14"/>
  <c r="O12" i="1"/>
  <c r="O11" i="1"/>
  <c r="O10" i="1"/>
  <c r="P10" i="1" s="1"/>
  <c r="O9" i="1"/>
  <c r="P9" i="1" s="1"/>
  <c r="O8" i="1"/>
  <c r="P8" i="1" s="1"/>
  <c r="O7" i="1"/>
  <c r="P7" i="1" s="1"/>
  <c r="P6" i="1"/>
  <c r="O6" i="1"/>
  <c r="O5" i="1"/>
  <c r="P5" i="1" s="1"/>
  <c r="Q5" i="1" s="1"/>
  <c r="O13" i="1"/>
  <c r="P13" i="1"/>
  <c r="O14" i="1"/>
  <c r="P14" i="1" s="1"/>
  <c r="O15" i="1"/>
  <c r="P15" i="1" s="1"/>
  <c r="Q15" i="1" s="1"/>
  <c r="O17" i="1"/>
  <c r="P17" i="1" s="1"/>
  <c r="O18" i="1"/>
  <c r="P18" i="1"/>
  <c r="O19" i="1"/>
  <c r="P19" i="1"/>
  <c r="O20" i="1"/>
  <c r="Q9" i="1" l="1"/>
  <c r="Q7" i="1"/>
  <c r="Q17" i="1"/>
  <c r="Q13" i="1"/>
  <c r="D9" i="14"/>
  <c r="D7" i="14"/>
  <c r="D8" i="14"/>
  <c r="O21" i="1"/>
  <c r="D11" i="14"/>
  <c r="Q4" i="1"/>
</calcChain>
</file>

<file path=xl/sharedStrings.xml><?xml version="1.0" encoding="utf-8"?>
<sst xmlns="http://schemas.openxmlformats.org/spreadsheetml/2006/main" count="243" uniqueCount="155">
  <si>
    <t>Entidad Contratante</t>
  </si>
  <si>
    <t>Contrato o Resolución</t>
  </si>
  <si>
    <t xml:space="preserve">FORMAS DE EJECUCIÓN </t>
  </si>
  <si>
    <t xml:space="preserve">VALOR TOTAL DEL CONTRATO EN SMMLV </t>
  </si>
  <si>
    <t xml:space="preserve">VALOR TOTAL DEL CONTRATO EN SMMLV AFECTADO POR EL PORCENTAJE DE PARTICIPACIÓN  </t>
  </si>
  <si>
    <t xml:space="preserve">Fecha de Iniciación
</t>
  </si>
  <si>
    <t xml:space="preserve">Fecha de Terminación
</t>
  </si>
  <si>
    <t xml:space="preserve">VALOR TOTAL REPORTADO EN EL RUP </t>
  </si>
  <si>
    <t>CUMPLE / NO CUMPLE</t>
  </si>
  <si>
    <t>No.  de orden en el RUP</t>
  </si>
  <si>
    <t>No. de orden en la propuesta</t>
  </si>
  <si>
    <t>No. del contrato</t>
  </si>
  <si>
    <t xml:space="preserve">PROPONENTES
</t>
  </si>
  <si>
    <t>VALOR TOTAL ACREDITADO
Igual o superior al presupuesto oficial en smmlv</t>
  </si>
  <si>
    <t>I, C, UT</t>
  </si>
  <si>
    <t>%</t>
  </si>
  <si>
    <t>NOMBRE DEL PROPONENTE</t>
  </si>
  <si>
    <t xml:space="preserve">PUNTAJE
</t>
  </si>
  <si>
    <t>SELECCIÓN ABREVIADA DE MENOR CUANTÍA No. SA-018-2022
OBJETO: “PRESTACIÓN DE SERVICIO DE TRANSPORTE TERRESTRE ESPECIAL PARA TRANSPORTAR AL PERSONAL PARA LA ATENCIÓN DE LOS ASUNTOS DE LOS DIFERENTES PROGRAMAS DE LA SECRETARIA DE SALUD DEL DEPARTAMENTO DEL ATLÁNTICO”.</t>
  </si>
  <si>
    <t>El proponente deberá acreditar hasta dos (02) contratos cuyo objeto, obligaciones, alcance o condiciones sean similares o iguales al objeto de la presente selección abreviada, y cuyo valor final sumado de los contratos (Si estos corresponden a las actividades exigidas), sea igual o superior al presupuesto oficial expresado en SMLMV (Salarios Mínimos Legales Mensuales Vigentes).</t>
  </si>
  <si>
    <t>DOCUMENTOS QUE APORTA: 
En todo caso se deberá presentar copia de cada contrato, acompañada del respectivo Certificado de Ejecución a satisfacción expedido por la entidad contratante con fecha posterior a la terminación del contrato y/o Acta de Recibo Final y/o Acta de Liquidación.</t>
  </si>
  <si>
    <t>INTEGRANTE QUE APORTA EXPERIENCIA  
En el caso de los consorcios o uniones temporales, la experiencia habilitante aportada por cada uno de los integrantes deberá ser proporcional a su porcentaje de participación en el respectivo consorcio o unión temporal que conforma para el presente proceso. 
En caso de estructuras plurales, cada uno de los integrantes deberá aportar como mínimo una (1) certificación de contratos que deberá referirse a uno o algunos de los servicios solicitados por EL DEPARTAMENTO que guarden relación con el objeto a contratar</t>
  </si>
  <si>
    <t>DEBERÁN ESTAR CLASIFICADOS EN EL CÓDIGO DEL CLASIFICADOR UNSPSC SEÑALADO A CONTINUACIÓN:
78 11 18 00</t>
  </si>
  <si>
    <t>OBSERVACIONES</t>
  </si>
  <si>
    <t>ANEXO No. 15 - FACTOR DE CALIDAD 
Se asignarán 240 puntos a la propuesta que ofrezca mayor número de servicios prestados de Camperos 4x2 cerrada con aire acondicionado, modelo 2020 en adelante, cilindraje de 1.500 cc a 2.000 o más, con combustible, pago de peajes y conductor incluido de lunes a viernes. 7:00 a.m. a 8:00 p.m. y sábados: 8:00 a.m. a 5:00 p.m., se brindará un servicio gratuito a costo $ 0.00.</t>
  </si>
  <si>
    <t>Nota 4: Los conductores que se refieren en el presente numeral, deberá tener disponibilidad 100% para la ejecución del contrato, por lo que deben estar disponibles para las eventualidades que se puedan presentar en la sede principal de la Gobernación del Departamento del Atlántico. Razón por la cual los proponentes al momento de efectuar la presentación de sus ofertas deben adjuntar una certificación suscrita por el Representante Legal de garantía de disponibilidad de los conductores para la ejecución de las actividades a contratar.</t>
  </si>
  <si>
    <t>El proponente allego con su propuesta una certificación suscrita por el Representante Legal de garantía de disponibilidad de los conductores para la ejecución de las actividades a contratar.</t>
  </si>
  <si>
    <t>9.  TRANSPORTES ESPECIALES JMA S.A.S.</t>
  </si>
  <si>
    <t>OK</t>
  </si>
  <si>
    <t>I</t>
  </si>
  <si>
    <t>CUMPLE</t>
  </si>
  <si>
    <t>El proponente allego con su propuesta certificación suscrita por el Representante Legal de garantía de disponibilidad de los conductores para la ejecución de las actividades a contratar.</t>
  </si>
  <si>
    <r>
      <t xml:space="preserve">El proponente allego con su propuesta ANEXO 15 – FACTOR DE CALIDAD suscrito por el representante legal en donde </t>
    </r>
    <r>
      <rPr>
        <b/>
        <u/>
        <sz val="10"/>
        <rFont val="Arial"/>
        <family val="2"/>
      </rPr>
      <t>ofrece 155 servicios</t>
    </r>
    <r>
      <rPr>
        <sz val="10"/>
        <rFont val="Arial"/>
        <family val="2"/>
      </rPr>
      <t xml:space="preserve"> de Camperos 4x2 cerrada con aire acondicionado, modelo 2020 en adelante, cilindraje de 1.500 cc a 2.000 o más, con combustible, pago de peajes y conductor incluido de lunes a viernes. 7:00 a.m. a 8:00 p.m. y sábados: 8:00 a.m. a 5:00 p.m., se brindará un servicio gratuito a costo $ 0.00.</t>
    </r>
  </si>
  <si>
    <t>10.  LOGISTICA Y REDES DE DISTRIBUCION S.A.S.</t>
  </si>
  <si>
    <r>
      <t xml:space="preserve">El proponente con su propuesta </t>
    </r>
    <r>
      <rPr>
        <b/>
        <i/>
        <u/>
        <sz val="10"/>
        <rFont val="Arial"/>
        <family val="2"/>
      </rPr>
      <t>NO APORTA</t>
    </r>
    <r>
      <rPr>
        <sz val="10"/>
        <rFont val="Arial"/>
        <family val="2"/>
      </rPr>
      <t xml:space="preserve"> ANEXO 15 – FACTOR DE CALIDAD suscrito por el representante legal con el cual ofrezca Camperos 4x2 cerrada con aire acondicionado, modelo 2020 en adelante, cilindraje de 1.500 cc a 2.000 o más, con combustible, pago de peajes y conductor incluido de lunes a viernes. 7:00 a.m. a 8:00 p.m. y sábados: 8:00 a.m. a 5:00 p.m., se brindará un servicio gratuito a costo $ 0.00.</t>
    </r>
  </si>
  <si>
    <r>
      <t xml:space="preserve">El proponente con su propuesta </t>
    </r>
    <r>
      <rPr>
        <b/>
        <i/>
        <u/>
        <sz val="10"/>
        <rFont val="Arial"/>
        <family val="2"/>
      </rPr>
      <t>NO APORTA</t>
    </r>
    <r>
      <rPr>
        <sz val="10"/>
        <rFont val="Arial"/>
        <family val="2"/>
      </rPr>
      <t xml:space="preserve">  certificación suscrita por el Representante Legal de garantía de disponibilidad de los conductores para la ejecución de las actividades a contratar.</t>
    </r>
  </si>
  <si>
    <t>1. UNIÓN TEMPORAL TT ATLANTICO (TRANSPORTES ESPECIALES ALIADOS S.A.S 70% - TRANSPORTES ESPECIALES NUEVA ERA S.A.S 30%)</t>
  </si>
  <si>
    <r>
      <t xml:space="preserve">El proponente con su propuesta </t>
    </r>
    <r>
      <rPr>
        <b/>
        <i/>
        <u/>
        <sz val="10"/>
        <rFont val="Arial"/>
        <family val="2"/>
      </rPr>
      <t>NO APORTA</t>
    </r>
    <r>
      <rPr>
        <sz val="10"/>
        <rFont val="Arial"/>
        <family val="2"/>
      </rPr>
      <t xml:space="preserve">  ANEXO 15 – FACTOR DE CALIDAD suscrito por el representante legal con el cual ofrezca Camperos 4x2 cerrada con aire acondicionado, modelo 2020 en adelante, cilindraje de 1.500 cc a 2.000 o más, con combustible, pago de peajes y conductor incluido de lunes a viernes. 7:00 a.m. a 8:00 p.m. y sábados: 8:00 a.m. a 5:00 p.m., se brindará un servicio gratuito a costo $ 0.00.</t>
    </r>
  </si>
  <si>
    <r>
      <t xml:space="preserve">El proponente con su propuesta </t>
    </r>
    <r>
      <rPr>
        <b/>
        <i/>
        <u/>
        <sz val="10"/>
        <rFont val="Arial"/>
        <family val="2"/>
      </rPr>
      <t>NO APORTA</t>
    </r>
    <r>
      <rPr>
        <sz val="10"/>
        <rFont val="Arial"/>
        <family val="2"/>
      </rPr>
      <t xml:space="preserve"> certificación suscrita por el Representante Legal de garantía de disponibilidad de los conductores para la ejecución de las actividades a contratar.</t>
    </r>
  </si>
  <si>
    <t>2. UNION TEMPORAL S&amp;S ATLANTICO (SERVITAC SAS 70% - INVERSIONES TRANS SABANA SAS 30%)</t>
  </si>
  <si>
    <r>
      <t xml:space="preserve">El proponente allego con su propuesta ANEXO 15 – FACTOR DE CALIDAD suscrito por el representante legal en donde </t>
    </r>
    <r>
      <rPr>
        <b/>
        <u/>
        <sz val="10"/>
        <rFont val="Arial"/>
        <family val="2"/>
      </rPr>
      <t>ofrece 79 servicios</t>
    </r>
    <r>
      <rPr>
        <sz val="10"/>
        <rFont val="Arial"/>
        <family val="2"/>
      </rPr>
      <t xml:space="preserve"> de Camperos 4x2 cerrada con aire acondicionado, modelo 2020 en adelante, cilindraje de 1.500 cc a 2.000 o más, con combustible, pago de peajes y conductor incluido de lunes a viernes. 7:00 a.m. a 8:00 p.m. y sábados: 8:00 a.m. a 5:00 p.m., se brindará un servicio gratuito a costo $ 0.00.</t>
    </r>
  </si>
  <si>
    <t>3. TRANSPORTES CALDERON S.A.</t>
  </si>
  <si>
    <r>
      <t xml:space="preserve">El proponente allego con su propuesta ANEXO 15 – FACTOR DE CALIDAD suscrito por el representante legal en donde </t>
    </r>
    <r>
      <rPr>
        <b/>
        <u/>
        <sz val="10"/>
        <rFont val="Arial"/>
        <family val="2"/>
      </rPr>
      <t>ofrece 50 servicios</t>
    </r>
    <r>
      <rPr>
        <sz val="10"/>
        <rFont val="Arial"/>
        <family val="2"/>
      </rPr>
      <t xml:space="preserve"> de Camperos 4x2 cerrada con aire acondicionado, modelo 2020 en adelante, cilindraje de 1.500 cc a 2.000 o más, con combustible, pago de peajes y conductor incluido de lunes a viernes. 7:00 a.m. a 8:00 p.m. y sábados: 8:00 a.m. a 5:00 p.m., se brindará un servicio gratuito a costo $ 0.00.</t>
    </r>
  </si>
  <si>
    <t>4. UNION TEMPORAL ATLANTICO UNOA.JR. 22 (TRANSPORTES ESPECIALES UNO A SAS 50% - TRANSPORTES ESPECIALIZADOS JR SAS 50%)</t>
  </si>
  <si>
    <r>
      <t xml:space="preserve">El proponente allego con su propuesta ANEXO 15 – FACTOR DE CALIDAD suscrito por el representante legal en donde </t>
    </r>
    <r>
      <rPr>
        <b/>
        <u/>
        <sz val="10"/>
        <rFont val="Arial"/>
        <family val="2"/>
      </rPr>
      <t>ofrece 200 servicios</t>
    </r>
    <r>
      <rPr>
        <sz val="10"/>
        <rFont val="Arial"/>
        <family val="2"/>
      </rPr>
      <t xml:space="preserve"> de Camperos 4x2 cerrada con aire acondicionado, modelo 2020 en adelante, cilindraje de 1.500 cc a 2.000 o más, con combustible, pago de peajes y conductor incluido de lunes a viernes. 7:00 a.m. a 8:00 p.m. y sábados: 8:00 a.m. a 5:00 p.m., se brindará un servicio gratuito a costo $ 0.00.</t>
    </r>
  </si>
  <si>
    <r>
      <t xml:space="preserve">El proponente con su propuesta </t>
    </r>
    <r>
      <rPr>
        <b/>
        <i/>
        <u/>
        <sz val="10"/>
        <rFont val="Arial"/>
        <family val="2"/>
      </rPr>
      <t xml:space="preserve">NO APORTA </t>
    </r>
    <r>
      <rPr>
        <sz val="10"/>
        <rFont val="Arial"/>
        <family val="2"/>
      </rPr>
      <t>certificación suscrita por el Representante Legal de garantía de disponibilidad de los conductores para la ejecución de las actividades a contratar.</t>
    </r>
  </si>
  <si>
    <t>SECRETARIA DISTRITAL DE INTEGRACION SOCIAL</t>
  </si>
  <si>
    <t>UT</t>
  </si>
  <si>
    <t>5. UNION TEMPORAL ATLANTICO V &amp; E (V&amp;R TRANSPORTE Y LOGISTICA S.A.S. 50% - ESTURIVANNS S.A.S. 50%).</t>
  </si>
  <si>
    <t>INSTITUTO COLOMBIANO DE BIENESTAR FAMILIAR</t>
  </si>
  <si>
    <t>1251/2019</t>
  </si>
  <si>
    <t>PRESTAR EL SERVICIO DE TRANSPORTE PUBLICO TERRESTRE AUTOMOTOR ESPECIAL PARA EL INSTITUTO COLOMBIANO DE BIENESTAR FAMILIAR A NIVEL NACIONAL</t>
  </si>
  <si>
    <t>59
13</t>
  </si>
  <si>
    <t>ESTURIVANNS S.A.S. Y V&amp;R TRANSPORTE Y LOGISTICA S.A.S.  A TRAVES DE SU ACCIONISTA VIAJEROS S.A.S.
(UNION TEMPORAL ICBF G.E.V.)</t>
  </si>
  <si>
    <t>1250 DE 2019</t>
  </si>
  <si>
    <t>60
18</t>
  </si>
  <si>
    <t>ESTURIVANNS S.A.S. Y V&amp;R TRANSPORTE Y LOGISTICA S.A.S.  A TRAVES DE SU ACCIONISTA VIAJEROS S.A.S
(UNION TEMPORAL TRANSPORTERS ICBF G.E.V.)</t>
  </si>
  <si>
    <t>6. TRANSPORTES ESPECIALES A&amp;V S.A.S.</t>
  </si>
  <si>
    <t>FUNDACION GLOBAL FRIENDS</t>
  </si>
  <si>
    <t>PRESTACION DEL SERVICIO DE TRANSPORTE A EMPLEADOS O PERSONAL AUTORIZADO POR LA EMPRESA CONTRATANTE DE ACUERDO CON LAS NORMAS LEGALES VIGENTES QUE RIGEN PARA LA PRESTACION DEL SERVICIO PUBLICO DE TRANSPORTE TERRESTRE AUTOMOTOR ESPECIAL</t>
  </si>
  <si>
    <t>CERTIFICACIÓN DE EJECUCIÓN EXPEDIDA POR LA ENTIDAD CONTRATANTE Y COPIA DEL CONTRATO</t>
  </si>
  <si>
    <t>TRANSPORTES ESPECIALES A&amp;V S.A.S.</t>
  </si>
  <si>
    <t>OK, VALOR RUP CON SMMLV DE 2020</t>
  </si>
  <si>
    <t>7. UNION TEMPORAL UT TRANSPORTE ESPECIAL GPO (PLATINO VIP S.A.S. 30% - TRANSPORTES GALAXIA S.A. 30% - ORGANIZACIÓN ORT S.A.S. 40%)</t>
  </si>
  <si>
    <t>1252/2019</t>
  </si>
  <si>
    <t>PLATINO VIP S.A.S.
(UNION TEMPORAL BIENESTAR MACRO 5)</t>
  </si>
  <si>
    <t>RCN TELEVISION S.A.</t>
  </si>
  <si>
    <t>N/A</t>
  </si>
  <si>
    <t>PRESTAR EL SERVICIO DE TRANSPORTE TERRESTRE AUTOMOTOR ESPECIAL EN EL TERRITORIO NACIONAL A LOS EMPLEADOS CONTRATISTAS E INVITADOS DE NUESTRA COMPAÑÍA</t>
  </si>
  <si>
    <t>CERTIFICACIÓN DE EJECUCIÓN EXPEDIDA POR LA ENTIDAD CONTRATANTE, COPIA DEL CONTRATO</t>
  </si>
  <si>
    <t>TRANSPORTES GALAXIA S.A.</t>
  </si>
  <si>
    <t>30/06/2020</t>
  </si>
  <si>
    <t>PRESTACION DE SERVICIO PUBLICO DE TRANSPORTE TERRESTRE AUTOMOTOR ESPECIAL PARA LA SECRETARIA DISTRITAL DE INTEGRACION SOCIAL EN LAS DIFERENTES MODALIDADES MICROBUSES, VANS, CAMIONETAS TIPO WAGON 4X4 Y CAMIONETAS DOBLE CABINA CON PLATON 4X4</t>
  </si>
  <si>
    <t>ORGANIZACIÓN ORT S.A.S.
(UNION TEMPORAL OEP SDIS 2020)</t>
  </si>
  <si>
    <t>8. AUTODORADO TRANSPORTE ESPECIAL S.A.S.</t>
  </si>
  <si>
    <t>ORGANIZACIÓN CLINICA BONNADONA PREVENIR S.A.S.</t>
  </si>
  <si>
    <t>PRESTACION DE SERVICIOS DE TRANSPORTE ESPECIAL TERRESTRE DE PASAJEROS</t>
  </si>
  <si>
    <t>AUTODORADO TRANSPORTE ESPECIAL S.A.S.</t>
  </si>
  <si>
    <t>COOPERATIVA NACIONAL DE DROGUISTAS DETALLISTAS</t>
  </si>
  <si>
    <t>PRESTACION DE SERVICIOS DE TRASNSPORTE ESPECIAL PARA NUESTROS FUNCIONARIOS</t>
  </si>
  <si>
    <t>NO SE LOGRA DETERMINAR</t>
  </si>
  <si>
    <r>
      <t xml:space="preserve">El proponente allego con su propuesta ANEXO 15 – FACTOR DE CALIDAD suscrito por el representante legal en donde ofrece </t>
    </r>
    <r>
      <rPr>
        <b/>
        <sz val="10"/>
        <rFont val="Arial"/>
        <family val="2"/>
      </rPr>
      <t>120</t>
    </r>
    <r>
      <rPr>
        <sz val="10"/>
        <rFont val="Arial"/>
        <family val="2"/>
      </rPr>
      <t xml:space="preserve"> servicios de Camperos 4x2 cerrada con aire acondicionado, modelo 2020 en adelante, cilindraje de 1.500 cc a 2.000 o más, con combustible, pago de peajes y conductor incluido de lunes a viernes. 7:00 a.m. a 8:00 p.m. y sábados: 8:00 a.m. a 5:00 p.m., se brindará un servicio gratuito a costo $ 0.00.</t>
    </r>
  </si>
  <si>
    <r>
      <t xml:space="preserve">El proponente allego con su propuesta ANEXO 15 – FACTOR DE CALIDAD suscrito por el representante legal en donde ofrece </t>
    </r>
    <r>
      <rPr>
        <b/>
        <sz val="10"/>
        <rFont val="Arial"/>
        <family val="2"/>
      </rPr>
      <t>153</t>
    </r>
    <r>
      <rPr>
        <sz val="10"/>
        <rFont val="Arial"/>
        <family val="2"/>
      </rPr>
      <t xml:space="preserve"> servicios de Camperos 4x2 cerrada con aire acondicionado, modelo 2020 en adelante, cilindraje de 1.500 cc a 2.000 o más, con combustible, pago de peajes y conductor incluido de lunes a viernes. 7:00 a.m. a 8:00 p.m. y sábados: 8:00 a.m. a 5:00 p.m., se brindará un servicio gratuito a costo $ 0.00.</t>
    </r>
  </si>
  <si>
    <r>
      <t xml:space="preserve">El proponente allego con su propuesta ANEXO 15 – FACTOR DE CALIDAD suscrito por el representante legal en donde ofrece </t>
    </r>
    <r>
      <rPr>
        <b/>
        <sz val="10"/>
        <rFont val="Arial"/>
        <family val="2"/>
      </rPr>
      <t>17</t>
    </r>
    <r>
      <rPr>
        <sz val="10"/>
        <rFont val="Arial"/>
        <family val="2"/>
      </rPr>
      <t xml:space="preserve"> servicios de Camperos 4x2 cerrada con aire acondicionado, modelo 2020 en adelante, cilindraje de 1.500 cc a 2.000 o más, con combustible, pago de peajes y conductor incluido de lunes a viernes. 7:00 a.m. a 8:00 p.m. y sábados: 8:00 a.m. a 5:00 p.m., se brindará un servicio gratuito a costo $ 0.00.</t>
    </r>
  </si>
  <si>
    <r>
      <t xml:space="preserve">El proponente con su propuesta </t>
    </r>
    <r>
      <rPr>
        <b/>
        <u/>
        <sz val="10"/>
        <rFont val="Arial"/>
        <family val="2"/>
      </rPr>
      <t>NO APORTA</t>
    </r>
    <r>
      <rPr>
        <sz val="10"/>
        <rFont val="Arial"/>
        <family val="2"/>
      </rPr>
      <t xml:space="preserve"> ANEXO 15 – FACTOR DE CALIDAD suscrito por el representante legal con el cual ofrezca servicios de Camperos 4x2 cerrada con aire acondicionado, modelo 2020 en adelante, cilindraje de 1.500 cc a 2.000 o más, con combustible, pago de peajes y conductor incluido de lunes a viernes. 7:00 a.m. a 8:00 p.m. y sábados: 8:00 a.m. a 5:00 p.m., se brindará un servicio gratuito a costo $ 0.00.</t>
    </r>
  </si>
  <si>
    <r>
      <t xml:space="preserve">El proponente con su propuesta </t>
    </r>
    <r>
      <rPr>
        <b/>
        <u/>
        <sz val="10"/>
        <rFont val="Arial"/>
        <family val="2"/>
      </rPr>
      <t>NO APORTA</t>
    </r>
    <r>
      <rPr>
        <b/>
        <sz val="10"/>
        <rFont val="Arial"/>
        <family val="2"/>
      </rPr>
      <t xml:space="preserve"> </t>
    </r>
    <r>
      <rPr>
        <sz val="10"/>
        <rFont val="Arial"/>
        <family val="2"/>
      </rPr>
      <t>certificación suscrita por el Representante Legal de garantía de disponibilidad de los conductores para la ejecución de las actividades a contratar.</t>
    </r>
  </si>
  <si>
    <r>
      <t xml:space="preserve">CERTIFICACION DE EJECUCION EXPEDIDA POR LA ENTIDAD CONTRATANTE
</t>
    </r>
    <r>
      <rPr>
        <b/>
        <sz val="10"/>
        <rFont val="Arial"/>
        <family val="2"/>
      </rPr>
      <t xml:space="preserve">
SUBSANÓ DEBIDAMENTE - DURANTE EL TÉRMINO DE TRASLADO EL PROPONENTE ALLEGÓ DOCUMENTO DE COMPOSICIÓN ACCIONARIA DEL INTEGRANTE V&amp;R TRANSPORTE Y LOGISTICA S.A.S. Y COPIA DEL CONTRATO</t>
    </r>
  </si>
  <si>
    <t xml:space="preserve">
SUBSANÓ DEBIDAMENTE - DURANTE EL TÉRMINO DE TRASLADO EL PROPONENTE ALLEGÓ DOCUMENTO DE COMPOSICIÓN ACCIONARIA DEL INTEGRANTE V&amp;R TRANSPORTE Y LOGISTICA S.A.S. Y COPIA DEL CONTRATO</t>
  </si>
  <si>
    <r>
      <t xml:space="preserve">CERTIFICACION DE EJECUCION EXPEDIDA POR LA ENTIDAD CONTRATANTE
</t>
    </r>
    <r>
      <rPr>
        <b/>
        <sz val="10"/>
        <rFont val="Arial"/>
        <family val="2"/>
      </rPr>
      <t xml:space="preserve">
SUBSANÓ DEBIDAMENTE - DURANTE EL TÉRMINO DE TRASLADO EL PROPONENTE ALLEGÓ DOCUMENTO DE COMPOSICIÓN ACCIONARIA DEL INTEGRANTE V&amp;R TRANSPORTE Y LOGISTICA S.A.S. Y COPIA DEL CONTRATO</t>
    </r>
  </si>
  <si>
    <t>SUBSANÓ DEBIDAMENTE - DURANTE EL TÉRMINO DE TRASLADO EL PROPONENTE ALLEGÓ DOCUMENTO DE COMPOSICIÓN ACCIONARIA DEL INTEGRANTE V&amp;R TRANSPORTE Y LOGISTICA S.A.S. Y COPIA DEL CONTRATO</t>
  </si>
  <si>
    <r>
      <t xml:space="preserve">CERTIFICACIÓN DE EJECUCIÓN EXPEDIDA POR LA ENTIDAD CONTRATANTE, COPIA DEL CONTRATO Y ACTA DE LIQUIDACION
</t>
    </r>
    <r>
      <rPr>
        <b/>
        <sz val="10"/>
        <rFont val="Arial"/>
        <family val="2"/>
      </rPr>
      <t>SUBSANÓ DEBIDAMENTE - DURANTE EL TÉRMINO DE TRASLADO EL PROPONENTE ALLEGÓ RUP CON FECHA DE EXPEDICION NO MAYOR A 30 DIAS A LA FECHA DE CIERRE DEL PROCESO</t>
    </r>
  </si>
  <si>
    <r>
      <t xml:space="preserve">CERTIFICACIÓN DE EJECUCIÓN EXPEDIDA POR LA ENTIDAD CONTRATANTE
</t>
    </r>
    <r>
      <rPr>
        <b/>
        <sz val="10"/>
        <rFont val="Arial"/>
        <family val="2"/>
      </rPr>
      <t>SUBSANÓ DEBIDAMENTE - DURANTE EL TÉRMINO DE TRASLADO EL PROPONENTE ALLEGÓ ACTA DE OPERACIÓN Y DOCUMENTO DE ACLARACION EXPEDIDO POR AGROBOLSA S.A</t>
    </r>
  </si>
  <si>
    <t xml:space="preserve">
SUBSANÓ DEBIDAMENTE - DURANTE EL TÉRMINO DE TRASLADO EL PROPONENTE ALLEGÓ RUP CON FECHA DE EXPEDICION NO MAYOR A 30 DIAS A LA FECHA DE CIERRE DEL PROCESO</t>
  </si>
  <si>
    <t>SUBSANÓ DEBIDAMENTE - DURANTE EL TÉRMINO DE TRASLADO EL PROPONENTE ALLEGÓ ACTA DE OPERACIÓN Y DOCUMENTO DE ACLARACION EXPEDIDO POR AGROBOLSA S.A</t>
  </si>
  <si>
    <t>DURANTE EL TÉRMINO DE TRASLADO EL PROPONENTE ALLEGÓ CERTIFICACIÓN DE EJECUCIÓN EXPEDIDA POR LA ENTIDAD CONTRATANTE EN LA CUAL CONSTA QUE EL CONTRATO SE ENCUENTRA EJECUTADO
DURANTE EL TÉRMINO DE TRASLADO EL PROPONENTE NO ALLEGÓ COPIA DEL CONTRATO</t>
  </si>
  <si>
    <t xml:space="preserve">
DURANTE EL TÉRMINO DE TRASLADO EL PROPONENTE ALLEGÓ NUEVA CERTIFICACIÓN DE EXPERIENCIA EXPEDIDA POR LA ENTIDAD CONTRATANTE, SIN EMBARGO EL PROPONENTE NO APORTA COPIA DEL CONTRATO CORRESPONDIENTE A LA EXPERIENCIA RELACIONADA EN LA CERTIFICACIÓN DE EJECUCIÓN Y ANEXO 3</t>
  </si>
  <si>
    <t>NO CUMPLE</t>
  </si>
  <si>
    <r>
      <t xml:space="preserve">DURANTE EL TÉRMINO DE TRASLADO EL PROPONENTE ALLEGÓ CERTIFICACIÓN DE EJECUCIÓN EXPEDIDA POR LA ENTIDAD CONTRATANTE EN LA CUAL CONSTA QUE EL CONTRATO SE ENCUENTRA EJECUTADO
</t>
    </r>
    <r>
      <rPr>
        <b/>
        <sz val="10"/>
        <rFont val="Arial"/>
        <family val="2"/>
      </rPr>
      <t>NO SUBSANÓ - DURANTE EL TÉRMINO DE TRASLADO EL PROPONENTE NO ALLEGÓ COPIA DEL CONTRATO</t>
    </r>
  </si>
  <si>
    <r>
      <t xml:space="preserve">CERTIFICACIÓN DE EJECUCIÓN EXPEDIDA POR LA ENTIDAD CONTRATANTE , COPIA DEL  CONTRATO CON FECHA DE SUSCRIPCION POSTERIOR A LAS FECHAS DE EJECUCION DEL MISMO CERTIFICADAS POR LA ENTIDAD CONTRATANTE
</t>
    </r>
    <r>
      <rPr>
        <b/>
        <sz val="10"/>
        <rFont val="Arial"/>
        <family val="2"/>
      </rPr>
      <t>NO SUBSANÓ - DURANTE EL TÉRMINO DE TRASLADO EL PROPONENTE ALLEGÓ NUEVA CERTIFICACIÓN DE EXPERIENCIA EXPEDIDA POR LA ENTIDAD CONTRATANTE, SIN EMBARGO EL PROPONENTE NO APORTA COPIA DEL CONTRATO CORRESPONDIENTE A LA EXPERIENCIA RELACIONADA EN LA CERTIFICACIÓN DE EJECUCIÓN Y ANEXO 3</t>
    </r>
  </si>
  <si>
    <t>EMPRESA DE ENERGIA DE BOYACA S.A ESP</t>
  </si>
  <si>
    <t>7500000447B</t>
  </si>
  <si>
    <t>PRESTACION DE SERVICIO DE TRANSPORTE DE PERSONAL CON 15 VEHICULOS TIPO PICKUP 4X4 Y CAMPEROS 4X4 PARA SUPLIR NECESIDADES DE MANTENIMIENTO DE REDES Y OPERATIVOS DE LOS DIFERENTES PROYECTOS DE EBSA DEL 24 DE OCTUBRE DE 2019 AL 23 DE OCTUBRE DE 2020</t>
  </si>
  <si>
    <t xml:space="preserve">CERTIFICADO DE EJECUCION EXPEDIDO POR LA ENTIDAD CONTRATANTE, COPIA DEL CONTRATO </t>
  </si>
  <si>
    <t xml:space="preserve">TRANSPORTES ESPECIALES NUEVA ERA S.A.S </t>
  </si>
  <si>
    <t>SUBRED INTEGRADA DE SERVICIOS DE SALUD SUR E.S.E</t>
  </si>
  <si>
    <t>004-2018</t>
  </si>
  <si>
    <t xml:space="preserve">SERVICIO DE TRANSPORTE ESPECIAL PLACA BLANCA,  A FIN DE GARANTIZAR LA ATENCION Y NORMAL DESPLAZAMIENTO DEL PERSONAL Y USUARIOS, EN CUMPLIMIENTO A LO DISPUESTO A LOS LINEAMIENTOS DEL PLAN DE INTERVENCIONES COLECTIVAS (PIC), RUTA DE SALUD Y DEMAS CONVENIOS ESTABLECIDOS EN LOS CONTRATOS SUSCRITOS CON EL FONDO FINANCIERO DISTRITAL DE SALUD - SECRETARIA DISTRITAL DE SALUD, DENTRO DEL DISTRITO CAPITAL DE BOGOTA Y ZONAS ALEDAÑAS </t>
  </si>
  <si>
    <t xml:space="preserve">CERTIFICADOS DE EJECUCION EXPEDIDO POR LA ENTIDAD CONTRATANTE, COPIA DEL CONTRATO </t>
  </si>
  <si>
    <t>TRANSPORTES ESPECIALES ALIADOS S.A.S</t>
  </si>
  <si>
    <t>PRESTACION DE SERVICIO PUBLICO DE TRANSPORTE TERRESTRE AUTOMOTOR ESPECIAL PARA LA SECRETARIA DISTRITAL DE INTEGRACION SOCIAL</t>
  </si>
  <si>
    <t xml:space="preserve">CERTIFICADO DE EJECUCION EXPEDIDO POR LA ENTIDAD CONTRATANTE, COPIA DEL CONTRATO, ACTA DE LIQUIDACION EXPEDIDA POR LA ENTIDAD CONTRATANTE, DOCUMENTO DE CONSTITUCION DE LA UNION TEMPORAL, INFORME FINAL DE SUPERVISION, ACTA DE INICIO </t>
  </si>
  <si>
    <t>SERVITAC SAS
(INTEGRANTE DE LA UNION TEMPORAL SCE)</t>
  </si>
  <si>
    <t xml:space="preserve">ASUAGRO SAS </t>
  </si>
  <si>
    <t xml:space="preserve">PRESTACION DE SERVICIO DE TRANSPORTE PUBLICO TERRESTRE AUTOMOTOR ESPECIAL A NIVEL NACIONAL DE PERSONAL Y HERRAMIENTAS EN VEHICULOS DE SU PROPIEDAD TIPO DOBLE CABINA 4*4  Y CAMPEROS </t>
  </si>
  <si>
    <t>CERTIFICADO DE EJECUCION EXPEDIDO POR LA ENTIDAD CONTRATANTE, COPIA DEL CONTRATO, ACTA DE LIQUIDACION EXPEDIDA POR LA ENTIDAD CONTRATANTE</t>
  </si>
  <si>
    <t>INVERSIONES TRANS SABANA SAS</t>
  </si>
  <si>
    <t>DEPARTAMENTO ADMINISTRTIVO PARA LA PROSPERIDAD SOCIAL</t>
  </si>
  <si>
    <t>326 DE 2017</t>
  </si>
  <si>
    <t xml:space="preserve">PRESTAR EL SERVICIO DE TRANSPORTE PUBLICO TERRESTRE AUTOMOTOR ESPECIAL CON CONDUCTOR PARA PROSPERIDAD SOCIAL </t>
  </si>
  <si>
    <t>TRANSPORTES CALDERON S.A.</t>
  </si>
  <si>
    <t>CORPORACION AUTONOMA REGIONAL PARA LA DEFENSA DE LA 
MESETA DE BUCARAMANAGA-CDMB</t>
  </si>
  <si>
    <t>10619-03 DE FECHA 29 DE SEPIEMBRE DE 2016</t>
  </si>
  <si>
    <t>CONTRATAR EL SERVICIO DE TRANSPORTE PUBLICO TERRESTRE AUTOMOTOR ESPECIAL DE PASAJEROS PARA OPERAR EN LAS AREAS URBANAS Y RURALES DE LOS TRECE MUNICIPIOS DE AREA DE LA JURISDICCION DE LA CDMB; DE ACUERDO CON LAS ESPECIFICIACIONES EXIGIDAS EN EL PLIEGO</t>
  </si>
  <si>
    <t>ELECTRIFICADORA DE SANTANDER E.S.P.</t>
  </si>
  <si>
    <t>CT-2015-000030</t>
  </si>
  <si>
    <t>SERVICIO DE TRANSPORTE TERRESTRE</t>
  </si>
  <si>
    <t>TRANSPORTES ESPECIALES UNO A SAS</t>
  </si>
  <si>
    <t xml:space="preserve">NO APORTA COPIA DEL CONTRATO </t>
  </si>
  <si>
    <t>UNIDAD PARA LA ATENCION Y REPARACION INTEGRAL A LAS VICTIMAS</t>
  </si>
  <si>
    <t>1295-2017</t>
  </si>
  <si>
    <t>PRESTAR EL SERVICIO DE TRANSPORTE TERRESTRE AUTOMOTOR PUBLICO ESPECIAL CON CONDUCTOR PARA TRANSPORTAR EN EL TERRITORIO NACIONAL, EL RECURSO HUMANO DE LA ENTIDAD, MATERIALES DE CAPACITACION, POBLACION VICTIMA, Y EQUIPAMIENTO REQUERIDO PARA LA REALIZACION DE JORNADAS DE ATENCION Y DEMAS ACTIVIDADES RELACIONADAS EN MATERIA DE ATENCION A VICTIMAS DEL CONFLICTO ARMADO INTERNO EN COLOMBIA</t>
  </si>
  <si>
    <t>TRANSPORTES ESPECIALIZADOS JR SAS</t>
  </si>
  <si>
    <r>
      <t xml:space="preserve">CERTIFICADO DE EJECUCION EXPEDIDO POR LA ENTIDAD CONTRATANTE
DURANTE EL TERMINO DE TRASLADO EL PROPONENTE  ALLEGO ACTA DE ENTREGA Y RECIBO A SATISFACCIÓN
</t>
    </r>
    <r>
      <rPr>
        <b/>
        <sz val="10"/>
        <rFont val="Arial"/>
        <family val="2"/>
      </rPr>
      <t>DURANTE EL TERMINO DE TRASLADO EL PROPONENTE NO ALLEGO LOS DOCUMENTOS SOLICITADOS A SUBSANAR</t>
    </r>
    <r>
      <rPr>
        <sz val="10"/>
        <rFont val="Arial"/>
        <family val="2"/>
      </rPr>
      <t xml:space="preserve">
</t>
    </r>
    <r>
      <rPr>
        <b/>
        <sz val="10"/>
        <rFont val="Arial"/>
        <family val="2"/>
      </rPr>
      <t xml:space="preserve">NO APORTA COPIA DEL CONTRATO </t>
    </r>
  </si>
  <si>
    <r>
      <t xml:space="preserve">CERTIFICADO DE EJECUCION EXPEDIDO POR LA ENTIDAD CONTRATANTE
DURANTE EL TERMINO DE TRASLADO EL PROPONENTE  ALLEGO ACTA DE LIQUIDACIÓN BILATERAL DEL CONTRATO DE PRESTACIÓN DE SERVICIOS
</t>
    </r>
    <r>
      <rPr>
        <b/>
        <sz val="10"/>
        <rFont val="Arial"/>
        <family val="2"/>
      </rPr>
      <t xml:space="preserve">DURANTE EL TERMINO DE TRASLADO EL PROPONENTE NO ALLEGO LOS DOCUMENTOS SOLICITADOS A SUBSANAR
NO APORTA COPIA DEL CONTRATO </t>
    </r>
  </si>
  <si>
    <t>SLT SUMINISTROS LOGÍSTICA, TECNOLOGÍAS S.A.S.</t>
  </si>
  <si>
    <t>2021-10</t>
  </si>
  <si>
    <t>TRANSPORTE ESPECIAL DE PASAJEROS, DEL PERSONAL DE NUESTRA OPERACIÓN LOGÍSTICA, EN DONDE LA EMPRESA LO DEMANDE, SEGÚN LAS NECESIDADES SUSCRITAS</t>
  </si>
  <si>
    <t>CERTIFICACION DE EJECUCION EXPEDIDA POR LA ENTIDAD CONTRATANTE, COPIA DEL CONTRATO</t>
  </si>
  <si>
    <t xml:space="preserve"> TRANSPORTES ESPECIALES JMA S.A.S.</t>
  </si>
  <si>
    <t>UNION TEMPORAL SEGURIDAD VIAL DEL MAGDALENA - SEVIMAG</t>
  </si>
  <si>
    <t>S/N</t>
  </si>
  <si>
    <r>
      <t xml:space="preserve">PRESTACION DE SERVICIOS DE TRANSPORTE DE DOCUMENTOS MASIVOS E INDIVIDUALES, 
GESTION DE LOGISTICA DE FISCALIZACION ELECTRONICA INCLUYENDO EL SERVICIO PUBLICO DE TRANSPORTE TERRESTRE AUTOMOTOR ESPECIAL DE PASAJEROS 
</t>
    </r>
    <r>
      <rPr>
        <b/>
        <sz val="10"/>
        <rFont val="Arial"/>
        <family val="2"/>
      </rPr>
      <t>EXPERIENCIA ADQUIRIDA MEDIANTE SUBCONTRATACION</t>
    </r>
  </si>
  <si>
    <r>
      <t xml:space="preserve">CERTIFICACION DE EJECUCION EN LA CUAL NO SE EVIDENCIA LA ENTIDAD CONTRATANTE
</t>
    </r>
    <r>
      <rPr>
        <b/>
        <sz val="10"/>
        <rFont val="Arial"/>
        <family val="2"/>
      </rPr>
      <t>NO APORTA COPIA DEL CONTRATO</t>
    </r>
  </si>
  <si>
    <t xml:space="preserve"> LOGISTICA Y REDES DE DISTRIBUCION S.A.S.</t>
  </si>
  <si>
    <t>NO SE DETERMINA</t>
  </si>
  <si>
    <t>EXPERIENCIA ADQUIRIDA MEDIANTE SUBCONTRATACION
NO APORTA COPIA DEL CONTRATO
NO SE LOGRA DETERMINAR EL NUMERO DE REGISTRO EN EL RUP</t>
  </si>
  <si>
    <r>
      <t xml:space="preserve">PRESTACION DE SERVICIOS DE TRANSPORTE DE DOCUMENTOS MASIVOS E INDIVIDUALES, GESTION DE LOGISTICA DE FISCALIZACION ELECTRONICA INCLUYENDO EL SERVICIO PUBLICO DE TRANSPORTE TERRESTRE AUTOMOTOR ESPECIAL DE PASAJEROS 
</t>
    </r>
    <r>
      <rPr>
        <b/>
        <sz val="10"/>
        <rFont val="Arial"/>
        <family val="2"/>
      </rPr>
      <t>EXPERIENCIA ADQUIRIDA MEDIANTE SUBCONTRATACION</t>
    </r>
  </si>
  <si>
    <r>
      <t xml:space="preserve">CERTIFICACION DE EJECUCION EXPEDIDA POR LA ENTIDAD CONTRATANTE
</t>
    </r>
    <r>
      <rPr>
        <b/>
        <sz val="10"/>
        <rFont val="Arial"/>
        <family val="2"/>
      </rPr>
      <t>NO APORTA COPIA DEL CONTRATO</t>
    </r>
  </si>
  <si>
    <t xml:space="preserve"> 29/02/2020</t>
  </si>
  <si>
    <t>EXPERIENCIA ADQUIRIDA MEDIANTE SUBCONTRATACION
NO APORTA COPIA DEL CONTRATO</t>
  </si>
  <si>
    <t>GOBERNACION DEL MAGDALENA</t>
  </si>
  <si>
    <t>CARTA DE ACEPTACION DE OFERTA NO.'0710 DEL 30 DE SEPTIEMBRE 2020</t>
  </si>
  <si>
    <t>ALQUILER DE VEHICULOS PARA LA GOBERNACIÓN DEL MAGDALENA</t>
  </si>
  <si>
    <t>NO APORTA COPIA DEL CONTRATO</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</si>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</sst>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164" formatCode="_-&quot;$&quot;\ * #,##0.00_-;\-&quot;$&quot;\ * #,##0.00_-;_-&quot;$&quot;\ * &quot;-&quot;??_-;_-@_-"/>
  </numFmts>
  <fonts count="17" x14ac:knownFonts="1">
    <font>
      <sz val="11"/>
      <color theme="1"/>
      <name val="Calibri"/>
      <family val="2"/>
      <scheme val="minor"/>
    </font>
    <font>
      <sz val="11"/>
      <color theme="1"/>
      <name val="Calibri"/>
      <family val="2"/>
      <scheme val="minor"/>
    </font>
    <font>
      <sz val="12"/>
      <color indexed="8"/>
      <name val="Calibri"/>
      <family val="2"/>
    </font>
    <font>
      <sz val="10"/>
      <name val="Arial"/>
      <family val="2"/>
    </font>
    <font>
      <sz val="8"/>
      <name val="Calibri"/>
      <family val="2"/>
      <scheme val="minor"/>
    </font>
    <font>
      <sz val="10"/>
      <name val="Calibri"/>
      <family val="2"/>
      <scheme val="minor"/>
    </font>
    <font>
      <sz val="11"/>
      <name val="Calibri"/>
      <family val="2"/>
      <scheme val="minor"/>
    </font>
    <font>
      <b/>
      <sz val="11"/>
      <name val="Calibri"/>
      <family val="2"/>
      <scheme val="minor"/>
    </font>
    <font>
      <b/>
      <sz val="11"/>
      <name val="Arial"/>
      <family val="2"/>
    </font>
    <font>
      <b/>
      <sz val="10"/>
      <name val="Calibri"/>
      <family val="2"/>
      <scheme val="minor"/>
    </font>
    <font>
      <b/>
      <sz val="10"/>
      <name val="Arial"/>
      <family val="2"/>
    </font>
    <font>
      <sz val="11"/>
      <color theme="0"/>
      <name val="Calibri"/>
      <family val="2"/>
      <scheme val="minor"/>
    </font>
    <font>
      <b/>
      <sz val="10"/>
      <color theme="1"/>
      <name val="Arial"/>
      <family val="2"/>
    </font>
    <font>
      <b/>
      <sz val="16"/>
      <name val="Arial"/>
      <family val="2"/>
    </font>
    <font>
      <b/>
      <sz val="12"/>
      <name val="Arial"/>
      <family val="2"/>
    </font>
    <font>
      <b/>
      <u/>
      <sz val="10"/>
      <name val="Arial"/>
      <family val="2"/>
    </font>
    <font>
      <b/>
      <i/>
      <u/>
      <sz val="10"/>
      <name val="Arial"/>
      <family val="2"/>
    </font>
  </fonts>
  <fills count="5">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4" tint="0.59999389629810485"/>
        <bgColor indexed="64"/>
      </patternFill>
    </fill>
  </fills>
  <borders count="30">
    <border>
      <left/>
      <right/>
      <top/>
      <bottom/>
      <diagonal/>
    </border>
    <border>
      <left/>
      <right/>
      <top/>
      <bottom style="double">
        <color auto="1"/>
      </bottom>
      <diagonal/>
    </border>
    <border>
      <left style="thin">
        <color auto="1"/>
      </left>
      <right style="thin">
        <color auto="1"/>
      </right>
      <top style="double">
        <color auto="1"/>
      </top>
      <bottom/>
      <diagonal/>
    </border>
    <border>
      <left style="thin">
        <color auto="1"/>
      </left>
      <right style="thin">
        <color auto="1"/>
      </right>
      <top/>
      <bottom style="double">
        <color auto="1"/>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auto="1"/>
      </left>
      <right/>
      <top/>
      <bottom/>
      <diagonal/>
    </border>
    <border>
      <left/>
      <right style="thin">
        <color auto="1"/>
      </right>
      <top style="thin">
        <color auto="1"/>
      </top>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style="double">
        <color auto="1"/>
      </top>
      <bottom/>
      <diagonal/>
    </border>
    <border>
      <left style="double">
        <color auto="1"/>
      </left>
      <right style="thin">
        <color auto="1"/>
      </right>
      <top/>
      <bottom/>
      <diagonal/>
    </border>
    <border>
      <left style="double">
        <color auto="1"/>
      </left>
      <right style="thin">
        <color auto="1"/>
      </right>
      <top/>
      <bottom style="double">
        <color auto="1"/>
      </bottom>
      <diagonal/>
    </border>
    <border>
      <left style="thin">
        <color auto="1"/>
      </left>
      <right style="thin">
        <color auto="1"/>
      </right>
      <top style="double">
        <color auto="1"/>
      </top>
      <bottom style="dotted">
        <color auto="1"/>
      </bottom>
      <diagonal/>
    </border>
    <border>
      <left/>
      <right style="thin">
        <color auto="1"/>
      </right>
      <top style="double">
        <color auto="1"/>
      </top>
      <bottom style="dotted">
        <color auto="1"/>
      </bottom>
      <diagonal/>
    </border>
    <border>
      <left style="thin">
        <color auto="1"/>
      </left>
      <right style="double">
        <color auto="1"/>
      </right>
      <top/>
      <bottom/>
      <diagonal/>
    </border>
    <border>
      <left/>
      <right/>
      <top style="double">
        <color auto="1"/>
      </top>
      <bottom style="double">
        <color auto="1"/>
      </bottom>
      <diagonal/>
    </border>
    <border>
      <left style="double">
        <color auto="1"/>
      </left>
      <right/>
      <top style="double">
        <color auto="1"/>
      </top>
      <bottom style="double">
        <color auto="1"/>
      </bottom>
      <diagonal/>
    </border>
    <border>
      <left style="thin">
        <color auto="1"/>
      </left>
      <right style="thin">
        <color auto="1"/>
      </right>
      <top style="thin">
        <color indexed="64"/>
      </top>
      <bottom style="double">
        <color auto="1"/>
      </bottom>
      <diagonal/>
    </border>
    <border>
      <left/>
      <right style="thin">
        <color auto="1"/>
      </right>
      <top style="thin">
        <color indexed="64"/>
      </top>
      <bottom style="double">
        <color auto="1"/>
      </bottom>
      <diagonal/>
    </border>
    <border>
      <left style="thin">
        <color indexed="64"/>
      </left>
      <right style="thin">
        <color indexed="64"/>
      </right>
      <top style="thin">
        <color indexed="64"/>
      </top>
      <bottom style="thin">
        <color indexed="64"/>
      </bottom>
      <diagonal/>
    </border>
    <border>
      <left/>
      <right style="thin">
        <color auto="1"/>
      </right>
      <top/>
      <bottom style="double">
        <color auto="1"/>
      </bottom>
      <diagonal/>
    </border>
    <border>
      <left style="thin">
        <color auto="1"/>
      </left>
      <right style="double">
        <color auto="1"/>
      </right>
      <top style="double">
        <color auto="1"/>
      </top>
      <bottom/>
      <diagonal/>
    </border>
    <border>
      <left style="thin">
        <color auto="1"/>
      </left>
      <right style="double">
        <color auto="1"/>
      </right>
      <top/>
      <bottom style="double">
        <color auto="1"/>
      </bottom>
      <diagonal/>
    </border>
  </borders>
  <cellStyleXfs count="7">
    <xf numFmtId="0" fontId="0" fillId="0" borderId="0"/>
    <xf numFmtId="164" fontId="1" fillId="0" borderId="0" applyFont="0" applyFill="0" applyBorder="0" applyAlignment="0" applyProtection="0"/>
    <xf numFmtId="0" fontId="2" fillId="0" borderId="0"/>
    <xf numFmtId="0" fontId="3" fillId="0" borderId="0"/>
    <xf numFmtId="0" fontId="3" fillId="0" borderId="0"/>
    <xf numFmtId="9" fontId="3" fillId="0" borderId="0" applyFont="0" applyFill="0" applyBorder="0" applyAlignment="0" applyProtection="0"/>
    <xf numFmtId="41" fontId="1" fillId="0" borderId="0" applyFont="0" applyFill="0" applyBorder="0" applyAlignment="0" applyProtection="0"/>
  </cellStyleXfs>
  <cellXfs count="82">
    <xf numFmtId="0" fontId="0" fillId="0" borderId="0" xfId="0"/>
    <xf numFmtId="0" fontId="6" fillId="2" borderId="0" xfId="0" applyFont="1" applyFill="1"/>
    <xf numFmtId="0" fontId="5" fillId="2" borderId="0" xfId="0" applyFont="1" applyFill="1" applyAlignment="1">
      <alignment horizontal="center" vertical="center"/>
    </xf>
    <xf numFmtId="0" fontId="5" fillId="2" borderId="0" xfId="0" applyFont="1" applyFill="1"/>
    <xf numFmtId="0" fontId="6" fillId="2" borderId="0" xfId="0" applyFont="1" applyFill="1" applyAlignment="1">
      <alignment wrapText="1"/>
    </xf>
    <xf numFmtId="9" fontId="3" fillId="2" borderId="4" xfId="5" applyFont="1" applyFill="1" applyBorder="1" applyAlignment="1">
      <alignment horizontal="center" vertical="center" wrapText="1"/>
    </xf>
    <xf numFmtId="4" fontId="6" fillId="2" borderId="0" xfId="0" applyNumberFormat="1" applyFont="1" applyFill="1"/>
    <xf numFmtId="0" fontId="6" fillId="2" borderId="1" xfId="0" applyFont="1" applyFill="1" applyBorder="1"/>
    <xf numFmtId="4" fontId="6" fillId="2" borderId="1" xfId="0" applyNumberFormat="1" applyFont="1" applyFill="1" applyBorder="1" applyAlignment="1">
      <alignment horizontal="center" vertical="center" wrapText="1"/>
    </xf>
    <xf numFmtId="0" fontId="6" fillId="2" borderId="1" xfId="0" applyFont="1" applyFill="1" applyBorder="1" applyAlignment="1">
      <alignment horizontal="center" vertical="center" wrapText="1"/>
    </xf>
    <xf numFmtId="4" fontId="6" fillId="2" borderId="1" xfId="0" applyNumberFormat="1" applyFont="1" applyFill="1" applyBorder="1"/>
    <xf numFmtId="9" fontId="3" fillId="2" borderId="20" xfId="5" applyFont="1" applyFill="1" applyBorder="1" applyAlignment="1">
      <alignment horizontal="center" vertical="center" wrapText="1"/>
    </xf>
    <xf numFmtId="4" fontId="3" fillId="2" borderId="19" xfId="1" applyNumberFormat="1" applyFont="1" applyFill="1" applyBorder="1" applyAlignment="1">
      <alignment horizontal="center" vertical="center" wrapText="1"/>
    </xf>
    <xf numFmtId="4" fontId="3" fillId="2" borderId="5" xfId="1" applyNumberFormat="1" applyFont="1" applyFill="1" applyBorder="1" applyAlignment="1">
      <alignment horizontal="center" vertical="center" wrapText="1"/>
    </xf>
    <xf numFmtId="0" fontId="3" fillId="2" borderId="26" xfId="0" applyFont="1" applyFill="1" applyBorder="1" applyAlignment="1">
      <alignment horizontal="center" vertical="center" wrapText="1"/>
    </xf>
    <xf numFmtId="0" fontId="10" fillId="2" borderId="26" xfId="0" applyFont="1" applyFill="1" applyBorder="1" applyAlignment="1">
      <alignment horizontal="center" vertical="center" wrapText="1"/>
    </xf>
    <xf numFmtId="0" fontId="10" fillId="2" borderId="7" xfId="0" applyFont="1" applyFill="1" applyBorder="1" applyAlignment="1">
      <alignment horizontal="center" vertical="center" wrapText="1"/>
    </xf>
    <xf numFmtId="2" fontId="10" fillId="2" borderId="26" xfId="0" applyNumberFormat="1" applyFont="1" applyFill="1" applyBorder="1" applyAlignment="1">
      <alignment horizontal="center" vertical="center" wrapText="1"/>
    </xf>
    <xf numFmtId="0" fontId="11" fillId="0" borderId="0" xfId="0" applyFont="1"/>
    <xf numFmtId="0" fontId="6" fillId="0" borderId="0" xfId="0" applyFont="1"/>
    <xf numFmtId="0" fontId="0" fillId="2" borderId="0" xfId="0" applyFill="1"/>
    <xf numFmtId="0" fontId="8" fillId="3" borderId="9" xfId="3" applyFont="1" applyFill="1" applyBorder="1" applyAlignment="1">
      <alignment horizontal="center" vertical="center" wrapText="1"/>
    </xf>
    <xf numFmtId="0" fontId="8" fillId="3" borderId="7" xfId="3" applyFont="1" applyFill="1" applyBorder="1" applyAlignment="1">
      <alignment horizontal="center" vertical="center" wrapText="1"/>
    </xf>
    <xf numFmtId="0" fontId="8" fillId="3" borderId="13" xfId="3" applyFont="1" applyFill="1" applyBorder="1" applyAlignment="1">
      <alignment horizontal="center" vertical="center" wrapText="1"/>
    </xf>
    <xf numFmtId="0" fontId="7" fillId="3" borderId="24" xfId="0" applyFont="1" applyFill="1" applyBorder="1" applyAlignment="1">
      <alignment vertical="center" wrapText="1"/>
    </xf>
    <xf numFmtId="0" fontId="7" fillId="3" borderId="25" xfId="0" applyFont="1" applyFill="1" applyBorder="1" applyAlignment="1">
      <alignment horizontal="center" vertical="center" wrapText="1"/>
    </xf>
    <xf numFmtId="0" fontId="8" fillId="3" borderId="7" xfId="4" applyFont="1" applyFill="1" applyBorder="1" applyAlignment="1">
      <alignment horizontal="center" vertical="center" wrapText="1"/>
    </xf>
    <xf numFmtId="4" fontId="8" fillId="3" borderId="7" xfId="4" applyNumberFormat="1" applyFont="1" applyFill="1" applyBorder="1" applyAlignment="1">
      <alignment horizontal="center" vertical="center" wrapText="1"/>
    </xf>
    <xf numFmtId="2" fontId="8" fillId="3" borderId="9" xfId="3" applyNumberFormat="1" applyFont="1" applyFill="1" applyBorder="1" applyAlignment="1">
      <alignment horizontal="center" vertical="center" wrapText="1"/>
    </xf>
    <xf numFmtId="0" fontId="12" fillId="3" borderId="7" xfId="0" applyFont="1" applyFill="1" applyBorder="1" applyAlignment="1">
      <alignment horizontal="center" vertical="center" wrapText="1"/>
    </xf>
    <xf numFmtId="0" fontId="10" fillId="3" borderId="7" xfId="0" applyFont="1" applyFill="1" applyBorder="1" applyAlignment="1">
      <alignment horizontal="center" vertical="center" wrapText="1"/>
    </xf>
    <xf numFmtId="0" fontId="3" fillId="2" borderId="20" xfId="3" applyFill="1" applyBorder="1" applyAlignment="1">
      <alignment horizontal="center" vertical="center"/>
    </xf>
    <xf numFmtId="0" fontId="3" fillId="2" borderId="20" xfId="3" applyFill="1" applyBorder="1" applyAlignment="1">
      <alignment horizontal="center" vertical="center" wrapText="1"/>
    </xf>
    <xf numFmtId="14" fontId="3" fillId="2" borderId="19" xfId="3" quotePrefix="1" applyNumberFormat="1" applyFill="1" applyBorder="1" applyAlignment="1">
      <alignment horizontal="center" vertical="center" wrapText="1"/>
    </xf>
    <xf numFmtId="0" fontId="3" fillId="2" borderId="4" xfId="3" applyFill="1" applyBorder="1" applyAlignment="1">
      <alignment horizontal="center" vertical="center"/>
    </xf>
    <xf numFmtId="0" fontId="3" fillId="2" borderId="4" xfId="3" applyFill="1" applyBorder="1" applyAlignment="1">
      <alignment horizontal="center" vertical="center" wrapText="1"/>
    </xf>
    <xf numFmtId="0" fontId="3" fillId="2" borderId="4" xfId="3" quotePrefix="1" applyFill="1" applyBorder="1" applyAlignment="1">
      <alignment horizontal="center" vertical="center" wrapText="1"/>
    </xf>
    <xf numFmtId="14" fontId="3" fillId="2" borderId="5" xfId="3" applyNumberFormat="1" applyFill="1" applyBorder="1" applyAlignment="1">
      <alignment horizontal="center" vertical="center" wrapText="1"/>
    </xf>
    <xf numFmtId="0" fontId="3" fillId="2" borderId="6" xfId="3" applyFill="1" applyBorder="1" applyAlignment="1">
      <alignment horizontal="center" vertical="center"/>
    </xf>
    <xf numFmtId="0" fontId="3" fillId="2" borderId="6" xfId="3" applyFill="1" applyBorder="1" applyAlignment="1">
      <alignment horizontal="center" vertical="center" wrapText="1"/>
    </xf>
    <xf numFmtId="9" fontId="3" fillId="2" borderId="6" xfId="5" applyFont="1" applyFill="1" applyBorder="1" applyAlignment="1">
      <alignment horizontal="center" vertical="center" wrapText="1"/>
    </xf>
    <xf numFmtId="14" fontId="3" fillId="2" borderId="9" xfId="3" quotePrefix="1" applyNumberFormat="1" applyFill="1" applyBorder="1" applyAlignment="1">
      <alignment horizontal="center" vertical="center" wrapText="1"/>
    </xf>
    <xf numFmtId="4" fontId="3" fillId="2" borderId="9" xfId="1" applyNumberFormat="1" applyFont="1" applyFill="1" applyBorder="1" applyAlignment="1">
      <alignment horizontal="center" vertical="center" wrapText="1"/>
    </xf>
    <xf numFmtId="14" fontId="3" fillId="2" borderId="20" xfId="3" applyNumberFormat="1" applyFill="1" applyBorder="1" applyAlignment="1">
      <alignment horizontal="center" vertical="center" wrapText="1"/>
    </xf>
    <xf numFmtId="0" fontId="10" fillId="2" borderId="4" xfId="3" applyFont="1" applyFill="1" applyBorder="1" applyAlignment="1">
      <alignment horizontal="center" vertical="center" wrapText="1"/>
    </xf>
    <xf numFmtId="4" fontId="7" fillId="2" borderId="1" xfId="0" applyNumberFormat="1" applyFont="1" applyFill="1" applyBorder="1" applyAlignment="1">
      <alignment horizontal="center" vertical="center" wrapText="1"/>
    </xf>
    <xf numFmtId="4" fontId="7" fillId="2" borderId="0" xfId="0" applyNumberFormat="1" applyFont="1" applyFill="1"/>
    <xf numFmtId="0" fontId="10" fillId="2" borderId="20" xfId="3" applyFont="1" applyFill="1" applyBorder="1" applyAlignment="1">
      <alignment horizontal="center" vertical="center" wrapText="1"/>
    </xf>
    <xf numFmtId="4" fontId="10" fillId="2" borderId="19" xfId="1" applyNumberFormat="1" applyFont="1" applyFill="1" applyBorder="1" applyAlignment="1">
      <alignment horizontal="center" vertical="center" wrapText="1"/>
    </xf>
    <xf numFmtId="4" fontId="10" fillId="2" borderId="5" xfId="1" applyNumberFormat="1" applyFont="1" applyFill="1" applyBorder="1" applyAlignment="1">
      <alignment horizontal="center" vertical="center" wrapText="1"/>
    </xf>
    <xf numFmtId="0" fontId="8" fillId="3" borderId="9" xfId="4" applyFont="1" applyFill="1" applyBorder="1" applyAlignment="1">
      <alignment horizontal="center" vertical="center" wrapText="1"/>
    </xf>
    <xf numFmtId="0" fontId="9" fillId="2" borderId="16" xfId="0" applyFont="1" applyFill="1" applyBorder="1" applyAlignment="1">
      <alignment horizontal="center" vertical="center" wrapText="1"/>
    </xf>
    <xf numFmtId="0" fontId="9" fillId="2" borderId="18" xfId="0" applyFont="1" applyFill="1" applyBorder="1" applyAlignment="1">
      <alignment horizontal="center" vertical="center" wrapText="1"/>
    </xf>
    <xf numFmtId="3" fontId="3" fillId="2" borderId="15" xfId="1" applyNumberFormat="1" applyFont="1" applyFill="1" applyBorder="1" applyAlignment="1">
      <alignment horizontal="center" vertical="center" wrapText="1"/>
    </xf>
    <xf numFmtId="3" fontId="3" fillId="2" borderId="27" xfId="1" applyNumberFormat="1" applyFont="1" applyFill="1" applyBorder="1" applyAlignment="1">
      <alignment horizontal="center" vertical="center" wrapText="1"/>
    </xf>
    <xf numFmtId="4" fontId="3" fillId="2" borderId="2" xfId="1" applyNumberFormat="1" applyFont="1" applyFill="1" applyBorder="1" applyAlignment="1">
      <alignment horizontal="center" vertical="center" wrapText="1"/>
    </xf>
    <xf numFmtId="4" fontId="3" fillId="2" borderId="3" xfId="1" applyNumberFormat="1" applyFont="1" applyFill="1" applyBorder="1" applyAlignment="1">
      <alignment horizontal="center" vertical="center" wrapText="1"/>
    </xf>
    <xf numFmtId="4" fontId="10" fillId="2" borderId="28" xfId="1" applyNumberFormat="1" applyFont="1" applyFill="1" applyBorder="1" applyAlignment="1">
      <alignment horizontal="center" vertical="center" wrapText="1"/>
    </xf>
    <xf numFmtId="4" fontId="10" fillId="2" borderId="29" xfId="1" applyNumberFormat="1" applyFont="1" applyFill="1" applyBorder="1" applyAlignment="1">
      <alignment horizontal="center" vertical="center" wrapText="1"/>
    </xf>
    <xf numFmtId="0" fontId="9" fillId="2" borderId="17" xfId="0" applyFont="1" applyFill="1" applyBorder="1" applyAlignment="1">
      <alignment horizontal="center" vertical="center" wrapText="1"/>
    </xf>
    <xf numFmtId="4" fontId="3" fillId="2" borderId="9" xfId="1" applyNumberFormat="1" applyFont="1" applyFill="1" applyBorder="1" applyAlignment="1">
      <alignment horizontal="center" vertical="center" wrapText="1"/>
    </xf>
    <xf numFmtId="0" fontId="6" fillId="2" borderId="1" xfId="0" applyFont="1" applyFill="1" applyBorder="1" applyAlignment="1">
      <alignment horizontal="center" vertical="center" wrapText="1"/>
    </xf>
    <xf numFmtId="4" fontId="8" fillId="3" borderId="12" xfId="3" applyNumberFormat="1" applyFont="1" applyFill="1" applyBorder="1" applyAlignment="1">
      <alignment horizontal="center" vertical="center" wrapText="1"/>
    </xf>
    <xf numFmtId="0" fontId="8" fillId="3" borderId="9" xfId="3" applyFont="1" applyFill="1" applyBorder="1" applyAlignment="1">
      <alignment horizontal="center" vertical="center" wrapText="1"/>
    </xf>
    <xf numFmtId="0" fontId="8" fillId="3" borderId="8" xfId="4" applyFont="1" applyFill="1" applyBorder="1" applyAlignment="1">
      <alignment horizontal="center" vertical="center" wrapText="1"/>
    </xf>
    <xf numFmtId="0" fontId="8" fillId="3" borderId="6" xfId="3" applyFont="1" applyFill="1" applyBorder="1" applyAlignment="1">
      <alignment horizontal="center" vertical="center" wrapText="1"/>
    </xf>
    <xf numFmtId="0" fontId="8" fillId="3" borderId="10" xfId="3" applyFont="1" applyFill="1" applyBorder="1" applyAlignment="1">
      <alignment horizontal="center" vertical="center"/>
    </xf>
    <xf numFmtId="0" fontId="8" fillId="3" borderId="11" xfId="3" applyFont="1" applyFill="1" applyBorder="1" applyAlignment="1">
      <alignment horizontal="center" vertical="center"/>
    </xf>
    <xf numFmtId="9" fontId="8" fillId="3" borderId="14" xfId="5" applyFont="1" applyFill="1" applyBorder="1" applyAlignment="1">
      <alignment horizontal="center" vertical="center" wrapText="1"/>
    </xf>
    <xf numFmtId="9" fontId="8" fillId="3" borderId="15" xfId="5" applyFont="1" applyFill="1" applyBorder="1" applyAlignment="1">
      <alignment horizontal="center" vertical="center" wrapText="1"/>
    </xf>
    <xf numFmtId="0" fontId="7" fillId="3" borderId="17" xfId="0" applyFont="1" applyFill="1" applyBorder="1" applyAlignment="1">
      <alignment horizontal="center" vertical="center" wrapText="1"/>
    </xf>
    <xf numFmtId="0" fontId="8" fillId="3" borderId="2" xfId="3" applyFont="1" applyFill="1" applyBorder="1" applyAlignment="1">
      <alignment horizontal="center" vertical="center" wrapText="1"/>
    </xf>
    <xf numFmtId="0" fontId="14" fillId="4" borderId="23" xfId="2" applyFont="1" applyFill="1" applyBorder="1" applyAlignment="1">
      <alignment horizontal="center" vertical="center" wrapText="1"/>
    </xf>
    <xf numFmtId="0" fontId="14" fillId="4" borderId="22" xfId="2" applyFont="1" applyFill="1" applyBorder="1" applyAlignment="1">
      <alignment horizontal="center" vertical="center" wrapText="1"/>
    </xf>
    <xf numFmtId="0" fontId="8" fillId="3" borderId="21" xfId="3" applyFont="1" applyFill="1" applyBorder="1" applyAlignment="1">
      <alignment horizontal="center" vertical="center" wrapText="1"/>
    </xf>
    <xf numFmtId="0" fontId="8" fillId="3" borderId="3" xfId="3" applyFont="1" applyFill="1" applyBorder="1" applyAlignment="1">
      <alignment horizontal="center" vertical="center" wrapText="1"/>
    </xf>
    <xf numFmtId="3" fontId="3" fillId="2" borderId="6" xfId="1" applyNumberFormat="1" applyFont="1" applyFill="1" applyBorder="1" applyAlignment="1">
      <alignment horizontal="center" vertical="center" wrapText="1"/>
    </xf>
    <xf numFmtId="4" fontId="10" fillId="2" borderId="21" xfId="1" applyNumberFormat="1" applyFont="1" applyFill="1" applyBorder="1" applyAlignment="1">
      <alignment horizontal="center" vertical="center" wrapText="1"/>
    </xf>
    <xf numFmtId="3" fontId="3" fillId="2" borderId="2" xfId="1" applyNumberFormat="1" applyFont="1" applyFill="1" applyBorder="1" applyAlignment="1">
      <alignment horizontal="center" vertical="center" wrapText="1"/>
    </xf>
    <xf numFmtId="3" fontId="3" fillId="2" borderId="3" xfId="1" applyNumberFormat="1" applyFont="1" applyFill="1" applyBorder="1" applyAlignment="1">
      <alignment horizontal="center" vertical="center" wrapText="1"/>
    </xf>
    <xf numFmtId="0" fontId="13" fillId="4" borderId="26" xfId="0" applyFont="1" applyFill="1" applyBorder="1" applyAlignment="1">
      <alignment horizontal="center" vertical="center" wrapText="1"/>
    </xf>
    <xf numFmtId="2" fontId="10" fillId="2" borderId="26" xfId="0" quotePrefix="1" applyNumberFormat="1" applyFont="1" applyFill="1" applyBorder="1" applyAlignment="1">
      <alignment horizontal="center" vertical="center" wrapText="1"/>
    </xf>
  </cellXfs>
  <cellStyles count="7">
    <cellStyle name="Millares [0] 2" xfId="6" xr:uid="{ABAEC652-3DFE-43E9-851F-F515EFC87D32}"/>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27"/>
  <sheetViews>
    <sheetView zoomScale="67" zoomScaleNormal="25" workbookViewId="0">
      <pane xSplit="1" ySplit="4" topLeftCell="L5" activePane="bottomRight" state="frozen"/>
      <selection pane="topRight" activeCell="B1" sqref="B1"/>
      <selection pane="bottomLeft" activeCell="A5" sqref="A5"/>
      <selection pane="bottomRight" activeCell="E26" sqref="E26"/>
    </sheetView>
  </sheetViews>
  <sheetFormatPr baseColWidth="10" defaultColWidth="11.5" defaultRowHeight="15" x14ac:dyDescent="0.2"/>
  <cols>
    <col min="1" max="1" width="29.33203125" style="4" customWidth="1"/>
    <col min="2" max="2" width="14.33203125" style="1" customWidth="1"/>
    <col min="3" max="3" width="45.33203125" style="1" customWidth="1"/>
    <col min="4" max="4" width="15.83203125" style="1" customWidth="1"/>
    <col min="5" max="5" width="79.5" style="1" customWidth="1"/>
    <col min="6" max="6" width="46.5" style="1" customWidth="1"/>
    <col min="7" max="7" width="17.83203125" style="1" customWidth="1"/>
    <col min="8" max="8" width="25.5" style="1" customWidth="1"/>
    <col min="9" max="10" width="11.5" style="1"/>
    <col min="11" max="11" width="60.6640625" style="1" customWidth="1"/>
    <col min="12" max="12" width="15.5" style="1" customWidth="1"/>
    <col min="13" max="13" width="18" style="1" customWidth="1"/>
    <col min="14" max="14" width="22.5" style="1" customWidth="1"/>
    <col min="15" max="15" width="22.5" style="6" customWidth="1"/>
    <col min="16" max="16" width="29.5" style="6" customWidth="1"/>
    <col min="17" max="17" width="34.83203125" style="1" customWidth="1"/>
    <col min="18" max="18" width="47.1640625" style="1" customWidth="1"/>
    <col min="19" max="19" width="32.5" style="46" customWidth="1"/>
    <col min="20" max="16384" width="11.5" style="1"/>
  </cols>
  <sheetData>
    <row r="1" spans="1:19" ht="14.25" customHeight="1" thickBot="1" x14ac:dyDescent="0.25">
      <c r="A1" s="61"/>
      <c r="B1" s="61"/>
      <c r="C1" s="61"/>
      <c r="D1" s="61"/>
      <c r="E1" s="61"/>
      <c r="F1" s="61"/>
      <c r="G1" s="61"/>
      <c r="H1" s="61"/>
      <c r="I1" s="61"/>
      <c r="J1" s="61"/>
      <c r="K1" s="7"/>
      <c r="L1" s="7"/>
      <c r="M1" s="7"/>
      <c r="N1" s="7"/>
      <c r="O1" s="10"/>
      <c r="P1" s="8"/>
      <c r="Q1" s="9"/>
      <c r="R1" s="9"/>
      <c r="S1" s="45"/>
    </row>
    <row r="2" spans="1:19" s="18" customFormat="1" ht="62.25" customHeight="1" thickTop="1" thickBot="1" x14ac:dyDescent="0.25">
      <c r="A2" s="72" t="s">
        <v>18</v>
      </c>
      <c r="B2" s="73"/>
      <c r="C2" s="73"/>
      <c r="D2" s="73"/>
      <c r="E2" s="73"/>
      <c r="F2" s="73"/>
      <c r="G2" s="73"/>
      <c r="H2" s="73"/>
      <c r="I2" s="73"/>
      <c r="J2" s="73"/>
      <c r="K2" s="73"/>
      <c r="L2" s="73"/>
      <c r="M2" s="73"/>
      <c r="N2" s="73"/>
      <c r="O2" s="73"/>
      <c r="P2" s="73"/>
      <c r="Q2" s="73"/>
      <c r="R2" s="73"/>
      <c r="S2" s="73"/>
    </row>
    <row r="3" spans="1:19" s="19" customFormat="1" ht="43.5" customHeight="1" thickTop="1" x14ac:dyDescent="0.2">
      <c r="A3" s="70" t="s">
        <v>12</v>
      </c>
      <c r="B3" s="65" t="s">
        <v>10</v>
      </c>
      <c r="C3" s="63" t="s">
        <v>0</v>
      </c>
      <c r="D3" s="66" t="s">
        <v>1</v>
      </c>
      <c r="E3" s="67"/>
      <c r="F3" s="71" t="s">
        <v>20</v>
      </c>
      <c r="G3" s="50" t="s">
        <v>9</v>
      </c>
      <c r="H3" s="63" t="s">
        <v>22</v>
      </c>
      <c r="I3" s="68" t="s">
        <v>2</v>
      </c>
      <c r="J3" s="69"/>
      <c r="K3" s="63" t="s">
        <v>21</v>
      </c>
      <c r="L3" s="63" t="s">
        <v>5</v>
      </c>
      <c r="M3" s="63" t="s">
        <v>6</v>
      </c>
      <c r="N3" s="64" t="s">
        <v>3</v>
      </c>
      <c r="O3" s="64"/>
      <c r="P3" s="62" t="s">
        <v>4</v>
      </c>
      <c r="Q3" s="21" t="s">
        <v>13</v>
      </c>
      <c r="R3" s="71" t="s">
        <v>23</v>
      </c>
      <c r="S3" s="74" t="s">
        <v>8</v>
      </c>
    </row>
    <row r="4" spans="1:19" s="19" customFormat="1" ht="158.25" customHeight="1" thickBot="1" x14ac:dyDescent="0.25">
      <c r="A4" s="70"/>
      <c r="B4" s="65"/>
      <c r="C4" s="63"/>
      <c r="D4" s="22" t="s">
        <v>11</v>
      </c>
      <c r="E4" s="23" t="s">
        <v>19</v>
      </c>
      <c r="F4" s="63"/>
      <c r="G4" s="50"/>
      <c r="H4" s="63"/>
      <c r="I4" s="24" t="s">
        <v>14</v>
      </c>
      <c r="J4" s="25" t="s">
        <v>15</v>
      </c>
      <c r="K4" s="63"/>
      <c r="L4" s="63"/>
      <c r="M4" s="63"/>
      <c r="N4" s="26" t="s">
        <v>7</v>
      </c>
      <c r="O4" s="27" t="s">
        <v>3</v>
      </c>
      <c r="P4" s="62"/>
      <c r="Q4" s="28">
        <f>700000000/1000000</f>
        <v>700</v>
      </c>
      <c r="R4" s="75"/>
      <c r="S4" s="74"/>
    </row>
    <row r="5" spans="1:19" s="2" customFormat="1" ht="91.5" customHeight="1" thickTop="1" x14ac:dyDescent="0.2">
      <c r="A5" s="51" t="s">
        <v>36</v>
      </c>
      <c r="B5" s="31">
        <v>1</v>
      </c>
      <c r="C5" s="32" t="s">
        <v>99</v>
      </c>
      <c r="D5" s="32" t="s">
        <v>100</v>
      </c>
      <c r="E5" s="32" t="s">
        <v>101</v>
      </c>
      <c r="F5" s="32" t="s">
        <v>102</v>
      </c>
      <c r="G5" s="31">
        <v>1</v>
      </c>
      <c r="H5" s="32" t="s">
        <v>28</v>
      </c>
      <c r="I5" s="32" t="s">
        <v>29</v>
      </c>
      <c r="J5" s="11">
        <v>1</v>
      </c>
      <c r="K5" s="11" t="s">
        <v>103</v>
      </c>
      <c r="L5" s="33">
        <v>43762</v>
      </c>
      <c r="M5" s="33">
        <v>44127</v>
      </c>
      <c r="N5" s="12">
        <v>1252.67</v>
      </c>
      <c r="O5" s="12">
        <f>(1099600000/877803)</f>
        <v>1252.6728662353626</v>
      </c>
      <c r="P5" s="12">
        <f t="shared" ref="P5:P10" si="0">(O5*J5)</f>
        <v>1252.6728662353626</v>
      </c>
      <c r="Q5" s="53">
        <f>(P5+P6)</f>
        <v>5441.1262230114662</v>
      </c>
      <c r="R5" s="11" t="s">
        <v>28</v>
      </c>
      <c r="S5" s="57" t="s">
        <v>30</v>
      </c>
    </row>
    <row r="6" spans="1:19" s="3" customFormat="1" ht="106.5" customHeight="1" thickBot="1" x14ac:dyDescent="0.25">
      <c r="A6" s="52"/>
      <c r="B6" s="34">
        <v>2</v>
      </c>
      <c r="C6" s="35" t="s">
        <v>104</v>
      </c>
      <c r="D6" s="36" t="s">
        <v>105</v>
      </c>
      <c r="E6" s="35" t="s">
        <v>106</v>
      </c>
      <c r="F6" s="35" t="s">
        <v>107</v>
      </c>
      <c r="G6" s="34">
        <v>112</v>
      </c>
      <c r="H6" s="35" t="s">
        <v>28</v>
      </c>
      <c r="I6" s="35" t="s">
        <v>29</v>
      </c>
      <c r="J6" s="5">
        <v>1</v>
      </c>
      <c r="K6" s="5" t="s">
        <v>108</v>
      </c>
      <c r="L6" s="37">
        <v>43120</v>
      </c>
      <c r="M6" s="37">
        <v>43503</v>
      </c>
      <c r="N6" s="13">
        <v>4188.45</v>
      </c>
      <c r="O6" s="13">
        <f>(3468525240/828116)</f>
        <v>4188.4533567761036</v>
      </c>
      <c r="P6" s="13">
        <f t="shared" si="0"/>
        <v>4188.4533567761036</v>
      </c>
      <c r="Q6" s="54"/>
      <c r="R6" s="5" t="s">
        <v>28</v>
      </c>
      <c r="S6" s="58"/>
    </row>
    <row r="7" spans="1:19" s="2" customFormat="1" ht="114" customHeight="1" thickTop="1" x14ac:dyDescent="0.2">
      <c r="A7" s="51" t="s">
        <v>39</v>
      </c>
      <c r="B7" s="31">
        <v>1</v>
      </c>
      <c r="C7" s="32" t="s">
        <v>46</v>
      </c>
      <c r="D7" s="32">
        <v>8197</v>
      </c>
      <c r="E7" s="32" t="s">
        <v>109</v>
      </c>
      <c r="F7" s="32" t="s">
        <v>110</v>
      </c>
      <c r="G7" s="31">
        <v>33</v>
      </c>
      <c r="H7" s="32" t="s">
        <v>28</v>
      </c>
      <c r="I7" s="32" t="s">
        <v>47</v>
      </c>
      <c r="J7" s="11">
        <v>0.33</v>
      </c>
      <c r="K7" s="11" t="s">
        <v>111</v>
      </c>
      <c r="L7" s="33">
        <v>42471</v>
      </c>
      <c r="M7" s="33">
        <v>42925</v>
      </c>
      <c r="N7" s="12">
        <v>5862.14</v>
      </c>
      <c r="O7" s="12">
        <f>(4324606133/737717)</f>
        <v>5862.1478602228226</v>
      </c>
      <c r="P7" s="12">
        <f>(O7*J7)</f>
        <v>1934.5087938735317</v>
      </c>
      <c r="Q7" s="53">
        <f>(P7+P8)</f>
        <v>2775.4287939413084</v>
      </c>
      <c r="R7" s="11" t="s">
        <v>28</v>
      </c>
      <c r="S7" s="57" t="s">
        <v>30</v>
      </c>
    </row>
    <row r="8" spans="1:19" s="3" customFormat="1" ht="63.75" customHeight="1" thickBot="1" x14ac:dyDescent="0.25">
      <c r="A8" s="52"/>
      <c r="B8" s="34">
        <v>2</v>
      </c>
      <c r="C8" s="35" t="s">
        <v>112</v>
      </c>
      <c r="D8" s="36">
        <v>714</v>
      </c>
      <c r="E8" s="35" t="s">
        <v>113</v>
      </c>
      <c r="F8" s="35" t="s">
        <v>114</v>
      </c>
      <c r="G8" s="34">
        <v>1</v>
      </c>
      <c r="H8" s="35" t="s">
        <v>28</v>
      </c>
      <c r="I8" s="35" t="s">
        <v>29</v>
      </c>
      <c r="J8" s="5">
        <v>1</v>
      </c>
      <c r="K8" s="5" t="s">
        <v>115</v>
      </c>
      <c r="L8" s="37">
        <v>41730</v>
      </c>
      <c r="M8" s="37">
        <v>43099</v>
      </c>
      <c r="N8" s="13">
        <v>840.92</v>
      </c>
      <c r="O8" s="13">
        <f>(620360979.69/737717)</f>
        <v>840.92000006777675</v>
      </c>
      <c r="P8" s="13">
        <f t="shared" si="0"/>
        <v>840.92000006777675</v>
      </c>
      <c r="Q8" s="54"/>
      <c r="R8" s="5" t="s">
        <v>28</v>
      </c>
      <c r="S8" s="58"/>
    </row>
    <row r="9" spans="1:19" s="2" customFormat="1" ht="49.5" customHeight="1" thickTop="1" x14ac:dyDescent="0.2">
      <c r="A9" s="51" t="s">
        <v>41</v>
      </c>
      <c r="B9" s="31">
        <v>1</v>
      </c>
      <c r="C9" s="32" t="s">
        <v>116</v>
      </c>
      <c r="D9" s="32" t="s">
        <v>117</v>
      </c>
      <c r="E9" s="32" t="s">
        <v>118</v>
      </c>
      <c r="F9" s="32" t="s">
        <v>102</v>
      </c>
      <c r="G9" s="31">
        <v>14</v>
      </c>
      <c r="H9" s="32" t="s">
        <v>28</v>
      </c>
      <c r="I9" s="32" t="s">
        <v>29</v>
      </c>
      <c r="J9" s="11">
        <v>1</v>
      </c>
      <c r="K9" s="11" t="s">
        <v>119</v>
      </c>
      <c r="L9" s="33">
        <v>42892</v>
      </c>
      <c r="M9" s="33">
        <v>43541</v>
      </c>
      <c r="N9" s="12">
        <v>11323.63</v>
      </c>
      <c r="O9" s="12">
        <f>(9377284852/828116)</f>
        <v>11323.636847977819</v>
      </c>
      <c r="P9" s="12">
        <f t="shared" si="0"/>
        <v>11323.636847977819</v>
      </c>
      <c r="Q9" s="53">
        <f>(P9+P10)</f>
        <v>12481.313843356806</v>
      </c>
      <c r="R9" s="11" t="s">
        <v>28</v>
      </c>
      <c r="S9" s="57" t="s">
        <v>30</v>
      </c>
    </row>
    <row r="10" spans="1:19" s="3" customFormat="1" ht="89.25" customHeight="1" thickBot="1" x14ac:dyDescent="0.25">
      <c r="A10" s="52"/>
      <c r="B10" s="34">
        <v>2</v>
      </c>
      <c r="C10" s="35" t="s">
        <v>120</v>
      </c>
      <c r="D10" s="36" t="s">
        <v>121</v>
      </c>
      <c r="E10" s="35" t="s">
        <v>122</v>
      </c>
      <c r="F10" s="35" t="s">
        <v>102</v>
      </c>
      <c r="G10" s="34">
        <v>17</v>
      </c>
      <c r="H10" s="35" t="s">
        <v>28</v>
      </c>
      <c r="I10" s="35" t="s">
        <v>29</v>
      </c>
      <c r="J10" s="5">
        <v>1</v>
      </c>
      <c r="K10" s="5" t="s">
        <v>119</v>
      </c>
      <c r="L10" s="37">
        <v>42646</v>
      </c>
      <c r="M10" s="37">
        <v>43083</v>
      </c>
      <c r="N10" s="13">
        <v>1157.67</v>
      </c>
      <c r="O10" s="13">
        <f>(854038000/737717)</f>
        <v>1157.6769953789867</v>
      </c>
      <c r="P10" s="13">
        <f t="shared" si="0"/>
        <v>1157.6769953789867</v>
      </c>
      <c r="Q10" s="54"/>
      <c r="R10" s="5" t="s">
        <v>28</v>
      </c>
      <c r="S10" s="58"/>
    </row>
    <row r="11" spans="1:19" s="2" customFormat="1" ht="183" customHeight="1" thickTop="1" x14ac:dyDescent="0.2">
      <c r="A11" s="51" t="s">
        <v>43</v>
      </c>
      <c r="B11" s="31">
        <v>1</v>
      </c>
      <c r="C11" s="32" t="s">
        <v>123</v>
      </c>
      <c r="D11" s="32" t="s">
        <v>124</v>
      </c>
      <c r="E11" s="32" t="s">
        <v>125</v>
      </c>
      <c r="F11" s="32" t="s">
        <v>132</v>
      </c>
      <c r="G11" s="31">
        <v>26</v>
      </c>
      <c r="H11" s="32" t="s">
        <v>28</v>
      </c>
      <c r="I11" s="32" t="s">
        <v>29</v>
      </c>
      <c r="J11" s="11">
        <v>1</v>
      </c>
      <c r="K11" s="11" t="s">
        <v>126</v>
      </c>
      <c r="L11" s="33">
        <v>42080</v>
      </c>
      <c r="M11" s="33">
        <v>43097</v>
      </c>
      <c r="N11" s="12">
        <v>4551.46</v>
      </c>
      <c r="O11" s="12">
        <f>(3357692361.95/737717)</f>
        <v>4551.4639922219494</v>
      </c>
      <c r="P11" s="12"/>
      <c r="Q11" s="53"/>
      <c r="R11" s="11" t="s">
        <v>127</v>
      </c>
      <c r="S11" s="57" t="s">
        <v>96</v>
      </c>
    </row>
    <row r="12" spans="1:19" s="3" customFormat="1" ht="182.25" customHeight="1" thickBot="1" x14ac:dyDescent="0.25">
      <c r="A12" s="52"/>
      <c r="B12" s="34">
        <v>2</v>
      </c>
      <c r="C12" s="35" t="s">
        <v>128</v>
      </c>
      <c r="D12" s="36" t="s">
        <v>129</v>
      </c>
      <c r="E12" s="35" t="s">
        <v>130</v>
      </c>
      <c r="F12" s="35" t="s">
        <v>133</v>
      </c>
      <c r="G12" s="34">
        <v>48</v>
      </c>
      <c r="H12" s="35" t="s">
        <v>28</v>
      </c>
      <c r="I12" s="35" t="s">
        <v>29</v>
      </c>
      <c r="J12" s="5">
        <v>1</v>
      </c>
      <c r="K12" s="5" t="s">
        <v>131</v>
      </c>
      <c r="L12" s="37">
        <v>42977</v>
      </c>
      <c r="M12" s="37">
        <v>43210</v>
      </c>
      <c r="N12" s="13">
        <v>2345.36</v>
      </c>
      <c r="O12" s="13">
        <f>(1832297360/781242)</f>
        <v>2345.3646373338861</v>
      </c>
      <c r="P12" s="13"/>
      <c r="Q12" s="54"/>
      <c r="R12" s="5" t="s">
        <v>127</v>
      </c>
      <c r="S12" s="58"/>
    </row>
    <row r="13" spans="1:19" s="2" customFormat="1" ht="179.5" customHeight="1" thickTop="1" x14ac:dyDescent="0.2">
      <c r="A13" s="51" t="s">
        <v>48</v>
      </c>
      <c r="B13" s="31">
        <v>1</v>
      </c>
      <c r="C13" s="32" t="s">
        <v>49</v>
      </c>
      <c r="D13" s="32" t="s">
        <v>50</v>
      </c>
      <c r="E13" s="32" t="s">
        <v>51</v>
      </c>
      <c r="F13" s="32" t="s">
        <v>86</v>
      </c>
      <c r="G13" s="32" t="s">
        <v>52</v>
      </c>
      <c r="H13" s="32" t="s">
        <v>28</v>
      </c>
      <c r="I13" s="32" t="s">
        <v>47</v>
      </c>
      <c r="J13" s="11">
        <v>0.67</v>
      </c>
      <c r="K13" s="11" t="s">
        <v>53</v>
      </c>
      <c r="L13" s="33">
        <v>43617</v>
      </c>
      <c r="M13" s="33">
        <v>43874</v>
      </c>
      <c r="N13" s="12">
        <v>9711.7199999999993</v>
      </c>
      <c r="O13" s="12">
        <f>8524977931/877803</f>
        <v>9711.7211162413441</v>
      </c>
      <c r="P13" s="12">
        <f>O13*J13</f>
        <v>6506.8531478817013</v>
      </c>
      <c r="Q13" s="78">
        <f>P13+P14</f>
        <v>14960.33345942085</v>
      </c>
      <c r="R13" s="11" t="s">
        <v>87</v>
      </c>
      <c r="S13" s="57" t="s">
        <v>30</v>
      </c>
    </row>
    <row r="14" spans="1:19" s="3" customFormat="1" ht="200.5" customHeight="1" thickBot="1" x14ac:dyDescent="0.25">
      <c r="A14" s="52"/>
      <c r="B14" s="34">
        <v>2</v>
      </c>
      <c r="C14" s="35" t="s">
        <v>49</v>
      </c>
      <c r="D14" s="36" t="s">
        <v>54</v>
      </c>
      <c r="E14" s="35" t="s">
        <v>51</v>
      </c>
      <c r="F14" s="35" t="s">
        <v>88</v>
      </c>
      <c r="G14" s="35" t="s">
        <v>55</v>
      </c>
      <c r="H14" s="35" t="s">
        <v>28</v>
      </c>
      <c r="I14" s="35" t="s">
        <v>47</v>
      </c>
      <c r="J14" s="5">
        <v>0.67</v>
      </c>
      <c r="K14" s="5" t="s">
        <v>56</v>
      </c>
      <c r="L14" s="37">
        <v>43616</v>
      </c>
      <c r="M14" s="37">
        <v>43874</v>
      </c>
      <c r="N14" s="13">
        <v>12617.13</v>
      </c>
      <c r="O14" s="13">
        <f>11075358773/877803</f>
        <v>12617.134793342015</v>
      </c>
      <c r="P14" s="13">
        <f>O14*J14</f>
        <v>8453.4803115391496</v>
      </c>
      <c r="Q14" s="79"/>
      <c r="R14" s="5" t="s">
        <v>89</v>
      </c>
      <c r="S14" s="58"/>
    </row>
    <row r="15" spans="1:19" s="2" customFormat="1" ht="114" customHeight="1" thickTop="1" x14ac:dyDescent="0.2">
      <c r="A15" s="51" t="s">
        <v>57</v>
      </c>
      <c r="B15" s="31">
        <v>1</v>
      </c>
      <c r="C15" s="32" t="s">
        <v>58</v>
      </c>
      <c r="D15" s="43">
        <v>43466</v>
      </c>
      <c r="E15" s="32" t="s">
        <v>59</v>
      </c>
      <c r="F15" s="32" t="s">
        <v>60</v>
      </c>
      <c r="G15" s="31">
        <v>2</v>
      </c>
      <c r="H15" s="32" t="s">
        <v>28</v>
      </c>
      <c r="I15" s="32" t="s">
        <v>29</v>
      </c>
      <c r="J15" s="11">
        <v>1</v>
      </c>
      <c r="K15" s="11" t="s">
        <v>61</v>
      </c>
      <c r="L15" s="33">
        <v>43473</v>
      </c>
      <c r="M15" s="33">
        <v>43829</v>
      </c>
      <c r="N15" s="12">
        <v>2848.01</v>
      </c>
      <c r="O15" s="12">
        <f>2500000000/828116</f>
        <v>3018.9007337136345</v>
      </c>
      <c r="P15" s="12">
        <f>O15*J15</f>
        <v>3018.9007337136345</v>
      </c>
      <c r="Q15" s="55">
        <f>P15</f>
        <v>3018.9007337136345</v>
      </c>
      <c r="R15" s="11" t="s">
        <v>62</v>
      </c>
      <c r="S15" s="57" t="s">
        <v>30</v>
      </c>
    </row>
    <row r="16" spans="1:19" s="3" customFormat="1" ht="63.75" customHeight="1" thickBot="1" x14ac:dyDescent="0.25">
      <c r="A16" s="52"/>
      <c r="B16" s="34"/>
      <c r="C16" s="35"/>
      <c r="D16" s="36"/>
      <c r="E16" s="35"/>
      <c r="F16" s="35"/>
      <c r="G16" s="34"/>
      <c r="H16" s="35"/>
      <c r="I16" s="35"/>
      <c r="J16" s="5"/>
      <c r="K16" s="5"/>
      <c r="L16" s="37"/>
      <c r="M16" s="37"/>
      <c r="N16" s="13"/>
      <c r="O16" s="13"/>
      <c r="P16" s="13"/>
      <c r="Q16" s="56"/>
      <c r="R16" s="5"/>
      <c r="S16" s="58"/>
    </row>
    <row r="17" spans="1:19" s="2" customFormat="1" ht="171.5" customHeight="1" thickTop="1" x14ac:dyDescent="0.2">
      <c r="A17" s="51" t="s">
        <v>63</v>
      </c>
      <c r="B17" s="31">
        <v>1</v>
      </c>
      <c r="C17" s="32" t="s">
        <v>49</v>
      </c>
      <c r="D17" s="32" t="s">
        <v>64</v>
      </c>
      <c r="E17" s="32" t="s">
        <v>51</v>
      </c>
      <c r="F17" s="32" t="s">
        <v>90</v>
      </c>
      <c r="G17" s="31">
        <v>37</v>
      </c>
      <c r="H17" s="32" t="s">
        <v>28</v>
      </c>
      <c r="I17" s="32" t="s">
        <v>47</v>
      </c>
      <c r="J17" s="11">
        <v>0.25</v>
      </c>
      <c r="K17" s="11" t="s">
        <v>65</v>
      </c>
      <c r="L17" s="33">
        <v>43617</v>
      </c>
      <c r="M17" s="33">
        <v>43874</v>
      </c>
      <c r="N17" s="12">
        <v>7306.78</v>
      </c>
      <c r="O17" s="12">
        <f>6413914572/877803</f>
        <v>7306.7813302073473</v>
      </c>
      <c r="P17" s="12">
        <f>O17*J17</f>
        <v>1826.6953325518368</v>
      </c>
      <c r="Q17" s="55">
        <f>P17+P18+P19</f>
        <v>5158.6251158059022</v>
      </c>
      <c r="R17" s="11" t="s">
        <v>92</v>
      </c>
      <c r="S17" s="57" t="s">
        <v>30</v>
      </c>
    </row>
    <row r="18" spans="1:19" s="2" customFormat="1" ht="89.25" customHeight="1" x14ac:dyDescent="0.2">
      <c r="A18" s="59"/>
      <c r="B18" s="38">
        <v>2</v>
      </c>
      <c r="C18" s="39" t="s">
        <v>66</v>
      </c>
      <c r="D18" s="39" t="s">
        <v>67</v>
      </c>
      <c r="E18" s="39" t="s">
        <v>68</v>
      </c>
      <c r="F18" s="39" t="s">
        <v>69</v>
      </c>
      <c r="G18" s="38">
        <v>82</v>
      </c>
      <c r="H18" s="39" t="s">
        <v>28</v>
      </c>
      <c r="I18" s="39" t="s">
        <v>29</v>
      </c>
      <c r="J18" s="40">
        <v>1</v>
      </c>
      <c r="K18" s="40" t="s">
        <v>70</v>
      </c>
      <c r="L18" s="41">
        <v>42719</v>
      </c>
      <c r="M18" s="41" t="s">
        <v>71</v>
      </c>
      <c r="N18" s="42">
        <v>1641.27</v>
      </c>
      <c r="O18" s="42">
        <f>1440719817/877803</f>
        <v>1641.2792129897027</v>
      </c>
      <c r="P18" s="42">
        <f>O18*J18</f>
        <v>1641.2792129897027</v>
      </c>
      <c r="Q18" s="60"/>
      <c r="R18" s="40" t="s">
        <v>28</v>
      </c>
      <c r="S18" s="77"/>
    </row>
    <row r="19" spans="1:19" s="3" customFormat="1" ht="183" customHeight="1" thickBot="1" x14ac:dyDescent="0.25">
      <c r="A19" s="52"/>
      <c r="B19" s="34">
        <v>3</v>
      </c>
      <c r="C19" s="35" t="s">
        <v>46</v>
      </c>
      <c r="D19" s="36">
        <v>41555126</v>
      </c>
      <c r="E19" s="35" t="s">
        <v>72</v>
      </c>
      <c r="F19" s="35" t="s">
        <v>91</v>
      </c>
      <c r="G19" s="34">
        <v>69</v>
      </c>
      <c r="H19" s="35" t="s">
        <v>28</v>
      </c>
      <c r="I19" s="35" t="s">
        <v>47</v>
      </c>
      <c r="J19" s="5">
        <v>0.5</v>
      </c>
      <c r="K19" s="5" t="s">
        <v>73</v>
      </c>
      <c r="L19" s="37">
        <v>44196</v>
      </c>
      <c r="M19" s="37">
        <v>44393</v>
      </c>
      <c r="N19" s="13">
        <v>3381.3</v>
      </c>
      <c r="O19" s="13">
        <f>3072000000/908526</f>
        <v>3381.3011405287248</v>
      </c>
      <c r="P19" s="13">
        <f>O19*J19</f>
        <v>1690.6505702643624</v>
      </c>
      <c r="Q19" s="56"/>
      <c r="R19" s="5" t="s">
        <v>93</v>
      </c>
      <c r="S19" s="58"/>
    </row>
    <row r="20" spans="1:19" s="2" customFormat="1" ht="288" customHeight="1" thickTop="1" x14ac:dyDescent="0.2">
      <c r="A20" s="51" t="s">
        <v>74</v>
      </c>
      <c r="B20" s="31">
        <v>1</v>
      </c>
      <c r="C20" s="32" t="s">
        <v>75</v>
      </c>
      <c r="D20" s="32" t="s">
        <v>67</v>
      </c>
      <c r="E20" s="32" t="s">
        <v>76</v>
      </c>
      <c r="F20" s="32" t="s">
        <v>98</v>
      </c>
      <c r="G20" s="31">
        <v>2</v>
      </c>
      <c r="H20" s="32" t="s">
        <v>28</v>
      </c>
      <c r="I20" s="32" t="s">
        <v>29</v>
      </c>
      <c r="J20" s="11">
        <v>1</v>
      </c>
      <c r="K20" s="11" t="s">
        <v>77</v>
      </c>
      <c r="L20" s="33">
        <v>43915</v>
      </c>
      <c r="M20" s="33">
        <v>44196</v>
      </c>
      <c r="N20" s="12">
        <v>357.66</v>
      </c>
      <c r="O20" s="12">
        <f>313960000/877803</f>
        <v>357.66567213828159</v>
      </c>
      <c r="P20" s="12"/>
      <c r="Q20" s="53"/>
      <c r="R20" s="11" t="s">
        <v>95</v>
      </c>
      <c r="S20" s="57" t="s">
        <v>96</v>
      </c>
    </row>
    <row r="21" spans="1:19" s="3" customFormat="1" ht="168.5" customHeight="1" thickBot="1" x14ac:dyDescent="0.25">
      <c r="A21" s="52"/>
      <c r="B21" s="34">
        <v>2</v>
      </c>
      <c r="C21" s="35" t="s">
        <v>78</v>
      </c>
      <c r="D21" s="36" t="s">
        <v>67</v>
      </c>
      <c r="E21" s="35" t="s">
        <v>79</v>
      </c>
      <c r="F21" s="35" t="s">
        <v>97</v>
      </c>
      <c r="G21" s="44" t="s">
        <v>80</v>
      </c>
      <c r="H21" s="35"/>
      <c r="I21" s="35" t="s">
        <v>29</v>
      </c>
      <c r="J21" s="5">
        <v>1</v>
      </c>
      <c r="K21" s="5" t="s">
        <v>77</v>
      </c>
      <c r="L21" s="37">
        <v>43951</v>
      </c>
      <c r="M21" s="37">
        <v>44196</v>
      </c>
      <c r="N21" s="49" t="s">
        <v>144</v>
      </c>
      <c r="O21" s="13">
        <f>298155890/877803</f>
        <v>339.66150719466668</v>
      </c>
      <c r="P21" s="13"/>
      <c r="Q21" s="54"/>
      <c r="R21" s="5" t="s">
        <v>94</v>
      </c>
      <c r="S21" s="58"/>
    </row>
    <row r="22" spans="1:19" s="2" customFormat="1" ht="79.5" customHeight="1" thickTop="1" x14ac:dyDescent="0.2">
      <c r="A22" s="51" t="s">
        <v>27</v>
      </c>
      <c r="B22" s="31">
        <v>1</v>
      </c>
      <c r="C22" s="32" t="s">
        <v>134</v>
      </c>
      <c r="D22" s="32" t="s">
        <v>135</v>
      </c>
      <c r="E22" s="32" t="s">
        <v>136</v>
      </c>
      <c r="F22" s="32" t="s">
        <v>137</v>
      </c>
      <c r="G22" s="31">
        <v>3</v>
      </c>
      <c r="H22" s="32" t="s">
        <v>28</v>
      </c>
      <c r="I22" s="32" t="s">
        <v>29</v>
      </c>
      <c r="J22" s="11">
        <v>1</v>
      </c>
      <c r="K22" s="11" t="s">
        <v>138</v>
      </c>
      <c r="L22" s="33">
        <v>44229</v>
      </c>
      <c r="M22" s="33">
        <v>44561</v>
      </c>
      <c r="N22" s="12">
        <v>2586.6</v>
      </c>
      <c r="O22" s="12">
        <f>2350000000/908526</f>
        <v>2586.6073177872731</v>
      </c>
      <c r="P22" s="12">
        <f>O22</f>
        <v>2586.6073177872731</v>
      </c>
      <c r="Q22" s="78">
        <f>P22</f>
        <v>2586.6073177872731</v>
      </c>
      <c r="R22" s="11" t="s">
        <v>28</v>
      </c>
      <c r="S22" s="57" t="s">
        <v>30</v>
      </c>
    </row>
    <row r="23" spans="1:19" s="3" customFormat="1" ht="28.5" customHeight="1" thickBot="1" x14ac:dyDescent="0.25">
      <c r="A23" s="52"/>
      <c r="B23" s="34"/>
      <c r="C23" s="35"/>
      <c r="D23" s="36"/>
      <c r="E23" s="35"/>
      <c r="F23" s="35"/>
      <c r="G23" s="34"/>
      <c r="H23" s="35"/>
      <c r="I23" s="35"/>
      <c r="J23" s="5"/>
      <c r="K23" s="5"/>
      <c r="L23" s="37"/>
      <c r="M23" s="37"/>
      <c r="N23" s="13"/>
      <c r="O23" s="13"/>
      <c r="P23" s="13"/>
      <c r="Q23" s="79"/>
      <c r="R23" s="5"/>
      <c r="S23" s="58"/>
    </row>
    <row r="24" spans="1:19" s="2" customFormat="1" ht="121.5" customHeight="1" thickTop="1" x14ac:dyDescent="0.2">
      <c r="A24" s="51" t="s">
        <v>33</v>
      </c>
      <c r="B24" s="31">
        <v>1</v>
      </c>
      <c r="C24" s="32" t="s">
        <v>139</v>
      </c>
      <c r="D24" s="32" t="s">
        <v>140</v>
      </c>
      <c r="E24" s="32" t="s">
        <v>141</v>
      </c>
      <c r="F24" s="32" t="s">
        <v>142</v>
      </c>
      <c r="G24" s="47" t="s">
        <v>80</v>
      </c>
      <c r="H24" s="32"/>
      <c r="I24" s="32"/>
      <c r="J24" s="11"/>
      <c r="K24" s="11" t="s">
        <v>143</v>
      </c>
      <c r="L24" s="33">
        <v>43595</v>
      </c>
      <c r="M24" s="33">
        <v>43819</v>
      </c>
      <c r="N24" s="48" t="s">
        <v>144</v>
      </c>
      <c r="O24" s="12">
        <f>325000000/828116</f>
        <v>392.45709538277248</v>
      </c>
      <c r="P24" s="12"/>
      <c r="Q24" s="53"/>
      <c r="R24" s="11" t="s">
        <v>145</v>
      </c>
      <c r="S24" s="57" t="s">
        <v>96</v>
      </c>
    </row>
    <row r="25" spans="1:19" s="2" customFormat="1" ht="114.5" customHeight="1" x14ac:dyDescent="0.2">
      <c r="A25" s="59"/>
      <c r="B25" s="38">
        <v>2</v>
      </c>
      <c r="C25" s="39" t="s">
        <v>139</v>
      </c>
      <c r="D25" s="39" t="s">
        <v>140</v>
      </c>
      <c r="E25" s="39" t="s">
        <v>146</v>
      </c>
      <c r="F25" s="39" t="s">
        <v>147</v>
      </c>
      <c r="G25" s="38">
        <v>2</v>
      </c>
      <c r="H25" s="39" t="s">
        <v>28</v>
      </c>
      <c r="I25" s="39" t="s">
        <v>29</v>
      </c>
      <c r="J25" s="40">
        <v>1</v>
      </c>
      <c r="K25" s="40" t="s">
        <v>143</v>
      </c>
      <c r="L25" s="41">
        <v>43770</v>
      </c>
      <c r="M25" s="41" t="s">
        <v>148</v>
      </c>
      <c r="N25" s="42">
        <v>296.19</v>
      </c>
      <c r="O25" s="42">
        <f>260000000/877803</f>
        <v>296.19402075408721</v>
      </c>
      <c r="P25" s="42"/>
      <c r="Q25" s="76"/>
      <c r="R25" s="40" t="s">
        <v>149</v>
      </c>
      <c r="S25" s="77"/>
    </row>
    <row r="26" spans="1:19" s="3" customFormat="1" ht="99.5" customHeight="1" thickBot="1" x14ac:dyDescent="0.25">
      <c r="A26" s="52"/>
      <c r="B26" s="34">
        <v>3</v>
      </c>
      <c r="C26" s="35" t="s">
        <v>150</v>
      </c>
      <c r="D26" s="36" t="s">
        <v>151</v>
      </c>
      <c r="E26" s="35" t="s">
        <v>152</v>
      </c>
      <c r="F26" s="35" t="s">
        <v>147</v>
      </c>
      <c r="G26" s="34">
        <v>26</v>
      </c>
      <c r="H26" s="35" t="s">
        <v>28</v>
      </c>
      <c r="I26" s="35" t="s">
        <v>29</v>
      </c>
      <c r="J26" s="5">
        <v>1</v>
      </c>
      <c r="K26" s="5" t="s">
        <v>143</v>
      </c>
      <c r="L26" s="37">
        <v>44117</v>
      </c>
      <c r="M26" s="37">
        <v>44196</v>
      </c>
      <c r="N26" s="13">
        <v>73.47</v>
      </c>
      <c r="O26" s="13">
        <f>64498000/877803</f>
        <v>73.476622886911983</v>
      </c>
      <c r="P26" s="13"/>
      <c r="Q26" s="54"/>
      <c r="R26" s="5" t="s">
        <v>153</v>
      </c>
      <c r="S26" s="58"/>
    </row>
    <row r="27" spans="1:19" ht="16" thickTop="1" x14ac:dyDescent="0.2"/>
  </sheetData>
  <mergeCells count="47">
    <mergeCell ref="A24:A26"/>
    <mergeCell ref="Q24:Q26"/>
    <mergeCell ref="S24:S26"/>
    <mergeCell ref="A11:A12"/>
    <mergeCell ref="Q11:Q12"/>
    <mergeCell ref="S11:S12"/>
    <mergeCell ref="A22:A23"/>
    <mergeCell ref="Q22:Q23"/>
    <mergeCell ref="S22:S23"/>
    <mergeCell ref="S17:S19"/>
    <mergeCell ref="A20:A21"/>
    <mergeCell ref="Q20:Q21"/>
    <mergeCell ref="S20:S21"/>
    <mergeCell ref="A13:A14"/>
    <mergeCell ref="Q13:Q14"/>
    <mergeCell ref="S13:S14"/>
    <mergeCell ref="A2:S2"/>
    <mergeCell ref="S3:S4"/>
    <mergeCell ref="R3:R4"/>
    <mergeCell ref="S9:S10"/>
    <mergeCell ref="A5:A6"/>
    <mergeCell ref="Q5:Q6"/>
    <mergeCell ref="S5:S6"/>
    <mergeCell ref="A7:A8"/>
    <mergeCell ref="Q7:Q8"/>
    <mergeCell ref="S7:S8"/>
    <mergeCell ref="S15:S16"/>
    <mergeCell ref="A17:A19"/>
    <mergeCell ref="Q17:Q19"/>
    <mergeCell ref="A1:J1"/>
    <mergeCell ref="P3:P4"/>
    <mergeCell ref="H3:H4"/>
    <mergeCell ref="K3:K4"/>
    <mergeCell ref="L3:L4"/>
    <mergeCell ref="M3:M4"/>
    <mergeCell ref="N3:O3"/>
    <mergeCell ref="B3:B4"/>
    <mergeCell ref="C3:C4"/>
    <mergeCell ref="D3:E3"/>
    <mergeCell ref="I3:J3"/>
    <mergeCell ref="A3:A4"/>
    <mergeCell ref="F3:F4"/>
    <mergeCell ref="G3:G4"/>
    <mergeCell ref="A9:A10"/>
    <mergeCell ref="Q9:Q10"/>
    <mergeCell ref="A15:A16"/>
    <mergeCell ref="Q15:Q16"/>
  </mergeCells>
  <phoneticPr fontId="4" type="noConversion"/>
  <printOptions horizontalCentered="1" verticalCentered="1"/>
  <pageMargins left="0" right="0.11811023622047245" top="0.35433070866141736" bottom="0.35433070866141736" header="0.31496062992125984" footer="0.31496062992125984"/>
  <pageSetup paperSize="5" scale="4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2C3403-1341-4AE8-A94B-8C9185F3EF68}">
  <dimension ref="A1:D12"/>
  <sheetViews>
    <sheetView tabSelected="1" topLeftCell="A7" zoomScaleNormal="40" workbookViewId="0">
      <selection activeCell="D13" sqref="D13"/>
    </sheetView>
  </sheetViews>
  <sheetFormatPr baseColWidth="10" defaultColWidth="11.5" defaultRowHeight="15" x14ac:dyDescent="0.2"/>
  <cols>
    <col min="1" max="1" width="51.5" customWidth="1"/>
    <col min="2" max="2" width="64.5" customWidth="1"/>
    <col min="3" max="3" width="60.33203125" customWidth="1"/>
    <col min="4" max="4" width="47.33203125" customWidth="1"/>
  </cols>
  <sheetData>
    <row r="1" spans="1:4" ht="96" customHeight="1" x14ac:dyDescent="0.2">
      <c r="A1" s="80" t="s">
        <v>18</v>
      </c>
      <c r="B1" s="80"/>
      <c r="C1" s="80"/>
      <c r="D1" s="80"/>
    </row>
    <row r="2" spans="1:4" s="20" customFormat="1" ht="137.25" customHeight="1" x14ac:dyDescent="0.2">
      <c r="A2" s="29" t="s">
        <v>16</v>
      </c>
      <c r="B2" s="30" t="s">
        <v>24</v>
      </c>
      <c r="C2" s="30" t="s">
        <v>25</v>
      </c>
      <c r="D2" s="29" t="s">
        <v>17</v>
      </c>
    </row>
    <row r="3" spans="1:4" s="20" customFormat="1" ht="91.5" customHeight="1" x14ac:dyDescent="0.2">
      <c r="A3" s="15" t="s">
        <v>36</v>
      </c>
      <c r="B3" s="14" t="s">
        <v>37</v>
      </c>
      <c r="C3" s="14" t="s">
        <v>38</v>
      </c>
      <c r="D3" s="81" t="s">
        <v>154</v>
      </c>
    </row>
    <row r="4" spans="1:4" s="20" customFormat="1" ht="94.5" customHeight="1" x14ac:dyDescent="0.2">
      <c r="A4" s="15" t="s">
        <v>39</v>
      </c>
      <c r="B4" s="14" t="s">
        <v>40</v>
      </c>
      <c r="C4" s="14" t="s">
        <v>26</v>
      </c>
      <c r="D4" s="17">
        <f>(79/155)*240</f>
        <v>122.32258064516128</v>
      </c>
    </row>
    <row r="5" spans="1:4" ht="124.5" customHeight="1" x14ac:dyDescent="0.2">
      <c r="A5" s="15" t="s">
        <v>41</v>
      </c>
      <c r="B5" s="14" t="s">
        <v>42</v>
      </c>
      <c r="C5" s="14" t="s">
        <v>26</v>
      </c>
      <c r="D5" s="17">
        <f>(50/155)*240</f>
        <v>77.41935483870968</v>
      </c>
    </row>
    <row r="6" spans="1:4" s="20" customFormat="1" ht="84.75" customHeight="1" x14ac:dyDescent="0.2">
      <c r="A6" s="15" t="s">
        <v>43</v>
      </c>
      <c r="B6" s="14" t="s">
        <v>44</v>
      </c>
      <c r="C6" s="14" t="s">
        <v>45</v>
      </c>
      <c r="D6" s="81" t="s">
        <v>154</v>
      </c>
    </row>
    <row r="7" spans="1:4" s="20" customFormat="1" ht="123" customHeight="1" x14ac:dyDescent="0.2">
      <c r="A7" s="16" t="s">
        <v>48</v>
      </c>
      <c r="B7" s="14" t="s">
        <v>81</v>
      </c>
      <c r="C7" s="14" t="s">
        <v>26</v>
      </c>
      <c r="D7" s="17">
        <f>(120/155)*240</f>
        <v>185.80645161290323</v>
      </c>
    </row>
    <row r="8" spans="1:4" s="20" customFormat="1" ht="91" customHeight="1" x14ac:dyDescent="0.2">
      <c r="A8" s="15" t="s">
        <v>57</v>
      </c>
      <c r="B8" s="14" t="s">
        <v>82</v>
      </c>
      <c r="C8" s="14" t="s">
        <v>26</v>
      </c>
      <c r="D8" s="17">
        <f>(153/155)*240</f>
        <v>236.90322580645162</v>
      </c>
    </row>
    <row r="9" spans="1:4" s="20" customFormat="1" ht="79" customHeight="1" x14ac:dyDescent="0.2">
      <c r="A9" s="15" t="s">
        <v>63</v>
      </c>
      <c r="B9" s="14" t="s">
        <v>83</v>
      </c>
      <c r="C9" s="14" t="s">
        <v>26</v>
      </c>
      <c r="D9" s="17">
        <f>(17/155)*240</f>
        <v>26.322580645161292</v>
      </c>
    </row>
    <row r="10" spans="1:4" ht="96" customHeight="1" x14ac:dyDescent="0.2">
      <c r="A10" s="15" t="s">
        <v>74</v>
      </c>
      <c r="B10" s="14" t="s">
        <v>84</v>
      </c>
      <c r="C10" s="14" t="s">
        <v>85</v>
      </c>
      <c r="D10" s="81" t="s">
        <v>154</v>
      </c>
    </row>
    <row r="11" spans="1:4" s="20" customFormat="1" ht="102" customHeight="1" x14ac:dyDescent="0.2">
      <c r="A11" s="16" t="s">
        <v>27</v>
      </c>
      <c r="B11" s="14" t="s">
        <v>32</v>
      </c>
      <c r="C11" s="14" t="s">
        <v>31</v>
      </c>
      <c r="D11" s="17">
        <f>(155/155)*240</f>
        <v>240</v>
      </c>
    </row>
    <row r="12" spans="1:4" s="20" customFormat="1" ht="93" customHeight="1" x14ac:dyDescent="0.2">
      <c r="A12" s="15" t="s">
        <v>33</v>
      </c>
      <c r="B12" s="14" t="s">
        <v>34</v>
      </c>
      <c r="C12" s="14" t="s">
        <v>35</v>
      </c>
      <c r="D12" s="81" t="s">
        <v>154</v>
      </c>
    </row>
  </sheetData>
  <mergeCells count="1">
    <mergeCell ref="A1:D1"/>
  </mergeCells>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 EXPERIENCIA </vt:lpstr>
      <vt:lpstr>FACTOR DE CALIDAD </vt:lpstr>
      <vt:lpstr>' EXPERIENCIA '!Títulos_a_imprimir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nera solano soto</dc:creator>
  <cp:lastModifiedBy>Microsoft Office User</cp:lastModifiedBy>
  <cp:lastPrinted>2020-10-15T02:36:05Z</cp:lastPrinted>
  <dcterms:created xsi:type="dcterms:W3CDTF">2020-06-22T20:34:22Z</dcterms:created>
  <dcterms:modified xsi:type="dcterms:W3CDTF">2022-09-12T21:04:54Z</dcterms:modified>
</cp:coreProperties>
</file>