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Compartida Betico y Maca\Procesos año 2019\Proceso Dotacion Grado 3\Proceso 2019\documentos del proceso\"/>
    </mc:Choice>
  </mc:AlternateContent>
  <workbookProtection workbookPassword="8CA4" lockStructure="1"/>
  <bookViews>
    <workbookView xWindow="0" yWindow="0" windowWidth="28800" windowHeight="12135" firstSheet="4" activeTab="4"/>
  </bookViews>
  <sheets>
    <sheet name="PRESUPUESTO SN LO APR" sheetId="1" state="hidden" r:id="rId1"/>
    <sheet name="PRESUPUESTO DEBER SER" sheetId="3" state="hidden" r:id="rId2"/>
    <sheet name="PROMEDIO COTIZACIONES (1)" sheetId="4" state="hidden" r:id="rId3"/>
    <sheet name="PROMEDIO COTIZACIONES (2)" sheetId="5" state="hidden" r:id="rId4"/>
    <sheet name="Presupuesto estimado" sheetId="6" r:id="rId5"/>
    <sheet name="Contrato" sheetId="2" state="hidden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6" l="1"/>
  <c r="I15" i="6" l="1"/>
  <c r="I16" i="6"/>
  <c r="I17" i="6"/>
  <c r="H15" i="6"/>
  <c r="H16" i="6"/>
  <c r="H17" i="6"/>
  <c r="H14" i="6"/>
  <c r="I14" i="6"/>
  <c r="K16" i="6"/>
  <c r="K17" i="6"/>
  <c r="K7" i="6"/>
  <c r="K8" i="6"/>
  <c r="K9" i="6"/>
  <c r="J7" i="6"/>
  <c r="J8" i="6"/>
  <c r="J9" i="6"/>
  <c r="I7" i="6"/>
  <c r="I8" i="6"/>
  <c r="I9" i="6"/>
  <c r="H7" i="6"/>
  <c r="H8" i="6"/>
  <c r="H9" i="6"/>
  <c r="H6" i="6"/>
  <c r="K6" i="6" s="1"/>
  <c r="J16" i="6"/>
  <c r="L15" i="6"/>
  <c r="K15" i="6"/>
  <c r="K14" i="6"/>
  <c r="J14" i="6"/>
  <c r="H18" i="6" l="1"/>
  <c r="F44" i="6" s="1"/>
  <c r="J17" i="6"/>
  <c r="I18" i="6"/>
  <c r="K18" i="6"/>
  <c r="K10" i="6"/>
  <c r="I10" i="6"/>
  <c r="J6" i="6"/>
  <c r="J10" i="6" s="1"/>
  <c r="I6" i="6"/>
  <c r="G46" i="6"/>
  <c r="F45" i="6"/>
  <c r="E44" i="6"/>
  <c r="E43" i="6"/>
  <c r="F46" i="6"/>
  <c r="E45" i="6"/>
  <c r="E46" i="6"/>
  <c r="G44" i="6"/>
  <c r="F43" i="6"/>
  <c r="H10" i="6"/>
  <c r="J15" i="6"/>
  <c r="J18" i="6" s="1"/>
  <c r="L17" i="6"/>
  <c r="L16" i="6"/>
  <c r="L14" i="6"/>
  <c r="F17" i="5"/>
  <c r="F16" i="5"/>
  <c r="H13" i="4"/>
  <c r="K13" i="4" s="1"/>
  <c r="L13" i="4"/>
  <c r="I13" i="4"/>
  <c r="G45" i="6" l="1"/>
  <c r="G43" i="6"/>
  <c r="I11" i="6"/>
  <c r="L18" i="6"/>
  <c r="I19" i="6" s="1"/>
  <c r="I22" i="6" s="1"/>
  <c r="G42" i="6"/>
  <c r="F41" i="6"/>
  <c r="E40" i="6"/>
  <c r="G40" i="6"/>
  <c r="F40" i="6"/>
  <c r="F42" i="6"/>
  <c r="E41" i="6"/>
  <c r="E42" i="6"/>
  <c r="G41" i="6"/>
  <c r="J13" i="4"/>
  <c r="M17" i="5"/>
  <c r="M16" i="5"/>
  <c r="M15" i="5"/>
  <c r="M14" i="5"/>
  <c r="M8" i="5"/>
  <c r="M7" i="5"/>
  <c r="M6" i="5"/>
  <c r="M5" i="5"/>
  <c r="M9" i="5" s="1"/>
  <c r="F14" i="5"/>
  <c r="F15" i="5"/>
  <c r="F6" i="5"/>
  <c r="F7" i="5"/>
  <c r="F8" i="5"/>
  <c r="F5" i="5"/>
  <c r="F47" i="6" l="1"/>
  <c r="G47" i="6"/>
  <c r="E47" i="6"/>
  <c r="M18" i="5"/>
  <c r="L20" i="5" s="1"/>
  <c r="F18" i="5"/>
  <c r="F9" i="5"/>
  <c r="H6" i="4"/>
  <c r="H4" i="4"/>
  <c r="H5" i="4"/>
  <c r="H3" i="4"/>
  <c r="H12" i="4"/>
  <c r="L12" i="4" s="1"/>
  <c r="H14" i="4"/>
  <c r="J14" i="4" s="1"/>
  <c r="H11" i="4"/>
  <c r="L11" i="4" s="1"/>
  <c r="E48" i="6" l="1"/>
  <c r="E20" i="5"/>
  <c r="K6" i="4"/>
  <c r="J6" i="4"/>
  <c r="I6" i="4"/>
  <c r="K5" i="4"/>
  <c r="I5" i="4"/>
  <c r="J5" i="4"/>
  <c r="K4" i="4"/>
  <c r="I4" i="4"/>
  <c r="J4" i="4"/>
  <c r="K3" i="4"/>
  <c r="J3" i="4"/>
  <c r="I3" i="4"/>
  <c r="I11" i="4"/>
  <c r="J11" i="4"/>
  <c r="K11" i="4"/>
  <c r="J12" i="4"/>
  <c r="K12" i="4"/>
  <c r="I14" i="4"/>
  <c r="L14" i="4"/>
  <c r="K14" i="4"/>
  <c r="I12" i="4"/>
  <c r="E46" i="1"/>
  <c r="E41" i="1"/>
  <c r="L11" i="1"/>
  <c r="L12" i="1"/>
  <c r="L13" i="1"/>
  <c r="L14" i="1"/>
  <c r="L15" i="1"/>
  <c r="I15" i="1"/>
  <c r="J15" i="1"/>
  <c r="K15" i="1"/>
  <c r="H15" i="1"/>
  <c r="G39" i="1"/>
  <c r="G45" i="1" s="1"/>
  <c r="E38" i="1"/>
  <c r="F44" i="1"/>
  <c r="E44" i="1"/>
  <c r="F43" i="1"/>
  <c r="E43" i="1"/>
  <c r="F42" i="1"/>
  <c r="E42" i="1"/>
  <c r="F41" i="1"/>
  <c r="F40" i="1"/>
  <c r="E40" i="1"/>
  <c r="F39" i="1"/>
  <c r="F38" i="1"/>
  <c r="E44" i="3"/>
  <c r="F43" i="3"/>
  <c r="G43" i="3"/>
  <c r="E43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E40" i="3"/>
  <c r="E41" i="3"/>
  <c r="E42" i="3"/>
  <c r="E39" i="3"/>
  <c r="E37" i="3"/>
  <c r="E38" i="3"/>
  <c r="E36" i="3"/>
  <c r="I12" i="3"/>
  <c r="J12" i="3"/>
  <c r="K12" i="3"/>
  <c r="L12" i="3"/>
  <c r="I13" i="3"/>
  <c r="J13" i="3"/>
  <c r="K13" i="3"/>
  <c r="L13" i="3"/>
  <c r="I14" i="3"/>
  <c r="J14" i="3"/>
  <c r="K14" i="3"/>
  <c r="L14" i="3"/>
  <c r="L11" i="3"/>
  <c r="K11" i="3"/>
  <c r="J11" i="3"/>
  <c r="I11" i="3"/>
  <c r="J6" i="3"/>
  <c r="J7" i="3" s="1"/>
  <c r="K6" i="3"/>
  <c r="J4" i="3"/>
  <c r="K4" i="3"/>
  <c r="J5" i="3"/>
  <c r="K5" i="3"/>
  <c r="K7" i="3" s="1"/>
  <c r="K3" i="3"/>
  <c r="J3" i="3"/>
  <c r="I5" i="3"/>
  <c r="I6" i="3"/>
  <c r="I4" i="3"/>
  <c r="I3" i="3"/>
  <c r="H14" i="3"/>
  <c r="H13" i="3"/>
  <c r="H12" i="3"/>
  <c r="H11" i="3"/>
  <c r="K15" i="3" s="1"/>
  <c r="I7" i="3"/>
  <c r="H6" i="3"/>
  <c r="H5" i="3"/>
  <c r="H4" i="3"/>
  <c r="H3" i="3"/>
  <c r="H7" i="3" s="1"/>
  <c r="I6" i="1"/>
  <c r="J6" i="1"/>
  <c r="K6" i="1"/>
  <c r="G16" i="2"/>
  <c r="G9" i="2"/>
  <c r="H11" i="1"/>
  <c r="H16" i="1" s="1"/>
  <c r="H12" i="1"/>
  <c r="J12" i="1" s="1"/>
  <c r="H13" i="1"/>
  <c r="J13" i="1" s="1"/>
  <c r="H14" i="1"/>
  <c r="J14" i="1" s="1"/>
  <c r="H4" i="1"/>
  <c r="I4" i="1" s="1"/>
  <c r="H5" i="1"/>
  <c r="I5" i="1" s="1"/>
  <c r="H6" i="1"/>
  <c r="H3" i="1"/>
  <c r="I3" i="1" s="1"/>
  <c r="L15" i="4" l="1"/>
  <c r="H15" i="4"/>
  <c r="H7" i="4"/>
  <c r="K7" i="4"/>
  <c r="K15" i="4"/>
  <c r="F45" i="1"/>
  <c r="E45" i="1"/>
  <c r="I14" i="1"/>
  <c r="K3" i="1"/>
  <c r="K11" i="1"/>
  <c r="I11" i="1"/>
  <c r="J11" i="1"/>
  <c r="J3" i="1"/>
  <c r="K4" i="1"/>
  <c r="K12" i="1"/>
  <c r="I12" i="1"/>
  <c r="J4" i="1"/>
  <c r="K14" i="1"/>
  <c r="K5" i="1"/>
  <c r="K13" i="1"/>
  <c r="I13" i="1"/>
  <c r="J5" i="1"/>
  <c r="I8" i="3"/>
  <c r="H15" i="3"/>
  <c r="I15" i="3"/>
  <c r="J15" i="3"/>
  <c r="L16" i="1"/>
  <c r="E37" i="4" l="1"/>
  <c r="G39" i="4"/>
  <c r="F38" i="4"/>
  <c r="G38" i="4"/>
  <c r="F39" i="4"/>
  <c r="G37" i="4"/>
  <c r="G41" i="4"/>
  <c r="F40" i="4"/>
  <c r="F43" i="4"/>
  <c r="G42" i="4"/>
  <c r="G40" i="4"/>
  <c r="F41" i="4"/>
  <c r="G43" i="4"/>
  <c r="F42" i="4"/>
  <c r="E38" i="4"/>
  <c r="E39" i="4"/>
  <c r="F37" i="4"/>
  <c r="J15" i="4"/>
  <c r="I15" i="4"/>
  <c r="J7" i="4"/>
  <c r="I7" i="4"/>
  <c r="L15" i="3"/>
  <c r="I16" i="3"/>
  <c r="I17" i="3" s="1"/>
  <c r="N17" i="3" s="1"/>
  <c r="J16" i="1"/>
  <c r="I16" i="1"/>
  <c r="G44" i="4" l="1"/>
  <c r="I8" i="4"/>
  <c r="I16" i="4"/>
  <c r="E15" i="2"/>
  <c r="F15" i="2"/>
  <c r="F8" i="2"/>
  <c r="E16" i="2" s="1"/>
  <c r="E8" i="2"/>
  <c r="I17" i="4" l="1"/>
  <c r="I19" i="4"/>
  <c r="K16" i="1"/>
  <c r="I17" i="1" s="1"/>
  <c r="H7" i="1"/>
  <c r="K7" i="1" l="1"/>
  <c r="I7" i="1"/>
  <c r="J7" i="1"/>
  <c r="I8" i="1" l="1"/>
  <c r="I18" i="1" l="1"/>
  <c r="I20" i="1" l="1"/>
  <c r="E41" i="4"/>
  <c r="E42" i="4"/>
  <c r="E43" i="4"/>
  <c r="E40" i="4"/>
  <c r="E44" i="4" l="1"/>
  <c r="F44" i="4"/>
  <c r="E45" i="4" s="1"/>
</calcChain>
</file>

<file path=xl/sharedStrings.xml><?xml version="1.0" encoding="utf-8"?>
<sst xmlns="http://schemas.openxmlformats.org/spreadsheetml/2006/main" count="458" uniqueCount="96">
  <si>
    <t>ITEM</t>
  </si>
  <si>
    <t>DESCRIPCIÓN</t>
  </si>
  <si>
    <t>UNIDAD DE MEDIDA</t>
  </si>
  <si>
    <t>UNIDAD</t>
  </si>
  <si>
    <t>CHAQUETA  PARA DAMA</t>
  </si>
  <si>
    <t>ZAPATO EN CUERO PARA CABALLERO DIFERENTES TALLAS</t>
  </si>
  <si>
    <t>PAR</t>
  </si>
  <si>
    <t>ZAPATO EN CUERO PARA DAMA DIFERENTES TALLAS</t>
  </si>
  <si>
    <t>PROMEDIO</t>
  </si>
  <si>
    <t>Ítem</t>
  </si>
  <si>
    <t>Empleados</t>
  </si>
  <si>
    <t>Cédula No.</t>
  </si>
  <si>
    <t>Primer Período</t>
  </si>
  <si>
    <t>Segundo Período</t>
  </si>
  <si>
    <t>May – Ag</t>
  </si>
  <si>
    <t>Tercer Período</t>
  </si>
  <si>
    <t>Sep - Dic</t>
  </si>
  <si>
    <t>X</t>
  </si>
  <si>
    <t>PANTALONES PARA DAMA EN LINO FIRENZE, DRILL O PANTALONES PARA DAMA EN JEAN</t>
  </si>
  <si>
    <t>CAMISA PARA HOMBRE MANGA CORTA EN POLIESTER LINO O CAMISA PARA HOMBRE MANGA LARGA EN POLIÉSTER LINO</t>
  </si>
  <si>
    <t>PANTALON DE DRILL /  LINO PARA HOMBRE O PANTALÓN DE JEAN PARA HOMBRE</t>
  </si>
  <si>
    <t>DOTACIÓN PARA DAMA</t>
  </si>
  <si>
    <t xml:space="preserve">ITEM </t>
  </si>
  <si>
    <t xml:space="preserve">DESCRIPCIÓN </t>
  </si>
  <si>
    <t>UNI</t>
  </si>
  <si>
    <t>VR. UNITARIO INCLUÍDO IVA</t>
  </si>
  <si>
    <t>N° EMPLEADAS</t>
  </si>
  <si>
    <t>Blusa en seda, chalis, para dama diferentes tallas o camisas en lino para dama diferentes tallas</t>
  </si>
  <si>
    <t>Pnatalón para dama lino firenze, drill o pantalón para dama en jean</t>
  </si>
  <si>
    <t>Zapato en  cuero para dama diferentes tallas</t>
  </si>
  <si>
    <t>Chaqueta para dama</t>
  </si>
  <si>
    <t>DOTACIÓN PARA CABALLERO</t>
  </si>
  <si>
    <t>Camisa para hombre manga corta en poliéster, lino   o camisa para hombre manga larga en poliéster  lino</t>
  </si>
  <si>
    <t xml:space="preserve">Pantalón en drill / lino para hombre o pantalón de jean para hombre </t>
  </si>
  <si>
    <t>Chaqueta para caballero</t>
  </si>
  <si>
    <t>Zapato en  cuero para caballero diferentes tallas</t>
  </si>
  <si>
    <t>SUBTOTAL</t>
  </si>
  <si>
    <t>TOTAL DOTACION DAMA Y CABALLERO</t>
  </si>
  <si>
    <t>ANEXO Nro 01</t>
  </si>
  <si>
    <t xml:space="preserve">BLUSA  EN SEDA , CHALIS, PARA DAMA DIFERENTES TALLAS O CAMISA EN LINO PARA DAMA DIFERENTES TALLAS </t>
  </si>
  <si>
    <t>Ene - Abr</t>
  </si>
  <si>
    <t>SUBTOTAL DOTACIÓN HOMBRES</t>
  </si>
  <si>
    <t>SUBTOTAL DOTACIÓN MUJERES</t>
  </si>
  <si>
    <t>TOTAL PRESUPUESTO</t>
  </si>
  <si>
    <t>Fredy Uriel Ocampo Alzate</t>
  </si>
  <si>
    <t>Luz Damariz Garcia Gaviria</t>
  </si>
  <si>
    <t>CAMISA PARA HOMBRE MANGA LARGA EN POLIESTER LINO O CAMISA PARA HOMBRE MANGA LARGA EN POLIÉSTER LINO</t>
  </si>
  <si>
    <t>Jose Miguel Jaramillo Toro</t>
  </si>
  <si>
    <t>Jose Libardo Rave Garcia</t>
  </si>
  <si>
    <t>HISTORICO 2016</t>
  </si>
  <si>
    <t>Jose Miguel Jaramillo</t>
  </si>
  <si>
    <t>Fredy Uriel Ocampo</t>
  </si>
  <si>
    <t>Monica Ligia Vasquez Hincapie</t>
  </si>
  <si>
    <t>Monika Jhenselaik Ceballos Medina</t>
  </si>
  <si>
    <t>Jorge Hernan Piñeros Arcila</t>
  </si>
  <si>
    <t>HISTORICO 2017</t>
  </si>
  <si>
    <t>PASH S.A.S</t>
  </si>
  <si>
    <t>Monika J Ceballos Medina</t>
  </si>
  <si>
    <t>Jose Libardo Garcia Rave</t>
  </si>
  <si>
    <t>Jorge Henan Piñeros</t>
  </si>
  <si>
    <t>SUBTOTAL DOTACIÓN</t>
  </si>
  <si>
    <t>PRESUPUESTO ASIGNADO</t>
  </si>
  <si>
    <t>DIFERENCIA</t>
  </si>
  <si>
    <t>TOTAL PRESUPUESTO POR ENTREGA</t>
  </si>
  <si>
    <t>TOTAL PRESUPUESTO ESTIMADO</t>
  </si>
  <si>
    <t>DOTACIÓN MUJER</t>
  </si>
  <si>
    <t>DOTACIÓN HOMBRE</t>
  </si>
  <si>
    <t>CHAQUETAA PARA CABALLERO</t>
  </si>
  <si>
    <t>CAMISA PARA HOMBRE MANGA CORTA O MANGA LARGA EN POLIESTER LINO O CAMISA PARA HOMBRE MANGA LARGA EN POLIÉSTER LINO</t>
  </si>
  <si>
    <t>Gino Pascalli</t>
  </si>
  <si>
    <t>Dotación Integral</t>
  </si>
  <si>
    <t>Gerardo Augusto Arce arias</t>
  </si>
  <si>
    <t>Beatriz Elena Rave</t>
  </si>
  <si>
    <t>Gerardo augusto Arce Arias</t>
  </si>
  <si>
    <t>Beatriz Elena Rave Ramírez</t>
  </si>
  <si>
    <t>BLUSA PARA DAMA EN DIFERENTES TALLAS</t>
  </si>
  <si>
    <t>PANTALONES PARA DAMA EN DIFERENTES TALLAS</t>
  </si>
  <si>
    <t>CHAQUETA  PARA DAMA EN DIFERENTES TALLAS</t>
  </si>
  <si>
    <t>PANTALON PARA CABALLERO EN DIFERENTES TALLAS</t>
  </si>
  <si>
    <t>Histórico 2018</t>
  </si>
  <si>
    <t>Cantidad</t>
  </si>
  <si>
    <t>Vr Unitario IVA incluido</t>
  </si>
  <si>
    <t>Vr Total IVA incluido</t>
  </si>
  <si>
    <t>V/R TOTAL INCLUIDO IVA 12 DOTACIONES PARA DAMA</t>
  </si>
  <si>
    <t>GINO PASCALLI DAMAS</t>
  </si>
  <si>
    <t>GINO PASCALLI CABALLEROS</t>
  </si>
  <si>
    <t>V/R TOTAL INCLUIDO IVA 12 DOTACIONES PARA CABALLERO</t>
  </si>
  <si>
    <t>DOTACION INTEGRAL DAMAS</t>
  </si>
  <si>
    <t>DOTACION INTEGRAL CABALLEROS</t>
  </si>
  <si>
    <t xml:space="preserve">VALOR TOTAL DOTACIONES EMPLEADOS: </t>
  </si>
  <si>
    <t>CAMISA PARA CABALLERO MANGA LARGA O  CORTA EN DIFERENTES TALLAS</t>
  </si>
  <si>
    <t>CHAQUETA PARA CABALLERO EN TODAS LAS TALLAS</t>
  </si>
  <si>
    <t>CHAQUETA  PARA CABALLERO EN DIFERENTES TALLAS</t>
  </si>
  <si>
    <t>CAMISA PARA CABALLERO MANGA CORTA O LARGA EN DIFERENTES TALLAS</t>
  </si>
  <si>
    <t>PRESUPUESTO ESTIMADO
DOTACIÓN PARA LOS AUXILIARES ADMINISTRATIVO G3
DE LA DIRECCIÓN EJECUTIVA SECCIONAL DE ADMINISTRACIÓN JUDICIAL
ARMENIA-QUINDÍO</t>
  </si>
  <si>
    <t>Crisatex y/o
Gino Pascalli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</si>
</sst>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,##0.00;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$&quot;#,##0"/>
    <numFmt numFmtId="169" formatCode="_-[$$-240A]* #,##0_-;\-[$$-240A]* #,##0_-;_-[$$-240A]* &quot;-&quot;_-;_-@_-"/>
    <numFmt numFmtId="170" formatCode="_-* #,##0_-;\-* #,##0_-;_-* &quot;-&quot;??_-;_-@_-"/>
    <numFmt numFmtId="171" formatCode="&quot;$&quot;#,##0.00"/>
    <numFmt numFmtId="172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16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3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8" fontId="4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/>
    </xf>
    <xf numFmtId="3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0" xfId="0" applyFill="1"/>
    <xf numFmtId="0" fontId="1" fillId="2" borderId="0" xfId="0" applyFont="1" applyFill="1" applyBorder="1" applyAlignment="1">
      <alignment vertical="center" wrapText="1"/>
    </xf>
    <xf numFmtId="3" fontId="3" fillId="2" borderId="0" xfId="0" applyNumberFormat="1" applyFont="1" applyFill="1" applyBorder="1" applyAlignment="1">
      <alignment vertical="center"/>
    </xf>
    <xf numFmtId="169" fontId="2" fillId="2" borderId="4" xfId="0" applyNumberFormat="1" applyFont="1" applyFill="1" applyBorder="1" applyAlignment="1">
      <alignment horizontal="center" vertical="center" wrapText="1"/>
    </xf>
    <xf numFmtId="169" fontId="2" fillId="2" borderId="4" xfId="0" applyNumberFormat="1" applyFont="1" applyFill="1" applyBorder="1" applyAlignment="1">
      <alignment horizontal="center" vertical="center"/>
    </xf>
    <xf numFmtId="169" fontId="2" fillId="2" borderId="1" xfId="0" applyNumberFormat="1" applyFont="1" applyFill="1" applyBorder="1" applyAlignment="1">
      <alignment horizontal="center" vertical="center"/>
    </xf>
    <xf numFmtId="169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70" fontId="2" fillId="0" borderId="3" xfId="1" applyNumberFormat="1" applyFont="1" applyBorder="1" applyAlignment="1">
      <alignment horizontal="center" vertical="center" wrapText="1"/>
    </xf>
    <xf numFmtId="170" fontId="2" fillId="0" borderId="3" xfId="1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/>
    <xf numFmtId="165" fontId="2" fillId="2" borderId="5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vertical="center"/>
    </xf>
    <xf numFmtId="165" fontId="3" fillId="6" borderId="5" xfId="0" applyNumberFormat="1" applyFont="1" applyFill="1" applyBorder="1" applyAlignment="1">
      <alignment vertical="center"/>
    </xf>
    <xf numFmtId="165" fontId="3" fillId="6" borderId="1" xfId="0" applyNumberFormat="1" applyFont="1" applyFill="1" applyBorder="1" applyAlignment="1">
      <alignment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vertical="center" wrapText="1"/>
    </xf>
    <xf numFmtId="165" fontId="3" fillId="6" borderId="13" xfId="0" applyNumberFormat="1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165" fontId="0" fillId="0" borderId="0" xfId="0" applyNumberFormat="1"/>
    <xf numFmtId="165" fontId="2" fillId="0" borderId="3" xfId="0" applyNumberFormat="1" applyFont="1" applyBorder="1" applyAlignment="1">
      <alignment horizontal="center" vertical="center" wrapText="1"/>
    </xf>
    <xf numFmtId="165" fontId="2" fillId="8" borderId="3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5" fontId="1" fillId="8" borderId="3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169" fontId="2" fillId="5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165" fontId="1" fillId="0" borderId="0" xfId="0" applyNumberFormat="1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165" fontId="3" fillId="9" borderId="4" xfId="0" applyNumberFormat="1" applyFont="1" applyFill="1" applyBorder="1" applyAlignment="1">
      <alignment horizontal="center" vertical="center"/>
    </xf>
    <xf numFmtId="165" fontId="3" fillId="9" borderId="1" xfId="0" applyNumberFormat="1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vertical="center" wrapText="1"/>
    </xf>
    <xf numFmtId="0" fontId="1" fillId="9" borderId="13" xfId="0" applyFont="1" applyFill="1" applyBorder="1" applyAlignment="1">
      <alignment horizontal="center" vertical="center" wrapText="1"/>
    </xf>
    <xf numFmtId="165" fontId="3" fillId="9" borderId="13" xfId="0" applyNumberFormat="1" applyFont="1" applyFill="1" applyBorder="1" applyAlignment="1">
      <alignment vertical="center"/>
    </xf>
    <xf numFmtId="165" fontId="3" fillId="9" borderId="5" xfId="0" applyNumberFormat="1" applyFont="1" applyFill="1" applyBorder="1" applyAlignment="1">
      <alignment vertical="center"/>
    </xf>
    <xf numFmtId="165" fontId="3" fillId="9" borderId="1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169" fontId="2" fillId="2" borderId="0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9" fontId="3" fillId="0" borderId="1" xfId="0" applyNumberFormat="1" applyFont="1" applyBorder="1"/>
    <xf numFmtId="169" fontId="3" fillId="0" borderId="0" xfId="0" applyNumberFormat="1" applyFont="1"/>
    <xf numFmtId="172" fontId="0" fillId="0" borderId="0" xfId="2" applyNumberFormat="1" applyFont="1"/>
    <xf numFmtId="172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9" fontId="0" fillId="0" borderId="0" xfId="0" applyNumberFormat="1"/>
    <xf numFmtId="165" fontId="2" fillId="0" borderId="1" xfId="0" applyNumberFormat="1" applyFont="1" applyFill="1" applyBorder="1" applyAlignment="1">
      <alignment horizontal="center" vertical="center" wrapText="1"/>
    </xf>
    <xf numFmtId="169" fontId="2" fillId="0" borderId="4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horizontal="center" vertical="center"/>
    </xf>
    <xf numFmtId="3" fontId="3" fillId="6" borderId="6" xfId="0" applyNumberFormat="1" applyFont="1" applyFill="1" applyBorder="1" applyAlignment="1">
      <alignment horizontal="center" vertical="center"/>
    </xf>
    <xf numFmtId="3" fontId="3" fillId="6" borderId="7" xfId="0" applyNumberFormat="1" applyFont="1" applyFill="1" applyBorder="1" applyAlignment="1">
      <alignment horizontal="center" vertical="center"/>
    </xf>
    <xf numFmtId="3" fontId="3" fillId="10" borderId="5" xfId="0" applyNumberFormat="1" applyFont="1" applyFill="1" applyBorder="1" applyAlignment="1">
      <alignment horizontal="center" vertical="center"/>
    </xf>
    <xf numFmtId="3" fontId="3" fillId="10" borderId="6" xfId="0" applyNumberFormat="1" applyFont="1" applyFill="1" applyBorder="1" applyAlignment="1">
      <alignment horizontal="center" vertical="center"/>
    </xf>
    <xf numFmtId="3" fontId="3" fillId="10" borderId="7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3" fillId="4" borderId="6" xfId="0" applyFont="1" applyFill="1" applyBorder="1" applyAlignment="1">
      <alignment horizontal="right" vertical="top"/>
    </xf>
    <xf numFmtId="0" fontId="3" fillId="4" borderId="7" xfId="0" applyFont="1" applyFill="1" applyBorder="1" applyAlignment="1">
      <alignment horizontal="right" vertical="top"/>
    </xf>
    <xf numFmtId="0" fontId="3" fillId="6" borderId="1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right" vertical="center" wrapText="1"/>
    </xf>
    <xf numFmtId="0" fontId="1" fillId="4" borderId="6" xfId="0" applyFont="1" applyFill="1" applyBorder="1" applyAlignment="1">
      <alignment horizontal="right" vertical="center" wrapText="1"/>
    </xf>
    <xf numFmtId="0" fontId="1" fillId="4" borderId="7" xfId="0" applyFont="1" applyFill="1" applyBorder="1" applyAlignment="1">
      <alignment horizontal="right" vertical="center" wrapText="1"/>
    </xf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10" borderId="1" xfId="0" applyFont="1" applyFill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right" vertical="center" wrapText="1"/>
    </xf>
    <xf numFmtId="0" fontId="1" fillId="8" borderId="14" xfId="0" applyFont="1" applyFill="1" applyBorder="1" applyAlignment="1">
      <alignment horizontal="right" vertical="center" wrapText="1"/>
    </xf>
    <xf numFmtId="0" fontId="1" fillId="8" borderId="15" xfId="0" applyFont="1" applyFill="1" applyBorder="1" applyAlignment="1">
      <alignment horizontal="right" vertical="center" wrapText="1"/>
    </xf>
    <xf numFmtId="165" fontId="1" fillId="8" borderId="16" xfId="2" applyNumberFormat="1" applyFont="1" applyFill="1" applyBorder="1" applyAlignment="1">
      <alignment horizontal="center" vertical="center" wrapText="1"/>
    </xf>
    <xf numFmtId="164" fontId="1" fillId="8" borderId="14" xfId="2" applyNumberFormat="1" applyFont="1" applyFill="1" applyBorder="1" applyAlignment="1">
      <alignment horizontal="center" vertical="center" wrapText="1"/>
    </xf>
    <xf numFmtId="164" fontId="1" fillId="8" borderId="15" xfId="2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171" fontId="2" fillId="8" borderId="16" xfId="0" applyNumberFormat="1" applyFont="1" applyFill="1" applyBorder="1" applyAlignment="1">
      <alignment horizontal="center" vertical="center" wrapText="1"/>
    </xf>
    <xf numFmtId="171" fontId="2" fillId="8" borderId="14" xfId="0" applyNumberFormat="1" applyFont="1" applyFill="1" applyBorder="1" applyAlignment="1">
      <alignment horizontal="center" vertical="center" wrapText="1"/>
    </xf>
    <xf numFmtId="171" fontId="2" fillId="8" borderId="1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right"/>
    </xf>
    <xf numFmtId="0" fontId="3" fillId="9" borderId="6" xfId="0" applyFont="1" applyFill="1" applyBorder="1" applyAlignment="1">
      <alignment horizontal="right"/>
    </xf>
    <xf numFmtId="0" fontId="3" fillId="9" borderId="7" xfId="0" applyFont="1" applyFill="1" applyBorder="1" applyAlignment="1">
      <alignment horizontal="right"/>
    </xf>
    <xf numFmtId="3" fontId="3" fillId="9" borderId="5" xfId="0" applyNumberFormat="1" applyFont="1" applyFill="1" applyBorder="1" applyAlignment="1">
      <alignment horizontal="center" vertical="center"/>
    </xf>
    <xf numFmtId="3" fontId="3" fillId="9" borderId="6" xfId="0" applyNumberFormat="1" applyFont="1" applyFill="1" applyBorder="1" applyAlignment="1">
      <alignment horizontal="center" vertical="center"/>
    </xf>
    <xf numFmtId="3" fontId="3" fillId="9" borderId="7" xfId="0" applyNumberFormat="1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right" vertical="top"/>
    </xf>
    <xf numFmtId="0" fontId="3" fillId="9" borderId="7" xfId="0" applyFont="1" applyFill="1" applyBorder="1" applyAlignment="1">
      <alignment horizontal="right" vertical="top"/>
    </xf>
    <xf numFmtId="0" fontId="1" fillId="9" borderId="5" xfId="0" applyFont="1" applyFill="1" applyBorder="1" applyAlignment="1">
      <alignment horizontal="right" vertical="center" wrapText="1"/>
    </xf>
    <xf numFmtId="0" fontId="1" fillId="9" borderId="6" xfId="0" applyFont="1" applyFill="1" applyBorder="1" applyAlignment="1">
      <alignment horizontal="right" vertical="center" wrapText="1"/>
    </xf>
    <xf numFmtId="0" fontId="1" fillId="9" borderId="7" xfId="0" applyFont="1" applyFill="1" applyBorder="1" applyAlignment="1">
      <alignment horizontal="right" vertical="center" wrapText="1"/>
    </xf>
    <xf numFmtId="3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7"/>
  <sheetViews>
    <sheetView showGridLines="0" topLeftCell="A11" workbookViewId="0">
      <selection activeCell="I18" sqref="I18:L18"/>
    </sheetView>
  </sheetViews>
  <sheetFormatPr baseColWidth="10" defaultRowHeight="15" x14ac:dyDescent="0.25"/>
  <cols>
    <col min="1" max="1" width="5.28515625" customWidth="1"/>
    <col min="2" max="2" width="5.28515625" bestFit="1" customWidth="1"/>
    <col min="3" max="3" width="34.140625" customWidth="1"/>
    <col min="4" max="4" width="13.140625" bestFit="1" customWidth="1"/>
    <col min="5" max="6" width="12.28515625" customWidth="1"/>
    <col min="8" max="8" width="9.85546875" bestFit="1" customWidth="1"/>
    <col min="12" max="12" width="11.7109375" customWidth="1"/>
  </cols>
  <sheetData>
    <row r="2" spans="2:13" ht="36" x14ac:dyDescent="0.25">
      <c r="B2" s="35" t="s">
        <v>0</v>
      </c>
      <c r="C2" s="35" t="s">
        <v>1</v>
      </c>
      <c r="D2" s="35" t="s">
        <v>2</v>
      </c>
      <c r="E2" s="35" t="s">
        <v>49</v>
      </c>
      <c r="F2" s="35" t="s">
        <v>55</v>
      </c>
      <c r="G2" s="35" t="s">
        <v>56</v>
      </c>
      <c r="H2" s="35" t="s">
        <v>8</v>
      </c>
      <c r="I2" s="35" t="s">
        <v>52</v>
      </c>
      <c r="J2" s="35" t="s">
        <v>45</v>
      </c>
      <c r="K2" s="35" t="s">
        <v>57</v>
      </c>
      <c r="L2" s="56"/>
    </row>
    <row r="3" spans="2:13" s="16" customFormat="1" ht="43.5" customHeight="1" x14ac:dyDescent="0.25">
      <c r="B3" s="14">
        <v>1</v>
      </c>
      <c r="C3" s="15" t="s">
        <v>39</v>
      </c>
      <c r="D3" s="14" t="s">
        <v>3</v>
      </c>
      <c r="E3" s="19">
        <v>63700</v>
      </c>
      <c r="F3" s="19">
        <v>63700</v>
      </c>
      <c r="G3" s="20">
        <v>99900</v>
      </c>
      <c r="H3" s="21">
        <f>ROUND((AVERAGE(E3,F3:G3)),0)</f>
        <v>75767</v>
      </c>
      <c r="I3" s="21">
        <f>((H3*1)*2)</f>
        <v>151534</v>
      </c>
      <c r="J3" s="55">
        <f>((H3*1)*2)</f>
        <v>151534</v>
      </c>
      <c r="K3" s="21">
        <f>((H3*1)*2)</f>
        <v>151534</v>
      </c>
      <c r="L3" s="56"/>
    </row>
    <row r="4" spans="2:13" s="16" customFormat="1" ht="44.25" customHeight="1" x14ac:dyDescent="0.25">
      <c r="B4" s="14">
        <v>2</v>
      </c>
      <c r="C4" s="15" t="s">
        <v>18</v>
      </c>
      <c r="D4" s="14" t="s">
        <v>3</v>
      </c>
      <c r="E4" s="22">
        <v>73800</v>
      </c>
      <c r="F4" s="22">
        <v>73800</v>
      </c>
      <c r="G4" s="21">
        <v>119900</v>
      </c>
      <c r="H4" s="21">
        <f>ROUND((AVERAGE(E4,F4:G4)),0)</f>
        <v>89167</v>
      </c>
      <c r="I4" s="21">
        <f>((H4*1)*2)</f>
        <v>178334</v>
      </c>
      <c r="J4" s="55">
        <f>((H4*1)*2)</f>
        <v>178334</v>
      </c>
      <c r="K4" s="21">
        <f>((H4*1)*2)</f>
        <v>178334</v>
      </c>
      <c r="L4" s="56"/>
    </row>
    <row r="5" spans="2:13" s="16" customFormat="1" ht="24" x14ac:dyDescent="0.25">
      <c r="B5" s="14">
        <v>3</v>
      </c>
      <c r="C5" s="15" t="s">
        <v>7</v>
      </c>
      <c r="D5" s="14" t="s">
        <v>6</v>
      </c>
      <c r="E5" s="22">
        <v>99800</v>
      </c>
      <c r="F5" s="22">
        <v>99800</v>
      </c>
      <c r="G5" s="21">
        <v>199900</v>
      </c>
      <c r="H5" s="21">
        <f>ROUND((AVERAGE(E5,F5:G5)),0)</f>
        <v>133167</v>
      </c>
      <c r="I5" s="21">
        <f>((H5*1)*2)</f>
        <v>266334</v>
      </c>
      <c r="J5" s="55">
        <f>((H5*1)*2)</f>
        <v>266334</v>
      </c>
      <c r="K5" s="21">
        <f>((H5*1)*2)</f>
        <v>266334</v>
      </c>
      <c r="L5" s="56"/>
    </row>
    <row r="6" spans="2:13" s="16" customFormat="1" x14ac:dyDescent="0.25">
      <c r="B6" s="14">
        <v>4</v>
      </c>
      <c r="C6" s="15" t="s">
        <v>4</v>
      </c>
      <c r="D6" s="14" t="s">
        <v>3</v>
      </c>
      <c r="E6" s="22">
        <v>86400</v>
      </c>
      <c r="F6" s="22">
        <v>86400</v>
      </c>
      <c r="G6" s="21">
        <v>179900</v>
      </c>
      <c r="H6" s="21">
        <f>ROUND((AVERAGE(E6,F6:G6)),0)</f>
        <v>117567</v>
      </c>
      <c r="I6" s="21">
        <f>((H6*1)*2)</f>
        <v>235134</v>
      </c>
      <c r="J6" s="55">
        <f>((H6*1)*2)</f>
        <v>235134</v>
      </c>
      <c r="K6" s="21">
        <f>((H6*1)*2)</f>
        <v>235134</v>
      </c>
      <c r="L6" s="56"/>
    </row>
    <row r="7" spans="2:13" x14ac:dyDescent="0.25">
      <c r="B7" s="100" t="s">
        <v>60</v>
      </c>
      <c r="C7" s="100"/>
      <c r="D7" s="100"/>
      <c r="E7" s="100"/>
      <c r="F7" s="100"/>
      <c r="G7" s="101"/>
      <c r="H7" s="36">
        <f>SUM(H3:H6)</f>
        <v>415668</v>
      </c>
      <c r="I7" s="33">
        <f t="shared" ref="I7:K7" si="0">SUM(I3:I6)</f>
        <v>831336</v>
      </c>
      <c r="J7" s="33">
        <f t="shared" si="0"/>
        <v>831336</v>
      </c>
      <c r="K7" s="33">
        <f t="shared" si="0"/>
        <v>831336</v>
      </c>
      <c r="L7" s="57"/>
    </row>
    <row r="8" spans="2:13" x14ac:dyDescent="0.25">
      <c r="B8" s="103" t="s">
        <v>42</v>
      </c>
      <c r="C8" s="104"/>
      <c r="D8" s="104"/>
      <c r="E8" s="104"/>
      <c r="F8" s="104"/>
      <c r="G8" s="104"/>
      <c r="H8" s="105"/>
      <c r="I8" s="109">
        <f>I7+J7+K7</f>
        <v>2494008</v>
      </c>
      <c r="J8" s="109"/>
      <c r="K8" s="109"/>
      <c r="L8" s="58"/>
    </row>
    <row r="9" spans="2:13" ht="21" customHeight="1" x14ac:dyDescent="0.25"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7"/>
    </row>
    <row r="10" spans="2:13" ht="45.75" customHeight="1" x14ac:dyDescent="0.25">
      <c r="B10" s="37" t="s">
        <v>0</v>
      </c>
      <c r="C10" s="37" t="s">
        <v>1</v>
      </c>
      <c r="D10" s="37" t="s">
        <v>2</v>
      </c>
      <c r="E10" s="37" t="s">
        <v>49</v>
      </c>
      <c r="F10" s="37" t="s">
        <v>55</v>
      </c>
      <c r="G10" s="37" t="s">
        <v>56</v>
      </c>
      <c r="H10" s="38" t="s">
        <v>8</v>
      </c>
      <c r="I10" s="41" t="s">
        <v>50</v>
      </c>
      <c r="J10" s="41" t="s">
        <v>51</v>
      </c>
      <c r="K10" s="41" t="s">
        <v>58</v>
      </c>
      <c r="L10" s="37" t="s">
        <v>59</v>
      </c>
    </row>
    <row r="11" spans="2:13" ht="55.5" customHeight="1" x14ac:dyDescent="0.25">
      <c r="B11" s="14">
        <v>5</v>
      </c>
      <c r="C11" s="15" t="s">
        <v>68</v>
      </c>
      <c r="D11" s="14" t="s">
        <v>3</v>
      </c>
      <c r="E11" s="23">
        <v>63700</v>
      </c>
      <c r="F11" s="23">
        <v>63700</v>
      </c>
      <c r="G11" s="24">
        <v>85200</v>
      </c>
      <c r="H11" s="29">
        <f>ROUND((AVERAGE(E11,F11,G11)),0)</f>
        <v>70867</v>
      </c>
      <c r="I11" s="29">
        <f>((H11*1)*2)</f>
        <v>141734</v>
      </c>
      <c r="J11" s="29">
        <f>((H11*1)*2)</f>
        <v>141734</v>
      </c>
      <c r="K11" s="29">
        <f>((H11*1)*2)</f>
        <v>141734</v>
      </c>
      <c r="L11" s="30">
        <f>((H11*1)*2)</f>
        <v>141734</v>
      </c>
    </row>
    <row r="12" spans="2:13" ht="51.75" customHeight="1" x14ac:dyDescent="0.25">
      <c r="B12" s="14">
        <v>6</v>
      </c>
      <c r="C12" s="15" t="s">
        <v>46</v>
      </c>
      <c r="D12" s="14" t="s">
        <v>3</v>
      </c>
      <c r="E12" s="23">
        <v>63700</v>
      </c>
      <c r="F12" s="23">
        <v>63700</v>
      </c>
      <c r="G12" s="24">
        <v>85200</v>
      </c>
      <c r="H12" s="29">
        <f>ROUND((AVERAGE(E12,F12,G12)),0)</f>
        <v>70867</v>
      </c>
      <c r="I12" s="29">
        <f>((H12*1)*2)</f>
        <v>141734</v>
      </c>
      <c r="J12" s="29">
        <f>((H12*1)*2)</f>
        <v>141734</v>
      </c>
      <c r="K12" s="29">
        <f>((H12*1)*2)</f>
        <v>141734</v>
      </c>
      <c r="L12" s="30">
        <f>((H12*1)*2)</f>
        <v>141734</v>
      </c>
    </row>
    <row r="13" spans="2:13" ht="39" customHeight="1" x14ac:dyDescent="0.25">
      <c r="B13" s="14">
        <v>7</v>
      </c>
      <c r="C13" s="15" t="s">
        <v>20</v>
      </c>
      <c r="D13" s="14" t="s">
        <v>3</v>
      </c>
      <c r="E13" s="23">
        <v>75313</v>
      </c>
      <c r="F13" s="23">
        <v>75313</v>
      </c>
      <c r="G13" s="24">
        <v>84987</v>
      </c>
      <c r="H13" s="29">
        <f>ROUND((AVERAGE(E13,F13,G13)),0)</f>
        <v>78538</v>
      </c>
      <c r="I13" s="29">
        <f>((H13*1)*2)</f>
        <v>157076</v>
      </c>
      <c r="J13" s="29">
        <f>((H13*1)*2)</f>
        <v>157076</v>
      </c>
      <c r="K13" s="29">
        <f>((H13*1)*2)</f>
        <v>157076</v>
      </c>
      <c r="L13" s="30">
        <f>((H13*1)*2)</f>
        <v>157076</v>
      </c>
    </row>
    <row r="14" spans="2:13" ht="25.5" customHeight="1" x14ac:dyDescent="0.25">
      <c r="B14" s="14">
        <v>8</v>
      </c>
      <c r="C14" s="15" t="s">
        <v>5</v>
      </c>
      <c r="D14" s="14" t="s">
        <v>6</v>
      </c>
      <c r="E14" s="23">
        <v>99800</v>
      </c>
      <c r="F14" s="23">
        <v>99800</v>
      </c>
      <c r="G14" s="24">
        <v>118000</v>
      </c>
      <c r="H14" s="29">
        <f>ROUND((AVERAGE(E14,F14,G14)),0)</f>
        <v>105867</v>
      </c>
      <c r="I14" s="29">
        <f>((H14*1)*2)</f>
        <v>211734</v>
      </c>
      <c r="J14" s="29">
        <f>((H14*1)*2)</f>
        <v>211734</v>
      </c>
      <c r="K14" s="29">
        <f>((H14*1)*2)</f>
        <v>211734</v>
      </c>
      <c r="L14" s="30">
        <f>((H14*1)*2)</f>
        <v>211734</v>
      </c>
    </row>
    <row r="15" spans="2:13" s="28" customFormat="1" ht="25.5" customHeight="1" x14ac:dyDescent="0.25">
      <c r="B15" s="14">
        <v>9</v>
      </c>
      <c r="C15" s="15" t="s">
        <v>67</v>
      </c>
      <c r="D15" s="14" t="s">
        <v>3</v>
      </c>
      <c r="E15" s="23"/>
      <c r="F15" s="23">
        <v>86400</v>
      </c>
      <c r="G15" s="24"/>
      <c r="H15" s="29">
        <f>ROUND((AVERAGE(E15,F15,G15)),0)</f>
        <v>86400</v>
      </c>
      <c r="I15" s="29">
        <f>((H15*1)*2)</f>
        <v>172800</v>
      </c>
      <c r="J15" s="29">
        <f>((H15*1)*2)</f>
        <v>172800</v>
      </c>
      <c r="K15" s="29">
        <f>((H15*1)*2)</f>
        <v>172800</v>
      </c>
      <c r="L15" s="30">
        <f>((H15*1)*2)</f>
        <v>172800</v>
      </c>
      <c r="M15" s="42"/>
    </row>
    <row r="16" spans="2:13" ht="24" customHeight="1" x14ac:dyDescent="0.25">
      <c r="B16" s="102" t="s">
        <v>60</v>
      </c>
      <c r="C16" s="102"/>
      <c r="D16" s="102"/>
      <c r="E16" s="102"/>
      <c r="F16" s="102"/>
      <c r="G16" s="102"/>
      <c r="H16" s="39">
        <f>SUM(H11:H14)</f>
        <v>326139</v>
      </c>
      <c r="I16" s="31">
        <f>SUM(I11:I14)</f>
        <v>652278</v>
      </c>
      <c r="J16" s="31">
        <f t="shared" ref="J16:K16" si="1">SUM(J11:J14)</f>
        <v>652278</v>
      </c>
      <c r="K16" s="31">
        <f t="shared" si="1"/>
        <v>652278</v>
      </c>
      <c r="L16" s="32">
        <f>SUM(L11:L14)</f>
        <v>652278</v>
      </c>
    </row>
    <row r="17" spans="2:14" x14ac:dyDescent="0.25">
      <c r="B17" s="97" t="s">
        <v>41</v>
      </c>
      <c r="C17" s="98"/>
      <c r="D17" s="98"/>
      <c r="E17" s="98"/>
      <c r="F17" s="98"/>
      <c r="G17" s="98"/>
      <c r="H17" s="99"/>
      <c r="I17" s="91">
        <f>+I16+J16+K16+L16</f>
        <v>2609112</v>
      </c>
      <c r="J17" s="92"/>
      <c r="K17" s="92"/>
      <c r="L17" s="93"/>
    </row>
    <row r="18" spans="2:14" x14ac:dyDescent="0.25">
      <c r="B18" s="108" t="s">
        <v>43</v>
      </c>
      <c r="C18" s="108"/>
      <c r="D18" s="108"/>
      <c r="E18" s="108"/>
      <c r="F18" s="108"/>
      <c r="G18" s="108"/>
      <c r="H18" s="108"/>
      <c r="I18" s="94">
        <f>+I8+I17</f>
        <v>5103120</v>
      </c>
      <c r="J18" s="95"/>
      <c r="K18" s="95"/>
      <c r="L18" s="96"/>
      <c r="N18" s="13"/>
    </row>
    <row r="19" spans="2:14" x14ac:dyDescent="0.25">
      <c r="B19" s="108" t="s">
        <v>61</v>
      </c>
      <c r="C19" s="108"/>
      <c r="D19" s="108"/>
      <c r="E19" s="108"/>
      <c r="F19" s="108"/>
      <c r="G19" s="108"/>
      <c r="H19" s="108"/>
      <c r="I19" s="94">
        <v>5270216</v>
      </c>
      <c r="J19" s="95"/>
      <c r="K19" s="95"/>
      <c r="L19" s="96"/>
    </row>
    <row r="20" spans="2:14" x14ac:dyDescent="0.25">
      <c r="B20" s="108" t="s">
        <v>62</v>
      </c>
      <c r="C20" s="108"/>
      <c r="D20" s="108"/>
      <c r="E20" s="108"/>
      <c r="F20" s="108"/>
      <c r="G20" s="108"/>
      <c r="H20" s="108"/>
      <c r="I20" s="94">
        <f>+I19-I18</f>
        <v>167096</v>
      </c>
      <c r="J20" s="95"/>
      <c r="K20" s="95"/>
      <c r="L20" s="96"/>
    </row>
    <row r="22" spans="2:14" x14ac:dyDescent="0.25">
      <c r="J22" s="13"/>
    </row>
    <row r="24" spans="2:14" ht="24.75" thickBot="1" x14ac:dyDescent="0.3">
      <c r="B24" s="110" t="s">
        <v>9</v>
      </c>
      <c r="C24" s="110" t="s">
        <v>10</v>
      </c>
      <c r="D24" s="110" t="s">
        <v>11</v>
      </c>
      <c r="E24" s="49" t="s">
        <v>12</v>
      </c>
      <c r="F24" s="49" t="s">
        <v>13</v>
      </c>
      <c r="G24" s="50" t="s">
        <v>15</v>
      </c>
      <c r="J24" s="5"/>
      <c r="K24" s="5"/>
      <c r="L24" s="5"/>
    </row>
    <row r="25" spans="2:14" ht="16.5" thickTop="1" thickBot="1" x14ac:dyDescent="0.3">
      <c r="B25" s="111"/>
      <c r="C25" s="111"/>
      <c r="D25" s="111"/>
      <c r="E25" s="27" t="s">
        <v>40</v>
      </c>
      <c r="F25" s="51" t="s">
        <v>14</v>
      </c>
      <c r="G25" s="52" t="s">
        <v>16</v>
      </c>
      <c r="J25" s="5"/>
      <c r="K25" s="5"/>
      <c r="L25" s="5"/>
    </row>
    <row r="26" spans="2:14" s="28" customFormat="1" ht="16.5" thickTop="1" thickBot="1" x14ac:dyDescent="0.3">
      <c r="B26" s="118" t="s">
        <v>65</v>
      </c>
      <c r="C26" s="119"/>
      <c r="D26" s="119"/>
      <c r="E26" s="119"/>
      <c r="F26" s="119"/>
      <c r="G26" s="120"/>
      <c r="J26" s="5"/>
      <c r="K26" s="5"/>
      <c r="L26" s="5"/>
    </row>
    <row r="27" spans="2:14" ht="16.5" thickTop="1" thickBot="1" x14ac:dyDescent="0.3">
      <c r="B27" s="2">
        <v>1</v>
      </c>
      <c r="C27" s="3" t="s">
        <v>52</v>
      </c>
      <c r="D27" s="4">
        <v>24988543</v>
      </c>
      <c r="E27" s="1" t="s">
        <v>17</v>
      </c>
      <c r="F27" s="1" t="s">
        <v>17</v>
      </c>
      <c r="G27" s="40" t="s">
        <v>17</v>
      </c>
      <c r="J27" s="28"/>
      <c r="K27" s="28"/>
      <c r="L27" s="28"/>
    </row>
    <row r="28" spans="2:14" ht="16.5" thickTop="1" thickBot="1" x14ac:dyDescent="0.3">
      <c r="B28" s="2">
        <v>2</v>
      </c>
      <c r="C28" s="3" t="s">
        <v>45</v>
      </c>
      <c r="D28" s="25">
        <v>25023111</v>
      </c>
      <c r="E28" s="1"/>
      <c r="F28" s="1" t="s">
        <v>17</v>
      </c>
      <c r="G28" s="40" t="s">
        <v>17</v>
      </c>
      <c r="J28" s="28"/>
      <c r="K28" s="28"/>
      <c r="L28" s="28"/>
    </row>
    <row r="29" spans="2:14" ht="16.5" thickTop="1" thickBot="1" x14ac:dyDescent="0.3">
      <c r="B29" s="2">
        <v>3</v>
      </c>
      <c r="C29" s="3" t="s">
        <v>53</v>
      </c>
      <c r="D29" s="25">
        <v>1094899144</v>
      </c>
      <c r="E29" s="1" t="s">
        <v>17</v>
      </c>
      <c r="F29" s="1" t="s">
        <v>17</v>
      </c>
      <c r="G29" s="40" t="s">
        <v>17</v>
      </c>
      <c r="J29" s="28"/>
      <c r="K29" s="28"/>
      <c r="L29" s="28"/>
    </row>
    <row r="30" spans="2:14" s="28" customFormat="1" ht="16.5" thickTop="1" thickBot="1" x14ac:dyDescent="0.3">
      <c r="B30" s="118" t="s">
        <v>66</v>
      </c>
      <c r="C30" s="119"/>
      <c r="D30" s="119"/>
      <c r="E30" s="119"/>
      <c r="F30" s="119"/>
      <c r="G30" s="120"/>
    </row>
    <row r="31" spans="2:14" ht="16.5" thickTop="1" thickBot="1" x14ac:dyDescent="0.3">
      <c r="B31" s="2">
        <v>4</v>
      </c>
      <c r="C31" s="3" t="s">
        <v>47</v>
      </c>
      <c r="D31" s="26">
        <v>89001215</v>
      </c>
      <c r="E31" s="1" t="s">
        <v>17</v>
      </c>
      <c r="F31" s="1" t="s">
        <v>17</v>
      </c>
      <c r="G31" s="40" t="s">
        <v>17</v>
      </c>
      <c r="J31" s="28"/>
      <c r="K31" s="28"/>
      <c r="L31" s="28"/>
    </row>
    <row r="32" spans="2:14" ht="16.5" thickTop="1" thickBot="1" x14ac:dyDescent="0.3">
      <c r="B32" s="2">
        <v>5</v>
      </c>
      <c r="C32" s="3" t="s">
        <v>48</v>
      </c>
      <c r="D32" s="4">
        <v>18389987</v>
      </c>
      <c r="E32" s="1" t="s">
        <v>17</v>
      </c>
      <c r="F32" s="1" t="s">
        <v>17</v>
      </c>
      <c r="G32" s="40" t="s">
        <v>17</v>
      </c>
      <c r="J32" s="28"/>
      <c r="K32" s="28"/>
      <c r="L32" s="28"/>
    </row>
    <row r="33" spans="2:12" ht="16.5" thickTop="1" thickBot="1" x14ac:dyDescent="0.3">
      <c r="B33" s="2">
        <v>6</v>
      </c>
      <c r="C33" s="3" t="s">
        <v>44</v>
      </c>
      <c r="D33" s="4">
        <v>18390992</v>
      </c>
      <c r="E33" s="1" t="s">
        <v>17</v>
      </c>
      <c r="F33" s="1" t="s">
        <v>17</v>
      </c>
      <c r="G33" s="40" t="s">
        <v>17</v>
      </c>
      <c r="J33" s="28"/>
      <c r="K33" s="28"/>
      <c r="L33" s="28"/>
    </row>
    <row r="34" spans="2:12" ht="16.5" thickTop="1" thickBot="1" x14ac:dyDescent="0.3">
      <c r="B34" s="2">
        <v>7</v>
      </c>
      <c r="C34" s="3" t="s">
        <v>54</v>
      </c>
      <c r="D34" s="4">
        <v>1016013208</v>
      </c>
      <c r="E34" s="1" t="s">
        <v>17</v>
      </c>
      <c r="F34" s="1" t="s">
        <v>17</v>
      </c>
      <c r="G34" s="40" t="s">
        <v>17</v>
      </c>
      <c r="J34" s="28"/>
      <c r="K34" s="28"/>
      <c r="L34" s="28"/>
    </row>
    <row r="35" spans="2:12" ht="15.75" thickTop="1" x14ac:dyDescent="0.25">
      <c r="J35" s="28"/>
      <c r="K35" s="28"/>
      <c r="L35" s="28"/>
    </row>
    <row r="36" spans="2:12" ht="24.75" thickBot="1" x14ac:dyDescent="0.3">
      <c r="B36" s="110" t="s">
        <v>9</v>
      </c>
      <c r="C36" s="110" t="s">
        <v>10</v>
      </c>
      <c r="D36" s="110" t="s">
        <v>11</v>
      </c>
      <c r="E36" s="49" t="s">
        <v>12</v>
      </c>
      <c r="F36" s="49" t="s">
        <v>13</v>
      </c>
      <c r="G36" s="53" t="s">
        <v>15</v>
      </c>
    </row>
    <row r="37" spans="2:12" ht="16.5" thickTop="1" thickBot="1" x14ac:dyDescent="0.3">
      <c r="B37" s="111"/>
      <c r="C37" s="111"/>
      <c r="D37" s="111"/>
      <c r="E37" s="27" t="s">
        <v>40</v>
      </c>
      <c r="F37" s="51" t="s">
        <v>14</v>
      </c>
      <c r="G37" s="54" t="s">
        <v>16</v>
      </c>
    </row>
    <row r="38" spans="2:12" ht="16.5" thickTop="1" thickBot="1" x14ac:dyDescent="0.3">
      <c r="B38" s="2">
        <v>1</v>
      </c>
      <c r="C38" s="3" t="s">
        <v>52</v>
      </c>
      <c r="D38" s="4">
        <v>24988543</v>
      </c>
      <c r="E38" s="43">
        <f>+$H$7</f>
        <v>415668</v>
      </c>
      <c r="F38" s="43">
        <f t="shared" ref="F38" si="2">+$H$7</f>
        <v>415668</v>
      </c>
      <c r="G38" s="44"/>
    </row>
    <row r="39" spans="2:12" ht="16.5" thickTop="1" thickBot="1" x14ac:dyDescent="0.3">
      <c r="B39" s="2">
        <v>2</v>
      </c>
      <c r="C39" s="3" t="s">
        <v>45</v>
      </c>
      <c r="D39" s="25">
        <v>25023111</v>
      </c>
      <c r="E39" s="43"/>
      <c r="F39" s="43">
        <f t="shared" ref="E39:G40" si="3">+$H$7</f>
        <v>415668</v>
      </c>
      <c r="G39" s="43">
        <f t="shared" si="3"/>
        <v>415668</v>
      </c>
    </row>
    <row r="40" spans="2:12" ht="16.5" thickTop="1" thickBot="1" x14ac:dyDescent="0.3">
      <c r="B40" s="2">
        <v>3</v>
      </c>
      <c r="C40" s="3" t="s">
        <v>53</v>
      </c>
      <c r="D40" s="25">
        <v>1094899144</v>
      </c>
      <c r="E40" s="43">
        <f t="shared" si="3"/>
        <v>415668</v>
      </c>
      <c r="F40" s="43">
        <f t="shared" si="3"/>
        <v>415668</v>
      </c>
      <c r="G40" s="44"/>
    </row>
    <row r="41" spans="2:12" ht="16.5" thickTop="1" thickBot="1" x14ac:dyDescent="0.3">
      <c r="B41" s="2">
        <v>4</v>
      </c>
      <c r="C41" s="3" t="s">
        <v>47</v>
      </c>
      <c r="D41" s="26">
        <v>89001215</v>
      </c>
      <c r="E41" s="43">
        <f>+H16</f>
        <v>326139</v>
      </c>
      <c r="F41" s="43">
        <f>+$H$16</f>
        <v>326139</v>
      </c>
      <c r="G41" s="44"/>
    </row>
    <row r="42" spans="2:12" ht="16.5" thickTop="1" thickBot="1" x14ac:dyDescent="0.3">
      <c r="B42" s="2">
        <v>5</v>
      </c>
      <c r="C42" s="3" t="s">
        <v>48</v>
      </c>
      <c r="D42" s="4">
        <v>18389987</v>
      </c>
      <c r="E42" s="43">
        <f>+$H$16</f>
        <v>326139</v>
      </c>
      <c r="F42" s="43">
        <f>+$H$16</f>
        <v>326139</v>
      </c>
      <c r="G42" s="44"/>
    </row>
    <row r="43" spans="2:12" ht="16.5" thickTop="1" thickBot="1" x14ac:dyDescent="0.3">
      <c r="B43" s="2">
        <v>6</v>
      </c>
      <c r="C43" s="3" t="s">
        <v>44</v>
      </c>
      <c r="D43" s="4">
        <v>18390992</v>
      </c>
      <c r="E43" s="43">
        <f>+$H$16</f>
        <v>326139</v>
      </c>
      <c r="F43" s="43">
        <f>+$H$16</f>
        <v>326139</v>
      </c>
      <c r="G43" s="44"/>
    </row>
    <row r="44" spans="2:12" ht="16.5" thickTop="1" thickBot="1" x14ac:dyDescent="0.3">
      <c r="B44" s="2">
        <v>7</v>
      </c>
      <c r="C44" s="3" t="s">
        <v>54</v>
      </c>
      <c r="D44" s="4">
        <v>1016013208</v>
      </c>
      <c r="E44" s="43">
        <f>+$H$16</f>
        <v>326139</v>
      </c>
      <c r="F44" s="43">
        <f>+$H$16</f>
        <v>326139</v>
      </c>
      <c r="G44" s="44"/>
    </row>
    <row r="45" spans="2:12" ht="16.5" thickTop="1" thickBot="1" x14ac:dyDescent="0.3">
      <c r="B45" s="112" t="s">
        <v>63</v>
      </c>
      <c r="C45" s="113"/>
      <c r="D45" s="114"/>
      <c r="E45" s="48">
        <f>SUM(E38:E44)</f>
        <v>2135892</v>
      </c>
      <c r="F45" s="48">
        <f t="shared" ref="F45:G45" si="4">SUM(F38:F44)</f>
        <v>2551560</v>
      </c>
      <c r="G45" s="48">
        <f t="shared" si="4"/>
        <v>415668</v>
      </c>
    </row>
    <row r="46" spans="2:12" ht="16.5" thickTop="1" thickBot="1" x14ac:dyDescent="0.3">
      <c r="B46" s="112" t="s">
        <v>64</v>
      </c>
      <c r="C46" s="113"/>
      <c r="D46" s="114"/>
      <c r="E46" s="115">
        <f>+E45+F45+G45</f>
        <v>5103120</v>
      </c>
      <c r="F46" s="116"/>
      <c r="G46" s="117"/>
    </row>
    <row r="47" spans="2:12" ht="15.75" thickTop="1" x14ac:dyDescent="0.25"/>
  </sheetData>
  <mergeCells count="24">
    <mergeCell ref="B45:D45"/>
    <mergeCell ref="B46:D46"/>
    <mergeCell ref="E46:G46"/>
    <mergeCell ref="B26:G26"/>
    <mergeCell ref="B30:G30"/>
    <mergeCell ref="B19:H19"/>
    <mergeCell ref="I19:L19"/>
    <mergeCell ref="B20:H20"/>
    <mergeCell ref="I20:L20"/>
    <mergeCell ref="B36:B37"/>
    <mergeCell ref="C36:C37"/>
    <mergeCell ref="D36:D37"/>
    <mergeCell ref="B24:B25"/>
    <mergeCell ref="C24:C25"/>
    <mergeCell ref="D24:D25"/>
    <mergeCell ref="I17:L17"/>
    <mergeCell ref="I18:L18"/>
    <mergeCell ref="B17:H17"/>
    <mergeCell ref="B7:G7"/>
    <mergeCell ref="B16:G16"/>
    <mergeCell ref="B8:H8"/>
    <mergeCell ref="B9:L9"/>
    <mergeCell ref="B18:H18"/>
    <mergeCell ref="I8:K8"/>
  </mergeCell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5"/>
  <sheetViews>
    <sheetView topLeftCell="A7" workbookViewId="0">
      <selection activeCell="G14" sqref="G14"/>
    </sheetView>
  </sheetViews>
  <sheetFormatPr baseColWidth="10" defaultRowHeight="15" x14ac:dyDescent="0.25"/>
  <cols>
    <col min="1" max="1" width="5.28515625" style="28" customWidth="1"/>
    <col min="2" max="2" width="5.28515625" style="28" bestFit="1" customWidth="1"/>
    <col min="3" max="3" width="34.140625" style="28" customWidth="1"/>
    <col min="4" max="4" width="13.140625" style="28" bestFit="1" customWidth="1"/>
    <col min="5" max="6" width="12.28515625" style="28" customWidth="1"/>
    <col min="7" max="7" width="11.42578125" style="28"/>
    <col min="8" max="8" width="9.85546875" style="28" bestFit="1" customWidth="1"/>
    <col min="9" max="11" width="11.42578125" style="28"/>
    <col min="12" max="12" width="11.7109375" style="28" customWidth="1"/>
    <col min="13" max="16384" width="11.42578125" style="28"/>
  </cols>
  <sheetData>
    <row r="2" spans="2:12" ht="36" x14ac:dyDescent="0.25">
      <c r="B2" s="35" t="s">
        <v>0</v>
      </c>
      <c r="C2" s="35" t="s">
        <v>1</v>
      </c>
      <c r="D2" s="35" t="s">
        <v>2</v>
      </c>
      <c r="E2" s="35" t="s">
        <v>49</v>
      </c>
      <c r="F2" s="35" t="s">
        <v>55</v>
      </c>
      <c r="G2" s="35" t="s">
        <v>56</v>
      </c>
      <c r="H2" s="35" t="s">
        <v>8</v>
      </c>
      <c r="I2" s="35" t="s">
        <v>52</v>
      </c>
      <c r="J2" s="35" t="s">
        <v>45</v>
      </c>
      <c r="K2" s="35" t="s">
        <v>57</v>
      </c>
      <c r="L2" s="17"/>
    </row>
    <row r="3" spans="2:12" s="16" customFormat="1" ht="63" customHeight="1" x14ac:dyDescent="0.25">
      <c r="B3" s="14">
        <v>1</v>
      </c>
      <c r="C3" s="15" t="s">
        <v>39</v>
      </c>
      <c r="D3" s="14" t="s">
        <v>3</v>
      </c>
      <c r="E3" s="19">
        <v>63700</v>
      </c>
      <c r="F3" s="19">
        <v>63700</v>
      </c>
      <c r="G3" s="20">
        <v>99900</v>
      </c>
      <c r="H3" s="21">
        <f>ROUND((AVERAGE(E3,F3:G3)),0)</f>
        <v>75767</v>
      </c>
      <c r="I3" s="21">
        <f>((H3*1)*3)</f>
        <v>227301</v>
      </c>
      <c r="J3" s="21">
        <f>((H3*1)*3)</f>
        <v>227301</v>
      </c>
      <c r="K3" s="21">
        <f>((H3*1)*3)</f>
        <v>227301</v>
      </c>
      <c r="L3" s="17"/>
    </row>
    <row r="4" spans="2:12" s="16" customFormat="1" ht="36" x14ac:dyDescent="0.25">
      <c r="B4" s="14">
        <v>2</v>
      </c>
      <c r="C4" s="15" t="s">
        <v>18</v>
      </c>
      <c r="D4" s="14" t="s">
        <v>3</v>
      </c>
      <c r="E4" s="22">
        <v>73800</v>
      </c>
      <c r="F4" s="22">
        <v>73800</v>
      </c>
      <c r="G4" s="21">
        <v>119900</v>
      </c>
      <c r="H4" s="21">
        <f>ROUND((AVERAGE(E4,F4:G4)),0)</f>
        <v>89167</v>
      </c>
      <c r="I4" s="21">
        <f>((H4*1)*3)</f>
        <v>267501</v>
      </c>
      <c r="J4" s="21">
        <f t="shared" ref="J4:J5" si="0">((H4*1)*3)</f>
        <v>267501</v>
      </c>
      <c r="K4" s="21">
        <f t="shared" ref="K4:K5" si="1">((H4*1)*3)</f>
        <v>267501</v>
      </c>
      <c r="L4" s="17"/>
    </row>
    <row r="5" spans="2:12" s="16" customFormat="1" ht="24" x14ac:dyDescent="0.25">
      <c r="B5" s="14">
        <v>3</v>
      </c>
      <c r="C5" s="15" t="s">
        <v>7</v>
      </c>
      <c r="D5" s="14" t="s">
        <v>6</v>
      </c>
      <c r="E5" s="22">
        <v>99800</v>
      </c>
      <c r="F5" s="22">
        <v>99800</v>
      </c>
      <c r="G5" s="21">
        <v>199900</v>
      </c>
      <c r="H5" s="21">
        <f>ROUND((AVERAGE(E5,F5:G5)),0)</f>
        <v>133167</v>
      </c>
      <c r="I5" s="21">
        <f t="shared" ref="I5:I6" si="2">((H5*1)*3)</f>
        <v>399501</v>
      </c>
      <c r="J5" s="21">
        <f t="shared" si="0"/>
        <v>399501</v>
      </c>
      <c r="K5" s="21">
        <f t="shared" si="1"/>
        <v>399501</v>
      </c>
      <c r="L5" s="17"/>
    </row>
    <row r="6" spans="2:12" s="16" customFormat="1" x14ac:dyDescent="0.25">
      <c r="B6" s="14">
        <v>4</v>
      </c>
      <c r="C6" s="15" t="s">
        <v>4</v>
      </c>
      <c r="D6" s="14" t="s">
        <v>3</v>
      </c>
      <c r="E6" s="22">
        <v>86400</v>
      </c>
      <c r="F6" s="22">
        <v>86400</v>
      </c>
      <c r="G6" s="21">
        <v>179900</v>
      </c>
      <c r="H6" s="21">
        <f>ROUND((AVERAGE(E6,F6:G6)),0)</f>
        <v>117567</v>
      </c>
      <c r="I6" s="21">
        <f t="shared" si="2"/>
        <v>352701</v>
      </c>
      <c r="J6" s="21">
        <f>((H6*1)*3)</f>
        <v>352701</v>
      </c>
      <c r="K6" s="21">
        <f>((H6*1)*3)</f>
        <v>352701</v>
      </c>
      <c r="L6" s="17"/>
    </row>
    <row r="7" spans="2:12" x14ac:dyDescent="0.25">
      <c r="B7" s="100" t="s">
        <v>60</v>
      </c>
      <c r="C7" s="100"/>
      <c r="D7" s="100"/>
      <c r="E7" s="100"/>
      <c r="F7" s="100"/>
      <c r="G7" s="101"/>
      <c r="H7" s="36">
        <f>SUM(H3:H6)</f>
        <v>415668</v>
      </c>
      <c r="I7" s="33">
        <f t="shared" ref="I7:K7" si="3">SUM(I3:I6)</f>
        <v>1247004</v>
      </c>
      <c r="J7" s="33">
        <f t="shared" si="3"/>
        <v>1247004</v>
      </c>
      <c r="K7" s="33">
        <f t="shared" si="3"/>
        <v>1247004</v>
      </c>
      <c r="L7" s="34"/>
    </row>
    <row r="8" spans="2:12" x14ac:dyDescent="0.25">
      <c r="B8" s="103" t="s">
        <v>42</v>
      </c>
      <c r="C8" s="104"/>
      <c r="D8" s="104"/>
      <c r="E8" s="104"/>
      <c r="F8" s="104"/>
      <c r="G8" s="104"/>
      <c r="H8" s="105"/>
      <c r="I8" s="109">
        <f>I7+J7+K7</f>
        <v>3741012</v>
      </c>
      <c r="J8" s="109"/>
      <c r="K8" s="109"/>
      <c r="L8" s="18"/>
    </row>
    <row r="9" spans="2:12" ht="21" customHeight="1" x14ac:dyDescent="0.25"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2"/>
    </row>
    <row r="10" spans="2:12" ht="45.75" customHeight="1" x14ac:dyDescent="0.25">
      <c r="B10" s="37" t="s">
        <v>0</v>
      </c>
      <c r="C10" s="37" t="s">
        <v>1</v>
      </c>
      <c r="D10" s="37" t="s">
        <v>2</v>
      </c>
      <c r="E10" s="37" t="s">
        <v>49</v>
      </c>
      <c r="F10" s="37" t="s">
        <v>55</v>
      </c>
      <c r="G10" s="37" t="s">
        <v>56</v>
      </c>
      <c r="H10" s="41" t="s">
        <v>8</v>
      </c>
      <c r="I10" s="41" t="s">
        <v>50</v>
      </c>
      <c r="J10" s="41" t="s">
        <v>51</v>
      </c>
      <c r="K10" s="41" t="s">
        <v>58</v>
      </c>
      <c r="L10" s="37" t="s">
        <v>59</v>
      </c>
    </row>
    <row r="11" spans="2:12" ht="48" x14ac:dyDescent="0.25">
      <c r="B11" s="14">
        <v>5</v>
      </c>
      <c r="C11" s="15" t="s">
        <v>19</v>
      </c>
      <c r="D11" s="14" t="s">
        <v>3</v>
      </c>
      <c r="E11" s="23">
        <v>63700</v>
      </c>
      <c r="F11" s="23">
        <v>63700</v>
      </c>
      <c r="G11" s="24">
        <v>85200</v>
      </c>
      <c r="H11" s="29">
        <f>ROUND((AVERAGE(E11,F11,G11)),0)</f>
        <v>70867</v>
      </c>
      <c r="I11" s="29">
        <f>((H11*1)*3)</f>
        <v>212601</v>
      </c>
      <c r="J11" s="29">
        <f>((H11*1)*3)</f>
        <v>212601</v>
      </c>
      <c r="K11" s="29">
        <f>((H11*1)*3)</f>
        <v>212601</v>
      </c>
      <c r="L11" s="30">
        <f>((H11*1)*3)</f>
        <v>212601</v>
      </c>
    </row>
    <row r="12" spans="2:12" ht="48" x14ac:dyDescent="0.25">
      <c r="B12" s="14">
        <v>6</v>
      </c>
      <c r="C12" s="15" t="s">
        <v>46</v>
      </c>
      <c r="D12" s="14" t="s">
        <v>3</v>
      </c>
      <c r="E12" s="23">
        <v>63700</v>
      </c>
      <c r="F12" s="23">
        <v>63700</v>
      </c>
      <c r="G12" s="24">
        <v>85200</v>
      </c>
      <c r="H12" s="29">
        <f>ROUND((AVERAGE(E12,F12,G12)),0)</f>
        <v>70867</v>
      </c>
      <c r="I12" s="29">
        <f t="shared" ref="I12:I14" si="4">((H12*1)*3)</f>
        <v>212601</v>
      </c>
      <c r="J12" s="29">
        <f t="shared" ref="J12:J14" si="5">((H12*1)*3)</f>
        <v>212601</v>
      </c>
      <c r="K12" s="29">
        <f t="shared" ref="K12:K14" si="6">((H12*1)*3)</f>
        <v>212601</v>
      </c>
      <c r="L12" s="30">
        <f t="shared" ref="L12:L14" si="7">((H12*1)*3)</f>
        <v>212601</v>
      </c>
    </row>
    <row r="13" spans="2:12" ht="36" x14ac:dyDescent="0.25">
      <c r="B13" s="14">
        <v>7</v>
      </c>
      <c r="C13" s="15" t="s">
        <v>20</v>
      </c>
      <c r="D13" s="14" t="s">
        <v>3</v>
      </c>
      <c r="E13" s="23">
        <v>75313</v>
      </c>
      <c r="F13" s="23">
        <v>75313</v>
      </c>
      <c r="G13" s="24">
        <v>84987</v>
      </c>
      <c r="H13" s="29">
        <f>ROUND((AVERAGE(E13,F13,G13)),0)</f>
        <v>78538</v>
      </c>
      <c r="I13" s="29">
        <f t="shared" si="4"/>
        <v>235614</v>
      </c>
      <c r="J13" s="29">
        <f t="shared" si="5"/>
        <v>235614</v>
      </c>
      <c r="K13" s="29">
        <f t="shared" si="6"/>
        <v>235614</v>
      </c>
      <c r="L13" s="30">
        <f t="shared" si="7"/>
        <v>235614</v>
      </c>
    </row>
    <row r="14" spans="2:12" ht="24" x14ac:dyDescent="0.25">
      <c r="B14" s="14">
        <v>8</v>
      </c>
      <c r="C14" s="15" t="s">
        <v>5</v>
      </c>
      <c r="D14" s="14" t="s">
        <v>6</v>
      </c>
      <c r="E14" s="23">
        <v>99800</v>
      </c>
      <c r="F14" s="23">
        <v>99800</v>
      </c>
      <c r="G14" s="24">
        <v>118000</v>
      </c>
      <c r="H14" s="29">
        <f>ROUND((AVERAGE(E14,F14,G14)),0)</f>
        <v>105867</v>
      </c>
      <c r="I14" s="29">
        <f t="shared" si="4"/>
        <v>317601</v>
      </c>
      <c r="J14" s="29">
        <f t="shared" si="5"/>
        <v>317601</v>
      </c>
      <c r="K14" s="29">
        <f t="shared" si="6"/>
        <v>317601</v>
      </c>
      <c r="L14" s="30">
        <f t="shared" si="7"/>
        <v>317601</v>
      </c>
    </row>
    <row r="15" spans="2:12" x14ac:dyDescent="0.25">
      <c r="B15" s="102" t="s">
        <v>60</v>
      </c>
      <c r="C15" s="102"/>
      <c r="D15" s="102"/>
      <c r="E15" s="102"/>
      <c r="F15" s="102"/>
      <c r="G15" s="102"/>
      <c r="H15" s="39">
        <f>SUM(H11:H14)</f>
        <v>326139</v>
      </c>
      <c r="I15" s="31">
        <f>SUM(I11:I14)</f>
        <v>978417</v>
      </c>
      <c r="J15" s="31">
        <f t="shared" ref="J15:K15" si="8">SUM(J11:J14)</f>
        <v>978417</v>
      </c>
      <c r="K15" s="31">
        <f t="shared" si="8"/>
        <v>978417</v>
      </c>
      <c r="L15" s="32">
        <f>SUM(L11:L14)</f>
        <v>978417</v>
      </c>
    </row>
    <row r="16" spans="2:12" x14ac:dyDescent="0.25">
      <c r="B16" s="97" t="s">
        <v>41</v>
      </c>
      <c r="C16" s="98"/>
      <c r="D16" s="98"/>
      <c r="E16" s="98"/>
      <c r="F16" s="98"/>
      <c r="G16" s="98"/>
      <c r="H16" s="99"/>
      <c r="I16" s="91">
        <f>+I15+J15+K15+L15</f>
        <v>3913668</v>
      </c>
      <c r="J16" s="92"/>
      <c r="K16" s="92"/>
      <c r="L16" s="93"/>
    </row>
    <row r="17" spans="2:14" x14ac:dyDescent="0.25">
      <c r="B17" s="126" t="s">
        <v>43</v>
      </c>
      <c r="C17" s="126"/>
      <c r="D17" s="126"/>
      <c r="E17" s="126"/>
      <c r="F17" s="126"/>
      <c r="G17" s="126"/>
      <c r="H17" s="126"/>
      <c r="I17" s="127">
        <f>+I8+I16</f>
        <v>7654680</v>
      </c>
      <c r="J17" s="128"/>
      <c r="K17" s="128"/>
      <c r="L17" s="129"/>
      <c r="M17" s="28">
        <v>5270216</v>
      </c>
      <c r="N17" s="13">
        <f>+M17-I17</f>
        <v>-2384464</v>
      </c>
    </row>
    <row r="21" spans="2:14" x14ac:dyDescent="0.25">
      <c r="J21" s="13"/>
    </row>
    <row r="24" spans="2:14" ht="24.75" thickBot="1" x14ac:dyDescent="0.3">
      <c r="B24" s="130" t="s">
        <v>9</v>
      </c>
      <c r="C24" s="130" t="s">
        <v>10</v>
      </c>
      <c r="D24" s="130" t="s">
        <v>11</v>
      </c>
      <c r="E24" s="45" t="s">
        <v>12</v>
      </c>
      <c r="F24" s="45" t="s">
        <v>13</v>
      </c>
      <c r="G24" s="45" t="s">
        <v>15</v>
      </c>
      <c r="J24" s="5"/>
      <c r="K24" s="5"/>
      <c r="L24" s="5"/>
    </row>
    <row r="25" spans="2:14" ht="16.5" thickTop="1" thickBot="1" x14ac:dyDescent="0.3">
      <c r="B25" s="131"/>
      <c r="C25" s="131"/>
      <c r="D25" s="131"/>
      <c r="E25" s="47" t="s">
        <v>40</v>
      </c>
      <c r="F25" s="46" t="s">
        <v>14</v>
      </c>
      <c r="G25" s="46" t="s">
        <v>16</v>
      </c>
      <c r="J25" s="5"/>
      <c r="K25" s="5"/>
      <c r="L25" s="5"/>
    </row>
    <row r="26" spans="2:14" ht="16.5" thickTop="1" thickBot="1" x14ac:dyDescent="0.3">
      <c r="B26" s="2">
        <v>1</v>
      </c>
      <c r="C26" s="3" t="s">
        <v>52</v>
      </c>
      <c r="D26" s="4">
        <v>24988543</v>
      </c>
      <c r="E26" s="1" t="s">
        <v>17</v>
      </c>
      <c r="F26" s="1" t="s">
        <v>17</v>
      </c>
      <c r="G26" s="1" t="s">
        <v>17</v>
      </c>
    </row>
    <row r="27" spans="2:14" ht="16.5" thickTop="1" thickBot="1" x14ac:dyDescent="0.3">
      <c r="B27" s="2">
        <v>2</v>
      </c>
      <c r="C27" s="3" t="s">
        <v>45</v>
      </c>
      <c r="D27" s="25">
        <v>25023111</v>
      </c>
      <c r="E27" s="1" t="s">
        <v>17</v>
      </c>
      <c r="F27" s="1" t="s">
        <v>17</v>
      </c>
      <c r="G27" s="1" t="s">
        <v>17</v>
      </c>
    </row>
    <row r="28" spans="2:14" ht="16.5" thickTop="1" thickBot="1" x14ac:dyDescent="0.3">
      <c r="B28" s="2">
        <v>3</v>
      </c>
      <c r="C28" s="3" t="s">
        <v>53</v>
      </c>
      <c r="D28" s="25">
        <v>1094899144</v>
      </c>
      <c r="E28" s="1" t="s">
        <v>17</v>
      </c>
      <c r="F28" s="1" t="s">
        <v>17</v>
      </c>
      <c r="G28" s="1" t="s">
        <v>17</v>
      </c>
    </row>
    <row r="29" spans="2:14" ht="16.5" thickTop="1" thickBot="1" x14ac:dyDescent="0.3">
      <c r="B29" s="2">
        <v>4</v>
      </c>
      <c r="C29" s="3" t="s">
        <v>47</v>
      </c>
      <c r="D29" s="26">
        <v>89001215</v>
      </c>
      <c r="E29" s="1" t="s">
        <v>17</v>
      </c>
      <c r="F29" s="1" t="s">
        <v>17</v>
      </c>
      <c r="G29" s="1" t="s">
        <v>17</v>
      </c>
    </row>
    <row r="30" spans="2:14" ht="16.5" thickTop="1" thickBot="1" x14ac:dyDescent="0.3">
      <c r="B30" s="2">
        <v>5</v>
      </c>
      <c r="C30" s="3" t="s">
        <v>48</v>
      </c>
      <c r="D30" s="4">
        <v>18389987</v>
      </c>
      <c r="E30" s="1" t="s">
        <v>17</v>
      </c>
      <c r="F30" s="1" t="s">
        <v>17</v>
      </c>
      <c r="G30" s="1" t="s">
        <v>17</v>
      </c>
    </row>
    <row r="31" spans="2:14" ht="16.5" thickTop="1" thickBot="1" x14ac:dyDescent="0.3">
      <c r="B31" s="2">
        <v>6</v>
      </c>
      <c r="C31" s="3" t="s">
        <v>44</v>
      </c>
      <c r="D31" s="4">
        <v>18390992</v>
      </c>
      <c r="E31" s="1" t="s">
        <v>17</v>
      </c>
      <c r="F31" s="1" t="s">
        <v>17</v>
      </c>
      <c r="G31" s="1" t="s">
        <v>17</v>
      </c>
    </row>
    <row r="32" spans="2:14" ht="16.5" thickTop="1" thickBot="1" x14ac:dyDescent="0.3">
      <c r="B32" s="2">
        <v>7</v>
      </c>
      <c r="C32" s="3" t="s">
        <v>54</v>
      </c>
      <c r="D32" s="4">
        <v>1016013208</v>
      </c>
      <c r="E32" s="1" t="s">
        <v>17</v>
      </c>
      <c r="F32" s="1" t="s">
        <v>17</v>
      </c>
      <c r="G32" s="1" t="s">
        <v>17</v>
      </c>
    </row>
    <row r="33" spans="2:7" ht="15.75" thickTop="1" x14ac:dyDescent="0.25"/>
    <row r="34" spans="2:7" ht="24.75" thickBot="1" x14ac:dyDescent="0.3">
      <c r="B34" s="130" t="s">
        <v>9</v>
      </c>
      <c r="C34" s="130" t="s">
        <v>10</v>
      </c>
      <c r="D34" s="130" t="s">
        <v>11</v>
      </c>
      <c r="E34" s="45" t="s">
        <v>12</v>
      </c>
      <c r="F34" s="45" t="s">
        <v>13</v>
      </c>
      <c r="G34" s="45" t="s">
        <v>15</v>
      </c>
    </row>
    <row r="35" spans="2:7" ht="16.5" thickTop="1" thickBot="1" x14ac:dyDescent="0.3">
      <c r="B35" s="131"/>
      <c r="C35" s="131"/>
      <c r="D35" s="131"/>
      <c r="E35" s="47" t="s">
        <v>40</v>
      </c>
      <c r="F35" s="46" t="s">
        <v>14</v>
      </c>
      <c r="G35" s="46" t="s">
        <v>16</v>
      </c>
    </row>
    <row r="36" spans="2:7" ht="16.5" thickTop="1" thickBot="1" x14ac:dyDescent="0.3">
      <c r="B36" s="2">
        <v>1</v>
      </c>
      <c r="C36" s="3" t="s">
        <v>52</v>
      </c>
      <c r="D36" s="4">
        <v>24988543</v>
      </c>
      <c r="E36" s="43">
        <f>+$H$7</f>
        <v>415668</v>
      </c>
      <c r="F36" s="43">
        <f t="shared" ref="F36:G36" si="9">+$H$7</f>
        <v>415668</v>
      </c>
      <c r="G36" s="43">
        <f t="shared" si="9"/>
        <v>415668</v>
      </c>
    </row>
    <row r="37" spans="2:7" ht="16.5" thickTop="1" thickBot="1" x14ac:dyDescent="0.3">
      <c r="B37" s="2">
        <v>2</v>
      </c>
      <c r="C37" s="3" t="s">
        <v>45</v>
      </c>
      <c r="D37" s="25">
        <v>25023111</v>
      </c>
      <c r="E37" s="43">
        <f t="shared" ref="E37:G38" si="10">+$H$7</f>
        <v>415668</v>
      </c>
      <c r="F37" s="43">
        <f t="shared" si="10"/>
        <v>415668</v>
      </c>
      <c r="G37" s="43">
        <f t="shared" si="10"/>
        <v>415668</v>
      </c>
    </row>
    <row r="38" spans="2:7" ht="16.5" thickTop="1" thickBot="1" x14ac:dyDescent="0.3">
      <c r="B38" s="2">
        <v>3</v>
      </c>
      <c r="C38" s="3" t="s">
        <v>53</v>
      </c>
      <c r="D38" s="25">
        <v>1094899144</v>
      </c>
      <c r="E38" s="43">
        <f t="shared" si="10"/>
        <v>415668</v>
      </c>
      <c r="F38" s="43">
        <f t="shared" si="10"/>
        <v>415668</v>
      </c>
      <c r="G38" s="43">
        <f t="shared" si="10"/>
        <v>415668</v>
      </c>
    </row>
    <row r="39" spans="2:7" ht="16.5" thickTop="1" thickBot="1" x14ac:dyDescent="0.3">
      <c r="B39" s="2">
        <v>4</v>
      </c>
      <c r="C39" s="3" t="s">
        <v>47</v>
      </c>
      <c r="D39" s="26">
        <v>89001215</v>
      </c>
      <c r="E39" s="43">
        <f>+$H$15</f>
        <v>326139</v>
      </c>
      <c r="F39" s="43">
        <f t="shared" ref="F39:G39" si="11">+$H$15</f>
        <v>326139</v>
      </c>
      <c r="G39" s="43">
        <f t="shared" si="11"/>
        <v>326139</v>
      </c>
    </row>
    <row r="40" spans="2:7" ht="16.5" thickTop="1" thickBot="1" x14ac:dyDescent="0.3">
      <c r="B40" s="2">
        <v>5</v>
      </c>
      <c r="C40" s="3" t="s">
        <v>48</v>
      </c>
      <c r="D40" s="4">
        <v>18389987</v>
      </c>
      <c r="E40" s="43">
        <f t="shared" ref="E40:G42" si="12">+$H$15</f>
        <v>326139</v>
      </c>
      <c r="F40" s="43">
        <f t="shared" si="12"/>
        <v>326139</v>
      </c>
      <c r="G40" s="43">
        <f t="shared" si="12"/>
        <v>326139</v>
      </c>
    </row>
    <row r="41" spans="2:7" ht="16.5" thickTop="1" thickBot="1" x14ac:dyDescent="0.3">
      <c r="B41" s="2">
        <v>6</v>
      </c>
      <c r="C41" s="3" t="s">
        <v>44</v>
      </c>
      <c r="D41" s="4">
        <v>18390992</v>
      </c>
      <c r="E41" s="43">
        <f t="shared" si="12"/>
        <v>326139</v>
      </c>
      <c r="F41" s="43">
        <f t="shared" si="12"/>
        <v>326139</v>
      </c>
      <c r="G41" s="43">
        <f t="shared" si="12"/>
        <v>326139</v>
      </c>
    </row>
    <row r="42" spans="2:7" ht="16.5" thickTop="1" thickBot="1" x14ac:dyDescent="0.3">
      <c r="B42" s="2">
        <v>7</v>
      </c>
      <c r="C42" s="3" t="s">
        <v>54</v>
      </c>
      <c r="D42" s="4">
        <v>1016013208</v>
      </c>
      <c r="E42" s="43">
        <f t="shared" si="12"/>
        <v>326139</v>
      </c>
      <c r="F42" s="43">
        <f t="shared" si="12"/>
        <v>326139</v>
      </c>
      <c r="G42" s="43">
        <f t="shared" si="12"/>
        <v>326139</v>
      </c>
    </row>
    <row r="43" spans="2:7" ht="16.5" customHeight="1" thickTop="1" thickBot="1" x14ac:dyDescent="0.3">
      <c r="B43" s="112" t="s">
        <v>63</v>
      </c>
      <c r="C43" s="113"/>
      <c r="D43" s="114"/>
      <c r="E43" s="44">
        <f>SUM(E36:E42)</f>
        <v>2551560</v>
      </c>
      <c r="F43" s="44">
        <f t="shared" ref="F43:G43" si="13">SUM(F36:F42)</f>
        <v>2551560</v>
      </c>
      <c r="G43" s="44">
        <f t="shared" si="13"/>
        <v>2551560</v>
      </c>
    </row>
    <row r="44" spans="2:7" ht="16.5" thickTop="1" thickBot="1" x14ac:dyDescent="0.3">
      <c r="B44" s="112" t="s">
        <v>64</v>
      </c>
      <c r="C44" s="113"/>
      <c r="D44" s="114"/>
      <c r="E44" s="123">
        <f>+E43+F43+G43</f>
        <v>7654680</v>
      </c>
      <c r="F44" s="124"/>
      <c r="G44" s="125"/>
    </row>
    <row r="45" spans="2:7" ht="15.75" thickTop="1" x14ac:dyDescent="0.25"/>
  </sheetData>
  <mergeCells count="18">
    <mergeCell ref="B43:D43"/>
    <mergeCell ref="B44:D44"/>
    <mergeCell ref="E44:G44"/>
    <mergeCell ref="B17:H17"/>
    <mergeCell ref="I17:L17"/>
    <mergeCell ref="B24:B25"/>
    <mergeCell ref="C24:C25"/>
    <mergeCell ref="D24:D25"/>
    <mergeCell ref="B34:B35"/>
    <mergeCell ref="C34:C35"/>
    <mergeCell ref="D34:D35"/>
    <mergeCell ref="B16:H16"/>
    <mergeCell ref="I16:L16"/>
    <mergeCell ref="B7:G7"/>
    <mergeCell ref="B8:H8"/>
    <mergeCell ref="I8:K8"/>
    <mergeCell ref="B9:L9"/>
    <mergeCell ref="B15:G15"/>
  </mergeCells>
  <pageMargins left="0.7" right="0.7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6"/>
  <sheetViews>
    <sheetView workbookViewId="0">
      <selection activeCell="H3" sqref="H3"/>
    </sheetView>
  </sheetViews>
  <sheetFormatPr baseColWidth="10" defaultRowHeight="15" x14ac:dyDescent="0.25"/>
  <cols>
    <col min="1" max="1" width="5.28515625" style="28" customWidth="1"/>
    <col min="2" max="2" width="5.28515625" style="28" bestFit="1" customWidth="1"/>
    <col min="3" max="3" width="34.140625" style="28" customWidth="1"/>
    <col min="4" max="4" width="13.140625" style="28" bestFit="1" customWidth="1"/>
    <col min="5" max="6" width="12.28515625" style="28" customWidth="1"/>
    <col min="7" max="7" width="11.42578125" style="28"/>
    <col min="8" max="8" width="9.85546875" style="28" bestFit="1" customWidth="1"/>
    <col min="9" max="9" width="12" style="28" bestFit="1" customWidth="1"/>
    <col min="10" max="11" width="11.42578125" style="28"/>
    <col min="12" max="12" width="11.7109375" style="28" customWidth="1"/>
    <col min="13" max="13" width="8.140625" style="28" customWidth="1"/>
    <col min="14" max="14" width="33.5703125" style="28" customWidth="1"/>
    <col min="15" max="16" width="14.140625" style="28" bestFit="1" customWidth="1"/>
    <col min="17" max="16384" width="11.42578125" style="28"/>
  </cols>
  <sheetData>
    <row r="2" spans="2:17" ht="36" x14ac:dyDescent="0.25">
      <c r="B2" s="59" t="s">
        <v>0</v>
      </c>
      <c r="C2" s="59" t="s">
        <v>1</v>
      </c>
      <c r="D2" s="59" t="s">
        <v>2</v>
      </c>
      <c r="E2" s="59" t="s">
        <v>79</v>
      </c>
      <c r="F2" s="59" t="s">
        <v>69</v>
      </c>
      <c r="G2" s="59" t="s">
        <v>70</v>
      </c>
      <c r="H2" s="59" t="s">
        <v>8</v>
      </c>
      <c r="I2" s="59" t="s">
        <v>52</v>
      </c>
      <c r="J2" s="59" t="s">
        <v>72</v>
      </c>
      <c r="K2" s="59" t="s">
        <v>57</v>
      </c>
      <c r="L2" s="67"/>
    </row>
    <row r="3" spans="2:17" s="16" customFormat="1" ht="51" customHeight="1" x14ac:dyDescent="0.25">
      <c r="B3" s="14">
        <v>1</v>
      </c>
      <c r="C3" s="15" t="s">
        <v>75</v>
      </c>
      <c r="D3" s="14" t="s">
        <v>3</v>
      </c>
      <c r="E3" s="83">
        <v>75684</v>
      </c>
      <c r="F3" s="83">
        <v>61000</v>
      </c>
      <c r="G3" s="83">
        <v>91800</v>
      </c>
      <c r="H3" s="21">
        <f>(E3+F3+G3)/3</f>
        <v>76161.333333333328</v>
      </c>
      <c r="I3" s="21">
        <f>H3*3</f>
        <v>228484</v>
      </c>
      <c r="J3" s="21">
        <f>H3*3</f>
        <v>228484</v>
      </c>
      <c r="K3" s="21">
        <f>H3*3</f>
        <v>228484</v>
      </c>
      <c r="L3" s="68"/>
    </row>
    <row r="4" spans="2:17" s="16" customFormat="1" ht="44.25" customHeight="1" x14ac:dyDescent="0.25">
      <c r="B4" s="14">
        <v>2</v>
      </c>
      <c r="C4" s="15" t="s">
        <v>76</v>
      </c>
      <c r="D4" s="14" t="s">
        <v>3</v>
      </c>
      <c r="E4" s="84">
        <v>89131</v>
      </c>
      <c r="F4" s="84">
        <v>69900</v>
      </c>
      <c r="G4" s="84">
        <v>91800</v>
      </c>
      <c r="H4" s="21">
        <f>(E4+F4+G4)/3</f>
        <v>83610.333333333328</v>
      </c>
      <c r="I4" s="21">
        <f t="shared" ref="I4:I6" si="0">H4*3</f>
        <v>250831</v>
      </c>
      <c r="J4" s="21">
        <f t="shared" ref="J4:J6" si="1">H4*3</f>
        <v>250831</v>
      </c>
      <c r="K4" s="21">
        <f t="shared" ref="K4:K6" si="2">H4*3</f>
        <v>250831</v>
      </c>
      <c r="L4" s="68"/>
    </row>
    <row r="5" spans="2:17" s="16" customFormat="1" ht="24" x14ac:dyDescent="0.25">
      <c r="B5" s="14">
        <v>3</v>
      </c>
      <c r="C5" s="15" t="s">
        <v>7</v>
      </c>
      <c r="D5" s="14" t="s">
        <v>6</v>
      </c>
      <c r="E5" s="84">
        <v>133161</v>
      </c>
      <c r="F5" s="84">
        <v>158000</v>
      </c>
      <c r="G5" s="84">
        <v>118800</v>
      </c>
      <c r="H5" s="21">
        <f>(E5+F5+G5)/3</f>
        <v>136653.66666666666</v>
      </c>
      <c r="I5" s="21">
        <f t="shared" si="0"/>
        <v>409961</v>
      </c>
      <c r="J5" s="21">
        <f t="shared" si="1"/>
        <v>409961</v>
      </c>
      <c r="K5" s="21">
        <f t="shared" si="2"/>
        <v>409961</v>
      </c>
      <c r="L5" s="68"/>
    </row>
    <row r="6" spans="2:17" s="16" customFormat="1" ht="24" x14ac:dyDescent="0.25">
      <c r="B6" s="14">
        <v>4</v>
      </c>
      <c r="C6" s="15" t="s">
        <v>77</v>
      </c>
      <c r="D6" s="14" t="s">
        <v>3</v>
      </c>
      <c r="E6" s="84">
        <v>117453</v>
      </c>
      <c r="F6" s="84">
        <v>105000</v>
      </c>
      <c r="G6" s="84">
        <v>105000</v>
      </c>
      <c r="H6" s="21">
        <f>(E6+F6+G6)/3</f>
        <v>109151</v>
      </c>
      <c r="I6" s="21">
        <f t="shared" si="0"/>
        <v>327453</v>
      </c>
      <c r="J6" s="21">
        <f t="shared" si="1"/>
        <v>327453</v>
      </c>
      <c r="K6" s="21">
        <f t="shared" si="2"/>
        <v>327453</v>
      </c>
      <c r="L6" s="68"/>
    </row>
    <row r="7" spans="2:17" x14ac:dyDescent="0.25">
      <c r="B7" s="138" t="s">
        <v>60</v>
      </c>
      <c r="C7" s="138"/>
      <c r="D7" s="138"/>
      <c r="E7" s="138"/>
      <c r="F7" s="138"/>
      <c r="G7" s="139"/>
      <c r="H7" s="60">
        <f>SUM(H3:H6)</f>
        <v>405576.33333333331</v>
      </c>
      <c r="I7" s="61">
        <f t="shared" ref="I7:K7" si="3">SUM(I3:I6)</f>
        <v>1216729</v>
      </c>
      <c r="J7" s="61">
        <f t="shared" si="3"/>
        <v>1216729</v>
      </c>
      <c r="K7" s="61">
        <f t="shared" si="3"/>
        <v>1216729</v>
      </c>
      <c r="L7" s="69"/>
    </row>
    <row r="8" spans="2:17" x14ac:dyDescent="0.25">
      <c r="B8" s="140" t="s">
        <v>42</v>
      </c>
      <c r="C8" s="141"/>
      <c r="D8" s="141"/>
      <c r="E8" s="141"/>
      <c r="F8" s="141"/>
      <c r="G8" s="141"/>
      <c r="H8" s="142"/>
      <c r="I8" s="143">
        <f>I7+J7+K7</f>
        <v>3650187</v>
      </c>
      <c r="J8" s="143"/>
      <c r="K8" s="143"/>
      <c r="L8" s="18"/>
      <c r="P8" s="42"/>
    </row>
    <row r="9" spans="2:17" ht="21" customHeight="1" x14ac:dyDescent="0.25"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2"/>
    </row>
    <row r="10" spans="2:17" ht="45.75" customHeight="1" x14ac:dyDescent="0.25">
      <c r="B10" s="59" t="s">
        <v>0</v>
      </c>
      <c r="C10" s="59" t="s">
        <v>1</v>
      </c>
      <c r="D10" s="59" t="s">
        <v>2</v>
      </c>
      <c r="E10" s="59" t="s">
        <v>79</v>
      </c>
      <c r="F10" s="59" t="s">
        <v>69</v>
      </c>
      <c r="G10" s="59" t="s">
        <v>70</v>
      </c>
      <c r="H10" s="62" t="s">
        <v>8</v>
      </c>
      <c r="I10" s="63" t="s">
        <v>50</v>
      </c>
      <c r="J10" s="63" t="s">
        <v>51</v>
      </c>
      <c r="K10" s="63" t="s">
        <v>58</v>
      </c>
      <c r="L10" s="59" t="s">
        <v>71</v>
      </c>
    </row>
    <row r="11" spans="2:17" ht="55.5" customHeight="1" x14ac:dyDescent="0.25">
      <c r="B11" s="14">
        <v>5</v>
      </c>
      <c r="C11" s="15" t="s">
        <v>90</v>
      </c>
      <c r="D11" s="14" t="s">
        <v>3</v>
      </c>
      <c r="E11" s="82">
        <v>75684</v>
      </c>
      <c r="F11" s="82">
        <v>59900</v>
      </c>
      <c r="G11" s="82">
        <v>91800</v>
      </c>
      <c r="H11" s="29">
        <f>(E11+F11+G11)/3</f>
        <v>75794.666666666672</v>
      </c>
      <c r="I11" s="29">
        <f>H11*3</f>
        <v>227384</v>
      </c>
      <c r="J11" s="29">
        <f>H11*3</f>
        <v>227384</v>
      </c>
      <c r="K11" s="29">
        <f>H11*3</f>
        <v>227384</v>
      </c>
      <c r="L11" s="30">
        <f>H11*3</f>
        <v>227384</v>
      </c>
    </row>
    <row r="12" spans="2:17" ht="55.5" customHeight="1" x14ac:dyDescent="0.25">
      <c r="B12" s="14">
        <v>6</v>
      </c>
      <c r="C12" s="15" t="s">
        <v>78</v>
      </c>
      <c r="D12" s="14" t="s">
        <v>3</v>
      </c>
      <c r="E12" s="82">
        <v>90083</v>
      </c>
      <c r="F12" s="82">
        <v>66000</v>
      </c>
      <c r="G12" s="82">
        <v>91800</v>
      </c>
      <c r="H12" s="29">
        <f t="shared" ref="H12:H14" si="4">(E12+F12+G12)/3</f>
        <v>82627.666666666672</v>
      </c>
      <c r="I12" s="29">
        <f t="shared" ref="I12:I14" si="5">H12*3</f>
        <v>247883</v>
      </c>
      <c r="J12" s="29">
        <f t="shared" ref="J12:J14" si="6">H12*3</f>
        <v>247883</v>
      </c>
      <c r="K12" s="29">
        <f t="shared" ref="K12:K14" si="7">H12*3</f>
        <v>247883</v>
      </c>
      <c r="L12" s="30">
        <f t="shared" ref="L12:L14" si="8">H12*3</f>
        <v>247883</v>
      </c>
    </row>
    <row r="13" spans="2:17" ht="36" customHeight="1" x14ac:dyDescent="0.25">
      <c r="B13" s="14">
        <v>7</v>
      </c>
      <c r="C13" s="15" t="s">
        <v>91</v>
      </c>
      <c r="D13" s="14" t="s">
        <v>3</v>
      </c>
      <c r="E13" s="82">
        <v>86394</v>
      </c>
      <c r="F13" s="82">
        <v>198000</v>
      </c>
      <c r="G13" s="82">
        <v>105000</v>
      </c>
      <c r="H13" s="29">
        <f t="shared" si="4"/>
        <v>129798</v>
      </c>
      <c r="I13" s="29">
        <f t="shared" si="5"/>
        <v>389394</v>
      </c>
      <c r="J13" s="29">
        <f t="shared" si="6"/>
        <v>389394</v>
      </c>
      <c r="K13" s="29">
        <f t="shared" si="7"/>
        <v>389394</v>
      </c>
      <c r="L13" s="30">
        <f t="shared" si="8"/>
        <v>389394</v>
      </c>
    </row>
    <row r="14" spans="2:17" ht="25.5" customHeight="1" x14ac:dyDescent="0.25">
      <c r="B14" s="14">
        <v>8</v>
      </c>
      <c r="C14" s="15" t="s">
        <v>5</v>
      </c>
      <c r="D14" s="14" t="s">
        <v>6</v>
      </c>
      <c r="E14" s="82">
        <v>133161</v>
      </c>
      <c r="F14" s="82">
        <v>158000</v>
      </c>
      <c r="G14" s="82">
        <v>118800</v>
      </c>
      <c r="H14" s="29">
        <f t="shared" si="4"/>
        <v>136653.66666666666</v>
      </c>
      <c r="I14" s="29">
        <f t="shared" si="5"/>
        <v>409961</v>
      </c>
      <c r="J14" s="29">
        <f t="shared" si="6"/>
        <v>409961</v>
      </c>
      <c r="K14" s="29">
        <f t="shared" si="7"/>
        <v>409961</v>
      </c>
      <c r="L14" s="30">
        <f t="shared" si="8"/>
        <v>409961</v>
      </c>
    </row>
    <row r="15" spans="2:17" ht="24" customHeight="1" x14ac:dyDescent="0.25">
      <c r="B15" s="144" t="s">
        <v>60</v>
      </c>
      <c r="C15" s="144"/>
      <c r="D15" s="144"/>
      <c r="E15" s="144"/>
      <c r="F15" s="144"/>
      <c r="G15" s="144"/>
      <c r="H15" s="64">
        <f>SUM(H11:H14)</f>
        <v>424874</v>
      </c>
      <c r="I15" s="65">
        <f>SUM(I11:I14)</f>
        <v>1274622</v>
      </c>
      <c r="J15" s="65">
        <f>SUM(J11:J14)</f>
        <v>1274622</v>
      </c>
      <c r="K15" s="65">
        <f>SUM(K11:K14)</f>
        <v>1274622</v>
      </c>
      <c r="L15" s="66">
        <f>SUM(L11:L14)</f>
        <v>1274622</v>
      </c>
      <c r="O15" s="77"/>
      <c r="Q15" s="42"/>
    </row>
    <row r="16" spans="2:17" x14ac:dyDescent="0.25">
      <c r="B16" s="132" t="s">
        <v>41</v>
      </c>
      <c r="C16" s="133"/>
      <c r="D16" s="133"/>
      <c r="E16" s="133"/>
      <c r="F16" s="133"/>
      <c r="G16" s="133"/>
      <c r="H16" s="134"/>
      <c r="I16" s="135">
        <f>+I15+J15+K15+L15</f>
        <v>5098488</v>
      </c>
      <c r="J16" s="136"/>
      <c r="K16" s="136"/>
      <c r="L16" s="137"/>
      <c r="N16" s="13"/>
      <c r="O16" s="77"/>
    </row>
    <row r="17" spans="2:17" x14ac:dyDescent="0.25">
      <c r="B17" s="108" t="s">
        <v>43</v>
      </c>
      <c r="C17" s="108"/>
      <c r="D17" s="108"/>
      <c r="E17" s="108"/>
      <c r="F17" s="108"/>
      <c r="G17" s="108"/>
      <c r="H17" s="108"/>
      <c r="I17" s="94">
        <f>+I8+I16</f>
        <v>8748675</v>
      </c>
      <c r="J17" s="95"/>
      <c r="K17" s="95"/>
      <c r="L17" s="96"/>
      <c r="N17" s="13"/>
      <c r="O17" s="42"/>
      <c r="Q17" s="78"/>
    </row>
    <row r="18" spans="2:17" x14ac:dyDescent="0.25">
      <c r="B18" s="108" t="s">
        <v>61</v>
      </c>
      <c r="C18" s="108"/>
      <c r="D18" s="108"/>
      <c r="E18" s="108"/>
      <c r="F18" s="108"/>
      <c r="G18" s="108"/>
      <c r="H18" s="108"/>
      <c r="I18" s="94">
        <v>8748675</v>
      </c>
      <c r="J18" s="95"/>
      <c r="K18" s="95"/>
      <c r="L18" s="96"/>
      <c r="O18" s="13"/>
      <c r="Q18" s="78"/>
    </row>
    <row r="19" spans="2:17" x14ac:dyDescent="0.25">
      <c r="B19" s="108" t="s">
        <v>62</v>
      </c>
      <c r="C19" s="108"/>
      <c r="D19" s="108"/>
      <c r="E19" s="108"/>
      <c r="F19" s="108"/>
      <c r="G19" s="108"/>
      <c r="H19" s="108"/>
      <c r="I19" s="94">
        <f>+I18-I17</f>
        <v>0</v>
      </c>
      <c r="J19" s="95"/>
      <c r="K19" s="95"/>
      <c r="L19" s="96"/>
      <c r="N19" s="13"/>
    </row>
    <row r="21" spans="2:17" x14ac:dyDescent="0.25">
      <c r="J21" s="13"/>
    </row>
    <row r="23" spans="2:17" ht="24.75" thickBot="1" x14ac:dyDescent="0.3">
      <c r="B23" s="145" t="s">
        <v>9</v>
      </c>
      <c r="C23" s="145" t="s">
        <v>10</v>
      </c>
      <c r="D23" s="145" t="s">
        <v>11</v>
      </c>
      <c r="E23" s="70" t="s">
        <v>12</v>
      </c>
      <c r="F23" s="70" t="s">
        <v>13</v>
      </c>
      <c r="G23" s="70" t="s">
        <v>15</v>
      </c>
      <c r="J23" s="5"/>
      <c r="K23" s="5"/>
      <c r="L23" s="5"/>
    </row>
    <row r="24" spans="2:17" ht="16.5" thickTop="1" thickBot="1" x14ac:dyDescent="0.3">
      <c r="B24" s="146"/>
      <c r="C24" s="146"/>
      <c r="D24" s="146"/>
      <c r="E24" s="80" t="s">
        <v>40</v>
      </c>
      <c r="F24" s="71" t="s">
        <v>14</v>
      </c>
      <c r="G24" s="71" t="s">
        <v>16</v>
      </c>
      <c r="J24" s="5"/>
      <c r="K24" s="5"/>
      <c r="L24" s="5"/>
    </row>
    <row r="25" spans="2:17" ht="16.5" thickTop="1" thickBot="1" x14ac:dyDescent="0.3">
      <c r="B25" s="147" t="s">
        <v>65</v>
      </c>
      <c r="C25" s="148"/>
      <c r="D25" s="148"/>
      <c r="E25" s="148"/>
      <c r="F25" s="148"/>
      <c r="G25" s="149"/>
      <c r="J25" s="5"/>
      <c r="K25" s="5"/>
      <c r="L25" s="5"/>
    </row>
    <row r="26" spans="2:17" ht="16.5" thickTop="1" thickBot="1" x14ac:dyDescent="0.3">
      <c r="B26" s="2">
        <v>1</v>
      </c>
      <c r="C26" s="3" t="s">
        <v>52</v>
      </c>
      <c r="D26" s="4">
        <v>24988543</v>
      </c>
      <c r="E26" s="1"/>
      <c r="F26" s="1"/>
      <c r="G26" s="79"/>
    </row>
    <row r="27" spans="2:17" ht="16.5" thickTop="1" thickBot="1" x14ac:dyDescent="0.3">
      <c r="B27" s="2">
        <v>2</v>
      </c>
      <c r="C27" s="3" t="s">
        <v>74</v>
      </c>
      <c r="D27" s="25">
        <v>1097396947</v>
      </c>
      <c r="E27" s="1"/>
      <c r="F27" s="1"/>
      <c r="G27" s="79"/>
    </row>
    <row r="28" spans="2:17" ht="16.5" thickTop="1" thickBot="1" x14ac:dyDescent="0.3">
      <c r="B28" s="2">
        <v>3</v>
      </c>
      <c r="C28" s="3" t="s">
        <v>53</v>
      </c>
      <c r="D28" s="25">
        <v>1094899144</v>
      </c>
      <c r="E28" s="1"/>
      <c r="F28" s="1"/>
      <c r="G28" s="79"/>
    </row>
    <row r="29" spans="2:17" ht="16.5" thickTop="1" thickBot="1" x14ac:dyDescent="0.3">
      <c r="B29" s="118" t="s">
        <v>66</v>
      </c>
      <c r="C29" s="119"/>
      <c r="D29" s="119"/>
      <c r="E29" s="119"/>
      <c r="F29" s="119"/>
      <c r="G29" s="120"/>
    </row>
    <row r="30" spans="2:17" ht="16.5" thickTop="1" thickBot="1" x14ac:dyDescent="0.3">
      <c r="B30" s="2">
        <v>4</v>
      </c>
      <c r="C30" s="3" t="s">
        <v>48</v>
      </c>
      <c r="D30" s="4">
        <v>18389987</v>
      </c>
      <c r="E30" s="1"/>
      <c r="F30" s="1"/>
      <c r="G30" s="40"/>
      <c r="M30" s="85"/>
      <c r="N30" s="85"/>
      <c r="O30" s="5"/>
    </row>
    <row r="31" spans="2:17" ht="16.5" thickTop="1" thickBot="1" x14ac:dyDescent="0.3">
      <c r="B31" s="2">
        <v>5</v>
      </c>
      <c r="C31" s="3" t="s">
        <v>44</v>
      </c>
      <c r="D31" s="4">
        <v>18390992</v>
      </c>
      <c r="E31" s="1"/>
      <c r="F31" s="1"/>
      <c r="G31" s="40"/>
      <c r="M31" s="86"/>
      <c r="N31" s="87"/>
      <c r="O31" s="88"/>
    </row>
    <row r="32" spans="2:17" ht="16.5" thickTop="1" thickBot="1" x14ac:dyDescent="0.3">
      <c r="B32" s="2">
        <v>6</v>
      </c>
      <c r="C32" s="3" t="s">
        <v>47</v>
      </c>
      <c r="D32" s="26">
        <v>89001215</v>
      </c>
      <c r="E32" s="1"/>
      <c r="F32" s="1"/>
      <c r="G32" s="40"/>
    </row>
    <row r="33" spans="2:7" ht="16.5" thickTop="1" thickBot="1" x14ac:dyDescent="0.3">
      <c r="B33" s="2">
        <v>7</v>
      </c>
      <c r="C33" s="3" t="s">
        <v>73</v>
      </c>
      <c r="D33" s="4">
        <v>1077463047</v>
      </c>
      <c r="E33" s="1"/>
      <c r="F33" s="1"/>
      <c r="G33" s="40"/>
    </row>
    <row r="34" spans="2:7" ht="15.75" thickTop="1" x14ac:dyDescent="0.25"/>
    <row r="35" spans="2:7" ht="24.75" thickBot="1" x14ac:dyDescent="0.3">
      <c r="B35" s="110" t="s">
        <v>9</v>
      </c>
      <c r="C35" s="110" t="s">
        <v>10</v>
      </c>
      <c r="D35" s="110" t="s">
        <v>11</v>
      </c>
      <c r="E35" s="49" t="s">
        <v>12</v>
      </c>
      <c r="F35" s="49" t="s">
        <v>13</v>
      </c>
      <c r="G35" s="70" t="s">
        <v>15</v>
      </c>
    </row>
    <row r="36" spans="2:7" ht="16.5" thickTop="1" thickBot="1" x14ac:dyDescent="0.3">
      <c r="B36" s="111"/>
      <c r="C36" s="111"/>
      <c r="D36" s="111"/>
      <c r="E36" s="27" t="s">
        <v>40</v>
      </c>
      <c r="F36" s="51" t="s">
        <v>14</v>
      </c>
      <c r="G36" s="71" t="s">
        <v>16</v>
      </c>
    </row>
    <row r="37" spans="2:7" ht="16.5" thickTop="1" thickBot="1" x14ac:dyDescent="0.3">
      <c r="B37" s="2">
        <v>1</v>
      </c>
      <c r="C37" s="3" t="s">
        <v>52</v>
      </c>
      <c r="D37" s="4">
        <v>24988543</v>
      </c>
      <c r="E37" s="43">
        <f>+$H$7</f>
        <v>405576.33333333331</v>
      </c>
      <c r="F37" s="43">
        <f t="shared" ref="E37:G39" si="9">+$H$7</f>
        <v>405576.33333333331</v>
      </c>
      <c r="G37" s="43">
        <f t="shared" si="9"/>
        <v>405576.33333333331</v>
      </c>
    </row>
    <row r="38" spans="2:7" ht="16.5" thickTop="1" thickBot="1" x14ac:dyDescent="0.3">
      <c r="B38" s="2">
        <v>2</v>
      </c>
      <c r="C38" s="3" t="s">
        <v>72</v>
      </c>
      <c r="D38" s="25">
        <v>1097396947</v>
      </c>
      <c r="E38" s="43">
        <f>+$H$7</f>
        <v>405576.33333333331</v>
      </c>
      <c r="F38" s="43">
        <f t="shared" si="9"/>
        <v>405576.33333333331</v>
      </c>
      <c r="G38" s="43">
        <f t="shared" si="9"/>
        <v>405576.33333333331</v>
      </c>
    </row>
    <row r="39" spans="2:7" ht="16.5" thickTop="1" thickBot="1" x14ac:dyDescent="0.3">
      <c r="B39" s="2">
        <v>3</v>
      </c>
      <c r="C39" s="3" t="s">
        <v>53</v>
      </c>
      <c r="D39" s="25">
        <v>1094899144</v>
      </c>
      <c r="E39" s="43">
        <f t="shared" si="9"/>
        <v>405576.33333333331</v>
      </c>
      <c r="F39" s="43">
        <f t="shared" si="9"/>
        <v>405576.33333333331</v>
      </c>
      <c r="G39" s="43">
        <f t="shared" si="9"/>
        <v>405576.33333333331</v>
      </c>
    </row>
    <row r="40" spans="2:7" ht="16.5" thickTop="1" thickBot="1" x14ac:dyDescent="0.3">
      <c r="B40" s="2">
        <v>4</v>
      </c>
      <c r="C40" s="3" t="s">
        <v>47</v>
      </c>
      <c r="D40" s="26">
        <v>89001215</v>
      </c>
      <c r="E40" s="43">
        <f t="shared" ref="E40:G43" si="10">+$H$15</f>
        <v>424874</v>
      </c>
      <c r="F40" s="43">
        <f t="shared" si="10"/>
        <v>424874</v>
      </c>
      <c r="G40" s="43">
        <f t="shared" si="10"/>
        <v>424874</v>
      </c>
    </row>
    <row r="41" spans="2:7" ht="16.5" thickTop="1" thickBot="1" x14ac:dyDescent="0.3">
      <c r="B41" s="2">
        <v>5</v>
      </c>
      <c r="C41" s="3" t="s">
        <v>48</v>
      </c>
      <c r="D41" s="4">
        <v>18389987</v>
      </c>
      <c r="E41" s="43">
        <f t="shared" si="10"/>
        <v>424874</v>
      </c>
      <c r="F41" s="43">
        <f t="shared" si="10"/>
        <v>424874</v>
      </c>
      <c r="G41" s="43">
        <f t="shared" si="10"/>
        <v>424874</v>
      </c>
    </row>
    <row r="42" spans="2:7" ht="16.5" thickTop="1" thickBot="1" x14ac:dyDescent="0.3">
      <c r="B42" s="2">
        <v>6</v>
      </c>
      <c r="C42" s="3" t="s">
        <v>44</v>
      </c>
      <c r="D42" s="4">
        <v>18390992</v>
      </c>
      <c r="E42" s="43">
        <f t="shared" si="10"/>
        <v>424874</v>
      </c>
      <c r="F42" s="43">
        <f t="shared" si="10"/>
        <v>424874</v>
      </c>
      <c r="G42" s="43">
        <f t="shared" si="10"/>
        <v>424874</v>
      </c>
    </row>
    <row r="43" spans="2:7" ht="16.5" thickTop="1" thickBot="1" x14ac:dyDescent="0.3">
      <c r="B43" s="2">
        <v>7</v>
      </c>
      <c r="C43" s="3" t="s">
        <v>73</v>
      </c>
      <c r="D43" s="4">
        <v>1077463047</v>
      </c>
      <c r="E43" s="43">
        <f t="shared" si="10"/>
        <v>424874</v>
      </c>
      <c r="F43" s="43">
        <f t="shared" si="10"/>
        <v>424874</v>
      </c>
      <c r="G43" s="43">
        <f t="shared" si="10"/>
        <v>424874</v>
      </c>
    </row>
    <row r="44" spans="2:7" ht="16.5" thickTop="1" thickBot="1" x14ac:dyDescent="0.3">
      <c r="B44" s="112" t="s">
        <v>63</v>
      </c>
      <c r="C44" s="113"/>
      <c r="D44" s="114"/>
      <c r="E44" s="48">
        <f>SUM(E37:E43)</f>
        <v>2916225</v>
      </c>
      <c r="F44" s="48">
        <f>SUM(F37:F43)</f>
        <v>2916225</v>
      </c>
      <c r="G44" s="48">
        <f>SUM(G37:G43)</f>
        <v>2916225</v>
      </c>
    </row>
    <row r="45" spans="2:7" ht="16.5" thickTop="1" thickBot="1" x14ac:dyDescent="0.3">
      <c r="B45" s="112" t="s">
        <v>64</v>
      </c>
      <c r="C45" s="113"/>
      <c r="D45" s="114"/>
      <c r="E45" s="115">
        <f>+E44+F44+G44</f>
        <v>8748675</v>
      </c>
      <c r="F45" s="116"/>
      <c r="G45" s="117"/>
    </row>
    <row r="46" spans="2:7" ht="15.75" thickTop="1" x14ac:dyDescent="0.25"/>
  </sheetData>
  <mergeCells count="24">
    <mergeCell ref="B44:D44"/>
    <mergeCell ref="B45:D45"/>
    <mergeCell ref="E45:G45"/>
    <mergeCell ref="B23:B24"/>
    <mergeCell ref="C23:C24"/>
    <mergeCell ref="D23:D24"/>
    <mergeCell ref="B25:G25"/>
    <mergeCell ref="B29:G29"/>
    <mergeCell ref="B35:B36"/>
    <mergeCell ref="C35:C36"/>
    <mergeCell ref="D35:D36"/>
    <mergeCell ref="B17:H17"/>
    <mergeCell ref="I17:L17"/>
    <mergeCell ref="B18:H18"/>
    <mergeCell ref="I18:L18"/>
    <mergeCell ref="B19:H19"/>
    <mergeCell ref="I19:L19"/>
    <mergeCell ref="B16:H16"/>
    <mergeCell ref="I16:L16"/>
    <mergeCell ref="B7:G7"/>
    <mergeCell ref="B8:H8"/>
    <mergeCell ref="I8:K8"/>
    <mergeCell ref="B9:L9"/>
    <mergeCell ref="B15:G15"/>
  </mergeCells>
  <pageMargins left="1.299212598425197" right="0.70866141732283472" top="0.74803149606299213" bottom="0.74803149606299213" header="0.31496062992125984" footer="0.31496062992125984"/>
  <pageSetup paperSize="5" scale="90" orientation="landscape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4"/>
  <sheetViews>
    <sheetView topLeftCell="A10" workbookViewId="0">
      <selection activeCell="E14" sqref="E14"/>
    </sheetView>
  </sheetViews>
  <sheetFormatPr baseColWidth="10" defaultRowHeight="15" x14ac:dyDescent="0.25"/>
  <cols>
    <col min="10" max="10" width="12.5703125" bestFit="1" customWidth="1"/>
  </cols>
  <sheetData>
    <row r="2" spans="1:13" x14ac:dyDescent="0.25">
      <c r="A2" s="153" t="s">
        <v>84</v>
      </c>
      <c r="B2" s="153"/>
      <c r="C2" s="153"/>
      <c r="D2" s="153"/>
      <c r="E2" s="153"/>
      <c r="F2" s="153"/>
      <c r="H2" s="153" t="s">
        <v>87</v>
      </c>
      <c r="I2" s="153"/>
      <c r="J2" s="153"/>
      <c r="K2" s="153"/>
      <c r="L2" s="153"/>
      <c r="M2" s="153"/>
    </row>
    <row r="3" spans="1:13" x14ac:dyDescent="0.25">
      <c r="H3" s="28"/>
      <c r="I3" s="28"/>
      <c r="J3" s="28"/>
      <c r="K3" s="28"/>
      <c r="L3" s="28"/>
      <c r="M3" s="28"/>
    </row>
    <row r="4" spans="1:13" ht="24" x14ac:dyDescent="0.25">
      <c r="A4" s="59" t="s">
        <v>0</v>
      </c>
      <c r="B4" s="59" t="s">
        <v>1</v>
      </c>
      <c r="C4" s="59" t="s">
        <v>2</v>
      </c>
      <c r="D4" s="59" t="s">
        <v>80</v>
      </c>
      <c r="E4" s="59" t="s">
        <v>81</v>
      </c>
      <c r="F4" s="59" t="s">
        <v>82</v>
      </c>
      <c r="H4" s="59" t="s">
        <v>0</v>
      </c>
      <c r="I4" s="59" t="s">
        <v>1</v>
      </c>
      <c r="J4" s="59" t="s">
        <v>2</v>
      </c>
      <c r="K4" s="59" t="s">
        <v>80</v>
      </c>
      <c r="L4" s="59" t="s">
        <v>81</v>
      </c>
      <c r="M4" s="59" t="s">
        <v>82</v>
      </c>
    </row>
    <row r="5" spans="1:13" ht="48" x14ac:dyDescent="0.25">
      <c r="A5" s="14">
        <v>1</v>
      </c>
      <c r="B5" s="15" t="s">
        <v>75</v>
      </c>
      <c r="C5" s="14" t="s">
        <v>3</v>
      </c>
      <c r="D5" s="73">
        <v>9</v>
      </c>
      <c r="E5" s="19">
        <v>61000</v>
      </c>
      <c r="F5" s="19">
        <f>E5*D5</f>
        <v>549000</v>
      </c>
      <c r="H5" s="14">
        <v>1</v>
      </c>
      <c r="I5" s="15" t="s">
        <v>75</v>
      </c>
      <c r="J5" s="14" t="s">
        <v>3</v>
      </c>
      <c r="K5" s="73">
        <v>9</v>
      </c>
      <c r="L5" s="19">
        <v>91800</v>
      </c>
      <c r="M5" s="19">
        <f>L5*K5</f>
        <v>826200</v>
      </c>
    </row>
    <row r="6" spans="1:13" ht="60" x14ac:dyDescent="0.25">
      <c r="A6" s="14">
        <v>2</v>
      </c>
      <c r="B6" s="15" t="s">
        <v>76</v>
      </c>
      <c r="C6" s="14" t="s">
        <v>3</v>
      </c>
      <c r="D6" s="74">
        <v>9</v>
      </c>
      <c r="E6" s="22">
        <v>69900</v>
      </c>
      <c r="F6" s="19">
        <f t="shared" ref="F6:F8" si="0">E6*D6</f>
        <v>629100</v>
      </c>
      <c r="H6" s="14">
        <v>2</v>
      </c>
      <c r="I6" s="15" t="s">
        <v>76</v>
      </c>
      <c r="J6" s="14" t="s">
        <v>3</v>
      </c>
      <c r="K6" s="74">
        <v>9</v>
      </c>
      <c r="L6" s="22">
        <v>91800</v>
      </c>
      <c r="M6" s="19">
        <f t="shared" ref="M6:M8" si="1">L6*K6</f>
        <v>826200</v>
      </c>
    </row>
    <row r="7" spans="1:13" ht="60" x14ac:dyDescent="0.25">
      <c r="A7" s="14">
        <v>3</v>
      </c>
      <c r="B7" s="15" t="s">
        <v>7</v>
      </c>
      <c r="C7" s="14" t="s">
        <v>6</v>
      </c>
      <c r="D7" s="74">
        <v>9</v>
      </c>
      <c r="E7" s="22">
        <v>158000</v>
      </c>
      <c r="F7" s="19">
        <f t="shared" si="0"/>
        <v>1422000</v>
      </c>
      <c r="H7" s="14">
        <v>3</v>
      </c>
      <c r="I7" s="15" t="s">
        <v>7</v>
      </c>
      <c r="J7" s="14" t="s">
        <v>6</v>
      </c>
      <c r="K7" s="74">
        <v>9</v>
      </c>
      <c r="L7" s="22">
        <v>118800</v>
      </c>
      <c r="M7" s="19">
        <f t="shared" si="1"/>
        <v>1069200</v>
      </c>
    </row>
    <row r="8" spans="1:13" ht="60" x14ac:dyDescent="0.25">
      <c r="A8" s="14">
        <v>4</v>
      </c>
      <c r="B8" s="15" t="s">
        <v>77</v>
      </c>
      <c r="C8" s="14" t="s">
        <v>3</v>
      </c>
      <c r="D8" s="74">
        <v>9</v>
      </c>
      <c r="E8" s="22">
        <v>105000</v>
      </c>
      <c r="F8" s="19">
        <f t="shared" si="0"/>
        <v>945000</v>
      </c>
      <c r="H8" s="14">
        <v>4</v>
      </c>
      <c r="I8" s="15" t="s">
        <v>77</v>
      </c>
      <c r="J8" s="14" t="s">
        <v>3</v>
      </c>
      <c r="K8" s="74">
        <v>9</v>
      </c>
      <c r="L8" s="22">
        <v>105000</v>
      </c>
      <c r="M8" s="19">
        <f t="shared" si="1"/>
        <v>945000</v>
      </c>
    </row>
    <row r="9" spans="1:13" x14ac:dyDescent="0.25">
      <c r="A9" s="150" t="s">
        <v>83</v>
      </c>
      <c r="B9" s="151"/>
      <c r="C9" s="151"/>
      <c r="D9" s="151"/>
      <c r="E9" s="152"/>
      <c r="F9" s="75">
        <f>SUM(F5:F8)</f>
        <v>3545100</v>
      </c>
      <c r="H9" s="150" t="s">
        <v>83</v>
      </c>
      <c r="I9" s="151"/>
      <c r="J9" s="151"/>
      <c r="K9" s="151"/>
      <c r="L9" s="152"/>
      <c r="M9" s="75">
        <f>SUM(M5:M8)</f>
        <v>3666600</v>
      </c>
    </row>
    <row r="11" spans="1:13" x14ac:dyDescent="0.25">
      <c r="A11" s="153" t="s">
        <v>85</v>
      </c>
      <c r="B11" s="153"/>
      <c r="C11" s="153"/>
      <c r="D11" s="153"/>
      <c r="E11" s="153"/>
      <c r="F11" s="153"/>
      <c r="H11" s="153" t="s">
        <v>88</v>
      </c>
      <c r="I11" s="153"/>
      <c r="J11" s="153"/>
      <c r="K11" s="153"/>
      <c r="L11" s="153"/>
      <c r="M11" s="153"/>
    </row>
    <row r="12" spans="1:13" x14ac:dyDescent="0.25">
      <c r="H12" s="28"/>
      <c r="I12" s="28"/>
      <c r="J12" s="28"/>
      <c r="K12" s="28"/>
      <c r="L12" s="28"/>
      <c r="M12" s="28"/>
    </row>
    <row r="13" spans="1:13" ht="24" x14ac:dyDescent="0.25">
      <c r="A13" s="59" t="s">
        <v>0</v>
      </c>
      <c r="B13" s="59" t="s">
        <v>1</v>
      </c>
      <c r="C13" s="59" t="s">
        <v>2</v>
      </c>
      <c r="D13" s="59" t="s">
        <v>80</v>
      </c>
      <c r="E13" s="59" t="s">
        <v>81</v>
      </c>
      <c r="F13" s="59" t="s">
        <v>82</v>
      </c>
      <c r="H13" s="59" t="s">
        <v>0</v>
      </c>
      <c r="I13" s="59" t="s">
        <v>1</v>
      </c>
      <c r="J13" s="59" t="s">
        <v>2</v>
      </c>
      <c r="K13" s="59" t="s">
        <v>80</v>
      </c>
      <c r="L13" s="59" t="s">
        <v>81</v>
      </c>
      <c r="M13" s="59" t="s">
        <v>82</v>
      </c>
    </row>
    <row r="14" spans="1:13" ht="96" x14ac:dyDescent="0.25">
      <c r="A14" s="14">
        <v>5</v>
      </c>
      <c r="B14" s="15" t="s">
        <v>93</v>
      </c>
      <c r="C14" s="14" t="s">
        <v>3</v>
      </c>
      <c r="D14" s="73">
        <v>12</v>
      </c>
      <c r="E14" s="23">
        <v>59900</v>
      </c>
      <c r="F14" s="19">
        <f>E14*D14</f>
        <v>718800</v>
      </c>
      <c r="H14" s="14">
        <v>1</v>
      </c>
      <c r="I14" s="15" t="s">
        <v>93</v>
      </c>
      <c r="J14" s="14" t="s">
        <v>3</v>
      </c>
      <c r="K14" s="73">
        <v>12</v>
      </c>
      <c r="L14" s="23">
        <v>91800</v>
      </c>
      <c r="M14" s="19">
        <f>L14*K14</f>
        <v>1101600</v>
      </c>
    </row>
    <row r="15" spans="1:13" ht="72" x14ac:dyDescent="0.25">
      <c r="A15" s="14">
        <v>6</v>
      </c>
      <c r="B15" s="15" t="s">
        <v>78</v>
      </c>
      <c r="C15" s="14" t="s">
        <v>3</v>
      </c>
      <c r="D15" s="74">
        <v>12</v>
      </c>
      <c r="E15" s="23">
        <v>66000</v>
      </c>
      <c r="F15" s="22">
        <f t="shared" ref="F15" si="2">E15*D15</f>
        <v>792000</v>
      </c>
      <c r="H15" s="14">
        <v>2</v>
      </c>
      <c r="I15" s="15" t="s">
        <v>76</v>
      </c>
      <c r="J15" s="14" t="s">
        <v>3</v>
      </c>
      <c r="K15" s="74">
        <v>12</v>
      </c>
      <c r="L15" s="23">
        <v>91800</v>
      </c>
      <c r="M15" s="19">
        <f t="shared" ref="M15:M17" si="3">L15*K15</f>
        <v>1101600</v>
      </c>
    </row>
    <row r="16" spans="1:13" ht="72" x14ac:dyDescent="0.25">
      <c r="A16" s="14">
        <v>7</v>
      </c>
      <c r="B16" s="15" t="s">
        <v>5</v>
      </c>
      <c r="C16" s="14" t="s">
        <v>6</v>
      </c>
      <c r="D16" s="74">
        <v>12</v>
      </c>
      <c r="E16" s="23">
        <v>158000</v>
      </c>
      <c r="F16" s="22">
        <f t="shared" ref="F16:F17" si="4">E16*D16</f>
        <v>1896000</v>
      </c>
      <c r="H16" s="14">
        <v>3</v>
      </c>
      <c r="I16" s="15" t="s">
        <v>7</v>
      </c>
      <c r="J16" s="14" t="s">
        <v>6</v>
      </c>
      <c r="K16" s="74">
        <v>12</v>
      </c>
      <c r="L16" s="23">
        <v>118800</v>
      </c>
      <c r="M16" s="19">
        <f t="shared" si="3"/>
        <v>1425600</v>
      </c>
    </row>
    <row r="17" spans="1:13" ht="72" x14ac:dyDescent="0.25">
      <c r="A17" s="14">
        <v>8</v>
      </c>
      <c r="B17" s="15" t="s">
        <v>92</v>
      </c>
      <c r="C17" s="14" t="s">
        <v>3</v>
      </c>
      <c r="D17" s="74">
        <v>12</v>
      </c>
      <c r="E17" s="23">
        <v>198000</v>
      </c>
      <c r="F17" s="19">
        <f t="shared" si="4"/>
        <v>2376000</v>
      </c>
      <c r="H17" s="14">
        <v>4</v>
      </c>
      <c r="I17" s="15" t="s">
        <v>92</v>
      </c>
      <c r="J17" s="14" t="s">
        <v>3</v>
      </c>
      <c r="K17" s="74">
        <v>12</v>
      </c>
      <c r="L17" s="23">
        <v>105000</v>
      </c>
      <c r="M17" s="19">
        <f t="shared" si="3"/>
        <v>1260000</v>
      </c>
    </row>
    <row r="18" spans="1:13" x14ac:dyDescent="0.25">
      <c r="A18" s="150" t="s">
        <v>86</v>
      </c>
      <c r="B18" s="151"/>
      <c r="C18" s="151"/>
      <c r="D18" s="151"/>
      <c r="E18" s="152"/>
      <c r="F18" s="75">
        <f>SUM(F14:F17)</f>
        <v>5782800</v>
      </c>
      <c r="H18" s="150" t="s">
        <v>83</v>
      </c>
      <c r="I18" s="151"/>
      <c r="J18" s="151"/>
      <c r="K18" s="151"/>
      <c r="L18" s="152"/>
      <c r="M18" s="75">
        <f>SUM(M14:M17)</f>
        <v>4888800</v>
      </c>
    </row>
    <row r="20" spans="1:13" x14ac:dyDescent="0.25">
      <c r="A20" s="72" t="s">
        <v>89</v>
      </c>
      <c r="B20" s="72"/>
      <c r="C20" s="72"/>
      <c r="D20" s="72"/>
      <c r="E20" s="76">
        <f>F9+F18</f>
        <v>9327900</v>
      </c>
      <c r="H20" s="72" t="s">
        <v>89</v>
      </c>
      <c r="L20" s="76">
        <f>M9+M18</f>
        <v>8555400</v>
      </c>
    </row>
    <row r="23" spans="1:13" x14ac:dyDescent="0.25">
      <c r="J23" s="81"/>
    </row>
    <row r="24" spans="1:13" x14ac:dyDescent="0.25">
      <c r="J24" s="81"/>
    </row>
  </sheetData>
  <mergeCells count="8">
    <mergeCell ref="A9:E9"/>
    <mergeCell ref="A18:E18"/>
    <mergeCell ref="A2:F2"/>
    <mergeCell ref="A11:F11"/>
    <mergeCell ref="H2:M2"/>
    <mergeCell ref="H9:L9"/>
    <mergeCell ref="H11:M11"/>
    <mergeCell ref="H18:L18"/>
  </mergeCells>
  <pageMargins left="0.7" right="0.7" top="0.75" bottom="0.75" header="0.3" footer="0.3"/>
  <pageSetup paperSize="268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9"/>
  <sheetViews>
    <sheetView tabSelected="1" topLeftCell="A13" workbookViewId="0">
      <selection activeCell="N17" sqref="N17"/>
    </sheetView>
  </sheetViews>
  <sheetFormatPr baseColWidth="10" defaultRowHeight="15" x14ac:dyDescent="0.25"/>
  <cols>
    <col min="1" max="1" width="5.28515625" style="28" customWidth="1"/>
    <col min="2" max="2" width="5.28515625" style="28" bestFit="1" customWidth="1"/>
    <col min="3" max="3" width="34.140625" style="28" customWidth="1"/>
    <col min="4" max="4" width="13.140625" style="28" customWidth="1"/>
    <col min="5" max="6" width="12.28515625" style="28" customWidth="1"/>
    <col min="7" max="8" width="11.42578125" style="28" customWidth="1"/>
    <col min="9" max="9" width="12" style="28" customWidth="1"/>
    <col min="10" max="11" width="11.42578125" style="28" customWidth="1"/>
    <col min="12" max="12" width="11.7109375" style="28" customWidth="1"/>
    <col min="13" max="13" width="8.140625" style="28" customWidth="1"/>
    <col min="14" max="14" width="33.5703125" style="28" customWidth="1"/>
    <col min="15" max="16" width="14.140625" style="28" bestFit="1" customWidth="1"/>
    <col min="17" max="16384" width="11.42578125" style="28"/>
  </cols>
  <sheetData>
    <row r="2" spans="2:16" ht="75" customHeight="1" x14ac:dyDescent="0.25">
      <c r="B2" s="166" t="s">
        <v>94</v>
      </c>
      <c r="C2" s="167"/>
      <c r="D2" s="167"/>
      <c r="E2" s="167"/>
      <c r="F2" s="167"/>
      <c r="G2" s="167"/>
      <c r="H2" s="167"/>
      <c r="I2" s="167"/>
      <c r="J2" s="167"/>
      <c r="K2" s="167"/>
    </row>
    <row r="5" spans="2:16" ht="36" x14ac:dyDescent="0.25">
      <c r="B5" s="165" t="s">
        <v>0</v>
      </c>
      <c r="C5" s="165" t="s">
        <v>1</v>
      </c>
      <c r="D5" s="165" t="s">
        <v>2</v>
      </c>
      <c r="E5" s="165" t="s">
        <v>79</v>
      </c>
      <c r="F5" s="165" t="s">
        <v>95</v>
      </c>
      <c r="G5" s="165" t="s">
        <v>70</v>
      </c>
      <c r="H5" s="165" t="s">
        <v>8</v>
      </c>
      <c r="I5" s="165" t="s">
        <v>52</v>
      </c>
      <c r="J5" s="165" t="s">
        <v>72</v>
      </c>
      <c r="K5" s="165" t="s">
        <v>57</v>
      </c>
      <c r="L5" s="67"/>
    </row>
    <row r="6" spans="2:16" s="16" customFormat="1" ht="51" customHeight="1" x14ac:dyDescent="0.25">
      <c r="B6" s="14">
        <v>1</v>
      </c>
      <c r="C6" s="15" t="s">
        <v>75</v>
      </c>
      <c r="D6" s="14" t="s">
        <v>3</v>
      </c>
      <c r="E6" s="83">
        <v>75684</v>
      </c>
      <c r="F6" s="83">
        <v>61000</v>
      </c>
      <c r="G6" s="83">
        <v>91800</v>
      </c>
      <c r="H6" s="21">
        <f>ROUND((AVERAGE(E6,F6,G6)),0)</f>
        <v>76161</v>
      </c>
      <c r="I6" s="21">
        <f>H6*3</f>
        <v>228483</v>
      </c>
      <c r="J6" s="21">
        <f>H6*3</f>
        <v>228483</v>
      </c>
      <c r="K6" s="21">
        <f>H6*3</f>
        <v>228483</v>
      </c>
      <c r="L6" s="68"/>
    </row>
    <row r="7" spans="2:16" s="16" customFormat="1" ht="44.25" customHeight="1" x14ac:dyDescent="0.25">
      <c r="B7" s="14">
        <v>2</v>
      </c>
      <c r="C7" s="15" t="s">
        <v>76</v>
      </c>
      <c r="D7" s="14" t="s">
        <v>3</v>
      </c>
      <c r="E7" s="84">
        <v>89131</v>
      </c>
      <c r="F7" s="84">
        <v>69900</v>
      </c>
      <c r="G7" s="84">
        <v>91800</v>
      </c>
      <c r="H7" s="21">
        <f t="shared" ref="H7:H9" si="0">ROUND((AVERAGE(E7,F7,G7)),0)</f>
        <v>83610</v>
      </c>
      <c r="I7" s="21">
        <f t="shared" ref="I7:I9" si="1">H7*3</f>
        <v>250830</v>
      </c>
      <c r="J7" s="21">
        <f t="shared" ref="J7:J9" si="2">H7*3</f>
        <v>250830</v>
      </c>
      <c r="K7" s="21">
        <f t="shared" ref="K7:K9" si="3">H7*3</f>
        <v>250830</v>
      </c>
      <c r="L7" s="68"/>
    </row>
    <row r="8" spans="2:16" s="16" customFormat="1" ht="24" x14ac:dyDescent="0.25">
      <c r="B8" s="14">
        <v>3</v>
      </c>
      <c r="C8" s="15" t="s">
        <v>7</v>
      </c>
      <c r="D8" s="14" t="s">
        <v>6</v>
      </c>
      <c r="E8" s="84">
        <v>133161</v>
      </c>
      <c r="F8" s="84">
        <v>158000</v>
      </c>
      <c r="G8" s="84">
        <v>118800</v>
      </c>
      <c r="H8" s="21">
        <f t="shared" si="0"/>
        <v>136654</v>
      </c>
      <c r="I8" s="21">
        <f t="shared" si="1"/>
        <v>409962</v>
      </c>
      <c r="J8" s="21">
        <f t="shared" si="2"/>
        <v>409962</v>
      </c>
      <c r="K8" s="21">
        <f t="shared" si="3"/>
        <v>409962</v>
      </c>
      <c r="L8" s="68"/>
    </row>
    <row r="9" spans="2:16" s="16" customFormat="1" ht="24" x14ac:dyDescent="0.25">
      <c r="B9" s="14">
        <v>4</v>
      </c>
      <c r="C9" s="15" t="s">
        <v>77</v>
      </c>
      <c r="D9" s="14" t="s">
        <v>3</v>
      </c>
      <c r="E9" s="84">
        <v>117453</v>
      </c>
      <c r="F9" s="84">
        <v>105000</v>
      </c>
      <c r="G9" s="84">
        <v>105000</v>
      </c>
      <c r="H9" s="21">
        <f t="shared" si="0"/>
        <v>109151</v>
      </c>
      <c r="I9" s="21">
        <f t="shared" si="1"/>
        <v>327453</v>
      </c>
      <c r="J9" s="21">
        <f t="shared" si="2"/>
        <v>327453</v>
      </c>
      <c r="K9" s="21">
        <f t="shared" si="3"/>
        <v>327453</v>
      </c>
      <c r="L9" s="68"/>
    </row>
    <row r="10" spans="2:16" x14ac:dyDescent="0.25">
      <c r="B10" s="138" t="s">
        <v>60</v>
      </c>
      <c r="C10" s="138"/>
      <c r="D10" s="138"/>
      <c r="E10" s="138"/>
      <c r="F10" s="138"/>
      <c r="G10" s="139"/>
      <c r="H10" s="60">
        <f>SUM(H6:H9)</f>
        <v>405576</v>
      </c>
      <c r="I10" s="61">
        <f t="shared" ref="I10:K10" si="4">SUM(I6:I9)</f>
        <v>1216728</v>
      </c>
      <c r="J10" s="61">
        <f t="shared" si="4"/>
        <v>1216728</v>
      </c>
      <c r="K10" s="61">
        <f t="shared" si="4"/>
        <v>1216728</v>
      </c>
      <c r="L10" s="69"/>
      <c r="N10" s="81"/>
    </row>
    <row r="11" spans="2:16" x14ac:dyDescent="0.25">
      <c r="B11" s="140" t="s">
        <v>42</v>
      </c>
      <c r="C11" s="141"/>
      <c r="D11" s="141"/>
      <c r="E11" s="141"/>
      <c r="F11" s="141"/>
      <c r="G11" s="141"/>
      <c r="H11" s="142"/>
      <c r="I11" s="143">
        <f>I10+J10+K10</f>
        <v>3650184</v>
      </c>
      <c r="J11" s="143"/>
      <c r="K11" s="143"/>
      <c r="L11" s="18"/>
      <c r="P11" s="42"/>
    </row>
    <row r="12" spans="2:16" ht="21" customHeight="1" x14ac:dyDescent="0.25"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2"/>
    </row>
    <row r="13" spans="2:16" ht="45.75" customHeight="1" x14ac:dyDescent="0.25">
      <c r="B13" s="37" t="s">
        <v>0</v>
      </c>
      <c r="C13" s="37" t="s">
        <v>1</v>
      </c>
      <c r="D13" s="37" t="s">
        <v>2</v>
      </c>
      <c r="E13" s="37" t="s">
        <v>79</v>
      </c>
      <c r="F13" s="37" t="s">
        <v>95</v>
      </c>
      <c r="G13" s="37" t="s">
        <v>70</v>
      </c>
      <c r="H13" s="38" t="s">
        <v>8</v>
      </c>
      <c r="I13" s="41" t="s">
        <v>50</v>
      </c>
      <c r="J13" s="41" t="s">
        <v>51</v>
      </c>
      <c r="K13" s="41" t="s">
        <v>58</v>
      </c>
      <c r="L13" s="37" t="s">
        <v>71</v>
      </c>
    </row>
    <row r="14" spans="2:16" ht="55.5" customHeight="1" x14ac:dyDescent="0.25">
      <c r="B14" s="14">
        <v>5</v>
      </c>
      <c r="C14" s="15" t="s">
        <v>90</v>
      </c>
      <c r="D14" s="14" t="s">
        <v>3</v>
      </c>
      <c r="E14" s="82">
        <v>75684</v>
      </c>
      <c r="F14" s="82">
        <v>59900</v>
      </c>
      <c r="G14" s="82">
        <v>91800</v>
      </c>
      <c r="H14" s="29">
        <f>ROUND((AVERAGE(E14,F14,G14)),0)</f>
        <v>75795</v>
      </c>
      <c r="I14" s="29">
        <f>H14*3</f>
        <v>227385</v>
      </c>
      <c r="J14" s="29">
        <f>H14*3</f>
        <v>227385</v>
      </c>
      <c r="K14" s="29">
        <f>H14*3</f>
        <v>227385</v>
      </c>
      <c r="L14" s="30">
        <f>H14*3</f>
        <v>227385</v>
      </c>
    </row>
    <row r="15" spans="2:16" ht="55.5" customHeight="1" x14ac:dyDescent="0.25">
      <c r="B15" s="14">
        <v>6</v>
      </c>
      <c r="C15" s="15" t="s">
        <v>78</v>
      </c>
      <c r="D15" s="14" t="s">
        <v>3</v>
      </c>
      <c r="E15" s="82">
        <v>90083</v>
      </c>
      <c r="F15" s="82">
        <v>66000</v>
      </c>
      <c r="G15" s="82">
        <v>91800</v>
      </c>
      <c r="H15" s="29">
        <f t="shared" ref="H15:H17" si="5">ROUND((AVERAGE(E15,F15,G15)),0)</f>
        <v>82628</v>
      </c>
      <c r="I15" s="29">
        <f t="shared" ref="I15:I17" si="6">H15*3</f>
        <v>247884</v>
      </c>
      <c r="J15" s="29">
        <f t="shared" ref="J15:J17" si="7">H15*3</f>
        <v>247884</v>
      </c>
      <c r="K15" s="29">
        <f t="shared" ref="K15:K17" si="8">H15*3</f>
        <v>247884</v>
      </c>
      <c r="L15" s="30">
        <f t="shared" ref="L15:L17" si="9">H15*3</f>
        <v>247884</v>
      </c>
    </row>
    <row r="16" spans="2:16" ht="36" customHeight="1" x14ac:dyDescent="0.25">
      <c r="B16" s="14">
        <v>7</v>
      </c>
      <c r="C16" s="15" t="s">
        <v>91</v>
      </c>
      <c r="D16" s="14" t="s">
        <v>3</v>
      </c>
      <c r="E16" s="82">
        <v>86394</v>
      </c>
      <c r="F16" s="82">
        <v>198000</v>
      </c>
      <c r="G16" s="82">
        <v>105000</v>
      </c>
      <c r="H16" s="29">
        <f t="shared" si="5"/>
        <v>129798</v>
      </c>
      <c r="I16" s="29">
        <f t="shared" si="6"/>
        <v>389394</v>
      </c>
      <c r="J16" s="29">
        <f t="shared" si="7"/>
        <v>389394</v>
      </c>
      <c r="K16" s="29">
        <f t="shared" si="8"/>
        <v>389394</v>
      </c>
      <c r="L16" s="30">
        <f t="shared" si="9"/>
        <v>389394</v>
      </c>
    </row>
    <row r="17" spans="2:17" ht="25.5" customHeight="1" x14ac:dyDescent="0.25">
      <c r="B17" s="14">
        <v>8</v>
      </c>
      <c r="C17" s="15" t="s">
        <v>5</v>
      </c>
      <c r="D17" s="14" t="s">
        <v>6</v>
      </c>
      <c r="E17" s="82">
        <v>133161</v>
      </c>
      <c r="F17" s="82">
        <v>158000</v>
      </c>
      <c r="G17" s="82">
        <v>118800</v>
      </c>
      <c r="H17" s="29">
        <f t="shared" si="5"/>
        <v>136654</v>
      </c>
      <c r="I17" s="29">
        <f t="shared" si="6"/>
        <v>409962</v>
      </c>
      <c r="J17" s="29">
        <f t="shared" si="7"/>
        <v>409962</v>
      </c>
      <c r="K17" s="29">
        <f t="shared" si="8"/>
        <v>409962</v>
      </c>
      <c r="L17" s="30">
        <f t="shared" si="9"/>
        <v>409962</v>
      </c>
    </row>
    <row r="18" spans="2:17" ht="24" customHeight="1" x14ac:dyDescent="0.25">
      <c r="B18" s="144" t="s">
        <v>60</v>
      </c>
      <c r="C18" s="144"/>
      <c r="D18" s="144"/>
      <c r="E18" s="144"/>
      <c r="F18" s="144"/>
      <c r="G18" s="144"/>
      <c r="H18" s="64">
        <f>SUM(H14:H17)</f>
        <v>424875</v>
      </c>
      <c r="I18" s="65">
        <f>SUM(I14:I17)</f>
        <v>1274625</v>
      </c>
      <c r="J18" s="65">
        <f>SUM(J14:J17)</f>
        <v>1274625</v>
      </c>
      <c r="K18" s="65">
        <f>SUM(K14:K17)</f>
        <v>1274625</v>
      </c>
      <c r="L18" s="66">
        <f>SUM(L14:L17)</f>
        <v>1274625</v>
      </c>
      <c r="O18" s="77"/>
      <c r="Q18" s="42"/>
    </row>
    <row r="19" spans="2:17" x14ac:dyDescent="0.25">
      <c r="B19" s="132" t="s">
        <v>41</v>
      </c>
      <c r="C19" s="133"/>
      <c r="D19" s="133"/>
      <c r="E19" s="133"/>
      <c r="F19" s="133"/>
      <c r="G19" s="133"/>
      <c r="H19" s="134"/>
      <c r="I19" s="135">
        <f>+I18+J18+K18+L18</f>
        <v>5098500</v>
      </c>
      <c r="J19" s="136"/>
      <c r="K19" s="136"/>
      <c r="L19" s="137"/>
      <c r="N19" s="13"/>
      <c r="O19" s="77"/>
    </row>
    <row r="20" spans="2:17" ht="38.25" customHeight="1" x14ac:dyDescent="0.25">
      <c r="B20" s="108" t="s">
        <v>64</v>
      </c>
      <c r="C20" s="108"/>
      <c r="D20" s="108"/>
      <c r="E20" s="108"/>
      <c r="F20" s="108"/>
      <c r="G20" s="108"/>
      <c r="H20" s="108"/>
      <c r="I20" s="94">
        <f>+I11+I19</f>
        <v>8748684</v>
      </c>
      <c r="J20" s="95"/>
      <c r="K20" s="95"/>
      <c r="L20" s="96"/>
      <c r="N20" s="13"/>
      <c r="O20" s="42"/>
      <c r="Q20" s="78"/>
    </row>
    <row r="21" spans="2:17" hidden="1" x14ac:dyDescent="0.25">
      <c r="B21" s="108" t="s">
        <v>61</v>
      </c>
      <c r="C21" s="108"/>
      <c r="D21" s="108"/>
      <c r="E21" s="108"/>
      <c r="F21" s="108"/>
      <c r="G21" s="108"/>
      <c r="H21" s="108"/>
      <c r="I21" s="94">
        <v>8748684</v>
      </c>
      <c r="J21" s="95"/>
      <c r="K21" s="95"/>
      <c r="L21" s="96"/>
      <c r="O21" s="13"/>
      <c r="Q21" s="78"/>
    </row>
    <row r="22" spans="2:17" hidden="1" x14ac:dyDescent="0.25">
      <c r="B22" s="108" t="s">
        <v>62</v>
      </c>
      <c r="C22" s="108"/>
      <c r="D22" s="108"/>
      <c r="E22" s="108"/>
      <c r="F22" s="108"/>
      <c r="G22" s="108"/>
      <c r="H22" s="108"/>
      <c r="I22" s="94">
        <f>+I21-I20</f>
        <v>0</v>
      </c>
      <c r="J22" s="95"/>
      <c r="K22" s="95"/>
      <c r="L22" s="96"/>
      <c r="N22" s="13"/>
    </row>
    <row r="23" spans="2:17" hidden="1" x14ac:dyDescent="0.25"/>
    <row r="24" spans="2:17" hidden="1" x14ac:dyDescent="0.25">
      <c r="J24" s="13"/>
    </row>
    <row r="25" spans="2:17" hidden="1" x14ac:dyDescent="0.25"/>
    <row r="26" spans="2:17" ht="24.75" hidden="1" thickBot="1" x14ac:dyDescent="0.3">
      <c r="B26" s="145" t="s">
        <v>9</v>
      </c>
      <c r="C26" s="145" t="s">
        <v>10</v>
      </c>
      <c r="D26" s="145" t="s">
        <v>11</v>
      </c>
      <c r="E26" s="70" t="s">
        <v>12</v>
      </c>
      <c r="F26" s="70" t="s">
        <v>13</v>
      </c>
      <c r="G26" s="70" t="s">
        <v>15</v>
      </c>
      <c r="J26" s="5"/>
      <c r="K26" s="5"/>
      <c r="L26" s="5"/>
    </row>
    <row r="27" spans="2:17" ht="16.5" hidden="1" thickTop="1" thickBot="1" x14ac:dyDescent="0.3">
      <c r="B27" s="146"/>
      <c r="C27" s="146"/>
      <c r="D27" s="146"/>
      <c r="E27" s="90" t="s">
        <v>40</v>
      </c>
      <c r="F27" s="71" t="s">
        <v>14</v>
      </c>
      <c r="G27" s="71" t="s">
        <v>16</v>
      </c>
      <c r="J27" s="5"/>
      <c r="K27" s="5"/>
      <c r="L27" s="5"/>
    </row>
    <row r="28" spans="2:17" ht="16.5" hidden="1" thickTop="1" thickBot="1" x14ac:dyDescent="0.3">
      <c r="B28" s="147" t="s">
        <v>65</v>
      </c>
      <c r="C28" s="148"/>
      <c r="D28" s="148"/>
      <c r="E28" s="148"/>
      <c r="F28" s="148"/>
      <c r="G28" s="149"/>
      <c r="J28" s="5"/>
      <c r="K28" s="5"/>
      <c r="L28" s="5"/>
    </row>
    <row r="29" spans="2:17" ht="16.5" hidden="1" thickTop="1" thickBot="1" x14ac:dyDescent="0.3">
      <c r="B29" s="2">
        <v>1</v>
      </c>
      <c r="C29" s="3" t="s">
        <v>52</v>
      </c>
      <c r="D29" s="4">
        <v>24988543</v>
      </c>
      <c r="E29" s="1"/>
      <c r="F29" s="1"/>
      <c r="G29" s="79"/>
    </row>
    <row r="30" spans="2:17" ht="16.5" hidden="1" thickTop="1" thickBot="1" x14ac:dyDescent="0.3">
      <c r="B30" s="2">
        <v>2</v>
      </c>
      <c r="C30" s="3" t="s">
        <v>74</v>
      </c>
      <c r="D30" s="25">
        <v>1097396947</v>
      </c>
      <c r="E30" s="1"/>
      <c r="F30" s="1"/>
      <c r="G30" s="79"/>
    </row>
    <row r="31" spans="2:17" ht="16.5" hidden="1" thickTop="1" thickBot="1" x14ac:dyDescent="0.3">
      <c r="B31" s="2">
        <v>3</v>
      </c>
      <c r="C31" s="3" t="s">
        <v>53</v>
      </c>
      <c r="D31" s="25">
        <v>1094899144</v>
      </c>
      <c r="E31" s="1"/>
      <c r="F31" s="1"/>
      <c r="G31" s="79"/>
    </row>
    <row r="32" spans="2:17" ht="16.5" hidden="1" thickTop="1" thickBot="1" x14ac:dyDescent="0.3">
      <c r="B32" s="118" t="s">
        <v>66</v>
      </c>
      <c r="C32" s="119"/>
      <c r="D32" s="119"/>
      <c r="E32" s="119"/>
      <c r="F32" s="119"/>
      <c r="G32" s="120"/>
    </row>
    <row r="33" spans="2:15" ht="16.5" hidden="1" thickTop="1" thickBot="1" x14ac:dyDescent="0.3">
      <c r="B33" s="2">
        <v>4</v>
      </c>
      <c r="C33" s="3" t="s">
        <v>48</v>
      </c>
      <c r="D33" s="4">
        <v>18389987</v>
      </c>
      <c r="E33" s="1"/>
      <c r="F33" s="1"/>
      <c r="G33" s="40"/>
      <c r="M33" s="85"/>
      <c r="N33" s="85"/>
      <c r="O33" s="5"/>
    </row>
    <row r="34" spans="2:15" ht="16.5" hidden="1" thickTop="1" thickBot="1" x14ac:dyDescent="0.3">
      <c r="B34" s="2">
        <v>5</v>
      </c>
      <c r="C34" s="3" t="s">
        <v>44</v>
      </c>
      <c r="D34" s="4">
        <v>18390992</v>
      </c>
      <c r="E34" s="1"/>
      <c r="F34" s="1"/>
      <c r="G34" s="40"/>
      <c r="M34" s="86"/>
      <c r="N34" s="87"/>
      <c r="O34" s="88"/>
    </row>
    <row r="35" spans="2:15" ht="16.5" hidden="1" thickTop="1" thickBot="1" x14ac:dyDescent="0.3">
      <c r="B35" s="2">
        <v>6</v>
      </c>
      <c r="C35" s="3" t="s">
        <v>47</v>
      </c>
      <c r="D35" s="26">
        <v>89001215</v>
      </c>
      <c r="E35" s="1"/>
      <c r="F35" s="1"/>
      <c r="G35" s="40"/>
    </row>
    <row r="36" spans="2:15" ht="16.5" hidden="1" thickTop="1" thickBot="1" x14ac:dyDescent="0.3">
      <c r="B36" s="2">
        <v>7</v>
      </c>
      <c r="C36" s="3" t="s">
        <v>73</v>
      </c>
      <c r="D36" s="4">
        <v>1077463047</v>
      </c>
      <c r="E36" s="1"/>
      <c r="F36" s="1"/>
      <c r="G36" s="40"/>
    </row>
    <row r="37" spans="2:15" ht="15.75" hidden="1" thickTop="1" x14ac:dyDescent="0.25"/>
    <row r="38" spans="2:15" ht="24.75" hidden="1" thickBot="1" x14ac:dyDescent="0.3">
      <c r="B38" s="110" t="s">
        <v>9</v>
      </c>
      <c r="C38" s="110" t="s">
        <v>10</v>
      </c>
      <c r="D38" s="110" t="s">
        <v>11</v>
      </c>
      <c r="E38" s="49" t="s">
        <v>12</v>
      </c>
      <c r="F38" s="49" t="s">
        <v>13</v>
      </c>
      <c r="G38" s="70" t="s">
        <v>15</v>
      </c>
    </row>
    <row r="39" spans="2:15" ht="16.5" hidden="1" thickTop="1" thickBot="1" x14ac:dyDescent="0.3">
      <c r="B39" s="111"/>
      <c r="C39" s="111"/>
      <c r="D39" s="111"/>
      <c r="E39" s="89" t="s">
        <v>40</v>
      </c>
      <c r="F39" s="51" t="s">
        <v>14</v>
      </c>
      <c r="G39" s="71" t="s">
        <v>16</v>
      </c>
    </row>
    <row r="40" spans="2:15" ht="16.5" hidden="1" thickTop="1" thickBot="1" x14ac:dyDescent="0.3">
      <c r="B40" s="2">
        <v>1</v>
      </c>
      <c r="C40" s="3" t="s">
        <v>52</v>
      </c>
      <c r="D40" s="4">
        <v>24988543</v>
      </c>
      <c r="E40" s="43">
        <f>+$H$10</f>
        <v>405576</v>
      </c>
      <c r="F40" s="43">
        <f t="shared" ref="E40:G42" si="10">+$H$10</f>
        <v>405576</v>
      </c>
      <c r="G40" s="43">
        <f t="shared" si="10"/>
        <v>405576</v>
      </c>
    </row>
    <row r="41" spans="2:15" ht="16.5" hidden="1" thickTop="1" thickBot="1" x14ac:dyDescent="0.3">
      <c r="B41" s="2">
        <v>2</v>
      </c>
      <c r="C41" s="3" t="s">
        <v>72</v>
      </c>
      <c r="D41" s="25">
        <v>1097396947</v>
      </c>
      <c r="E41" s="43">
        <f>+$H$10</f>
        <v>405576</v>
      </c>
      <c r="F41" s="43">
        <f t="shared" si="10"/>
        <v>405576</v>
      </c>
      <c r="G41" s="43">
        <f t="shared" si="10"/>
        <v>405576</v>
      </c>
    </row>
    <row r="42" spans="2:15" ht="16.5" hidden="1" thickTop="1" thickBot="1" x14ac:dyDescent="0.3">
      <c r="B42" s="2">
        <v>3</v>
      </c>
      <c r="C42" s="3" t="s">
        <v>53</v>
      </c>
      <c r="D42" s="25">
        <v>1094899144</v>
      </c>
      <c r="E42" s="43">
        <f t="shared" si="10"/>
        <v>405576</v>
      </c>
      <c r="F42" s="43">
        <f t="shared" si="10"/>
        <v>405576</v>
      </c>
      <c r="G42" s="43">
        <f t="shared" si="10"/>
        <v>405576</v>
      </c>
    </row>
    <row r="43" spans="2:15" ht="16.5" hidden="1" thickTop="1" thickBot="1" x14ac:dyDescent="0.3">
      <c r="B43" s="2">
        <v>4</v>
      </c>
      <c r="C43" s="3" t="s">
        <v>47</v>
      </c>
      <c r="D43" s="26">
        <v>89001215</v>
      </c>
      <c r="E43" s="43">
        <f t="shared" ref="E43:G46" si="11">+$H$18</f>
        <v>424875</v>
      </c>
      <c r="F43" s="43">
        <f t="shared" si="11"/>
        <v>424875</v>
      </c>
      <c r="G43" s="43">
        <f t="shared" si="11"/>
        <v>424875</v>
      </c>
    </row>
    <row r="44" spans="2:15" ht="16.5" hidden="1" thickTop="1" thickBot="1" x14ac:dyDescent="0.3">
      <c r="B44" s="2">
        <v>5</v>
      </c>
      <c r="C44" s="3" t="s">
        <v>48</v>
      </c>
      <c r="D44" s="4">
        <v>18389987</v>
      </c>
      <c r="E44" s="43">
        <f t="shared" si="11"/>
        <v>424875</v>
      </c>
      <c r="F44" s="43">
        <f t="shared" si="11"/>
        <v>424875</v>
      </c>
      <c r="G44" s="43">
        <f t="shared" si="11"/>
        <v>424875</v>
      </c>
    </row>
    <row r="45" spans="2:15" ht="16.5" hidden="1" thickTop="1" thickBot="1" x14ac:dyDescent="0.3">
      <c r="B45" s="2">
        <v>6</v>
      </c>
      <c r="C45" s="3" t="s">
        <v>44</v>
      </c>
      <c r="D45" s="4">
        <v>18390992</v>
      </c>
      <c r="E45" s="43">
        <f t="shared" si="11"/>
        <v>424875</v>
      </c>
      <c r="F45" s="43">
        <f t="shared" si="11"/>
        <v>424875</v>
      </c>
      <c r="G45" s="43">
        <f t="shared" si="11"/>
        <v>424875</v>
      </c>
    </row>
    <row r="46" spans="2:15" ht="16.5" hidden="1" thickTop="1" thickBot="1" x14ac:dyDescent="0.3">
      <c r="B46" s="2">
        <v>7</v>
      </c>
      <c r="C46" s="3" t="s">
        <v>73</v>
      </c>
      <c r="D46" s="4">
        <v>1077463047</v>
      </c>
      <c r="E46" s="43">
        <f t="shared" si="11"/>
        <v>424875</v>
      </c>
      <c r="F46" s="43">
        <f t="shared" si="11"/>
        <v>424875</v>
      </c>
      <c r="G46" s="43">
        <f t="shared" si="11"/>
        <v>424875</v>
      </c>
    </row>
    <row r="47" spans="2:15" ht="16.5" hidden="1" thickTop="1" thickBot="1" x14ac:dyDescent="0.3">
      <c r="B47" s="112" t="s">
        <v>63</v>
      </c>
      <c r="C47" s="113"/>
      <c r="D47" s="114"/>
      <c r="E47" s="48">
        <f>SUM(E40:E46)</f>
        <v>2916228</v>
      </c>
      <c r="F47" s="48">
        <f>SUM(F40:F46)</f>
        <v>2916228</v>
      </c>
      <c r="G47" s="48">
        <f>SUM(G40:G46)</f>
        <v>2916228</v>
      </c>
    </row>
    <row r="48" spans="2:15" ht="16.5" hidden="1" thickTop="1" thickBot="1" x14ac:dyDescent="0.3">
      <c r="B48" s="112" t="s">
        <v>64</v>
      </c>
      <c r="C48" s="113"/>
      <c r="D48" s="114"/>
      <c r="E48" s="115">
        <f>+E47+F47+G47</f>
        <v>8748684</v>
      </c>
      <c r="F48" s="116"/>
      <c r="G48" s="117"/>
    </row>
    <row r="49" ht="15.75" customHeight="1" x14ac:dyDescent="0.25"/>
  </sheetData>
  <sheetProtection password="DC6A" sheet="1" objects="1" scenarios="1"/>
  <mergeCells count="25">
    <mergeCell ref="B2:K2"/>
    <mergeCell ref="B47:D47"/>
    <mergeCell ref="B48:D48"/>
    <mergeCell ref="E48:G48"/>
    <mergeCell ref="B26:B27"/>
    <mergeCell ref="C26:C27"/>
    <mergeCell ref="D26:D27"/>
    <mergeCell ref="B28:G28"/>
    <mergeCell ref="B32:G32"/>
    <mergeCell ref="B38:B39"/>
    <mergeCell ref="C38:C39"/>
    <mergeCell ref="D38:D39"/>
    <mergeCell ref="B20:H20"/>
    <mergeCell ref="I20:L20"/>
    <mergeCell ref="B21:H21"/>
    <mergeCell ref="I21:L21"/>
    <mergeCell ref="B22:H22"/>
    <mergeCell ref="I22:L22"/>
    <mergeCell ref="B19:H19"/>
    <mergeCell ref="I19:L19"/>
    <mergeCell ref="B10:G10"/>
    <mergeCell ref="B11:H11"/>
    <mergeCell ref="I11:K11"/>
    <mergeCell ref="B12:L12"/>
    <mergeCell ref="B18:G18"/>
  </mergeCells>
  <pageMargins left="1.299212598425197" right="0.70866141732283472" top="0.74803149606299213" bottom="0.74803149606299213" header="0.31496062992125984" footer="0.31496062992125984"/>
  <pageSetup paperSize="5" scale="90" orientation="landscape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6"/>
  <sheetViews>
    <sheetView workbookViewId="0">
      <selection activeCell="F4" sqref="F4:F7"/>
    </sheetView>
  </sheetViews>
  <sheetFormatPr baseColWidth="10" defaultRowHeight="15" x14ac:dyDescent="0.25"/>
  <cols>
    <col min="3" max="3" width="45.140625" customWidth="1"/>
    <col min="5" max="5" width="15.140625" customWidth="1"/>
    <col min="6" max="6" width="14" customWidth="1"/>
  </cols>
  <sheetData>
    <row r="1" spans="2:7" ht="18" x14ac:dyDescent="0.25">
      <c r="B1" s="158" t="s">
        <v>38</v>
      </c>
      <c r="C1" s="158"/>
      <c r="D1" s="158"/>
      <c r="E1" s="158"/>
      <c r="F1" s="158"/>
    </row>
    <row r="2" spans="2:7" x14ac:dyDescent="0.25">
      <c r="B2" s="157" t="s">
        <v>21</v>
      </c>
      <c r="C2" s="157"/>
      <c r="D2" s="157"/>
      <c r="E2" s="157"/>
      <c r="F2" s="157"/>
    </row>
    <row r="3" spans="2:7" ht="27.75" customHeight="1" x14ac:dyDescent="0.25">
      <c r="B3" s="6" t="s">
        <v>22</v>
      </c>
      <c r="C3" s="6" t="s">
        <v>23</v>
      </c>
      <c r="D3" s="6" t="s">
        <v>24</v>
      </c>
      <c r="E3" s="7" t="s">
        <v>25</v>
      </c>
      <c r="F3" s="7" t="s">
        <v>26</v>
      </c>
    </row>
    <row r="4" spans="2:7" ht="23.25" x14ac:dyDescent="0.25">
      <c r="B4" s="6">
        <v>1</v>
      </c>
      <c r="C4" s="8" t="s">
        <v>27</v>
      </c>
      <c r="D4" s="6" t="s">
        <v>24</v>
      </c>
      <c r="E4" s="11">
        <v>57383.333333333336</v>
      </c>
      <c r="F4" s="159">
        <v>3</v>
      </c>
    </row>
    <row r="5" spans="2:7" ht="23.25" x14ac:dyDescent="0.25">
      <c r="B5" s="6">
        <v>2</v>
      </c>
      <c r="C5" s="8" t="s">
        <v>28</v>
      </c>
      <c r="D5" s="9" t="s">
        <v>24</v>
      </c>
      <c r="E5" s="12">
        <v>65725</v>
      </c>
      <c r="F5" s="160"/>
    </row>
    <row r="6" spans="2:7" x14ac:dyDescent="0.25">
      <c r="B6" s="6">
        <v>3</v>
      </c>
      <c r="C6" s="8" t="s">
        <v>29</v>
      </c>
      <c r="D6" s="9" t="s">
        <v>6</v>
      </c>
      <c r="E6" s="12">
        <v>93666.666666666672</v>
      </c>
      <c r="F6" s="160"/>
    </row>
    <row r="7" spans="2:7" x14ac:dyDescent="0.25">
      <c r="B7" s="6">
        <v>4</v>
      </c>
      <c r="C7" s="10" t="s">
        <v>30</v>
      </c>
      <c r="D7" s="9" t="s">
        <v>24</v>
      </c>
      <c r="E7" s="12">
        <v>79400</v>
      </c>
      <c r="F7" s="161"/>
    </row>
    <row r="8" spans="2:7" x14ac:dyDescent="0.25">
      <c r="B8" s="162" t="s">
        <v>36</v>
      </c>
      <c r="C8" s="163"/>
      <c r="D8" s="164"/>
      <c r="E8" s="12">
        <f>SUM(E4:E7)</f>
        <v>296175</v>
      </c>
      <c r="F8" s="12">
        <f>E8*14</f>
        <v>4146450</v>
      </c>
      <c r="G8">
        <v>1942200</v>
      </c>
    </row>
    <row r="9" spans="2:7" x14ac:dyDescent="0.25">
      <c r="B9" s="157" t="s">
        <v>31</v>
      </c>
      <c r="C9" s="157"/>
      <c r="D9" s="157"/>
      <c r="E9" s="157"/>
      <c r="F9" s="157"/>
      <c r="G9">
        <f>+G8/6</f>
        <v>323700</v>
      </c>
    </row>
    <row r="10" spans="2:7" ht="22.5" x14ac:dyDescent="0.25">
      <c r="B10" s="6" t="s">
        <v>22</v>
      </c>
      <c r="C10" s="6" t="s">
        <v>23</v>
      </c>
      <c r="D10" s="6" t="s">
        <v>24</v>
      </c>
      <c r="E10" s="7" t="s">
        <v>25</v>
      </c>
      <c r="F10" s="7" t="s">
        <v>26</v>
      </c>
    </row>
    <row r="11" spans="2:7" ht="23.25" x14ac:dyDescent="0.25">
      <c r="B11" s="6">
        <v>1</v>
      </c>
      <c r="C11" s="8" t="s">
        <v>32</v>
      </c>
      <c r="D11" s="6" t="s">
        <v>24</v>
      </c>
      <c r="E11" s="11">
        <v>57383.333333333336</v>
      </c>
      <c r="F11" s="159">
        <v>4</v>
      </c>
    </row>
    <row r="12" spans="2:7" ht="23.25" x14ac:dyDescent="0.25">
      <c r="B12" s="6">
        <v>2</v>
      </c>
      <c r="C12" s="8" t="s">
        <v>33</v>
      </c>
      <c r="D12" s="9" t="s">
        <v>24</v>
      </c>
      <c r="E12" s="12">
        <v>65725</v>
      </c>
      <c r="F12" s="160"/>
    </row>
    <row r="13" spans="2:7" x14ac:dyDescent="0.25">
      <c r="B13" s="6">
        <v>3</v>
      </c>
      <c r="C13" s="8" t="s">
        <v>35</v>
      </c>
      <c r="D13" s="9" t="s">
        <v>6</v>
      </c>
      <c r="E13" s="12">
        <v>93666.666666666672</v>
      </c>
      <c r="F13" s="160"/>
    </row>
    <row r="14" spans="2:7" x14ac:dyDescent="0.25">
      <c r="B14" s="6">
        <v>4</v>
      </c>
      <c r="C14" s="10" t="s">
        <v>34</v>
      </c>
      <c r="D14" s="9" t="s">
        <v>24</v>
      </c>
      <c r="E14" s="12">
        <v>79400</v>
      </c>
      <c r="F14" s="161"/>
    </row>
    <row r="15" spans="2:7" x14ac:dyDescent="0.25">
      <c r="B15" s="162" t="s">
        <v>36</v>
      </c>
      <c r="C15" s="163"/>
      <c r="D15" s="164"/>
      <c r="E15" s="12">
        <f>SUM(E11:E14)</f>
        <v>296175</v>
      </c>
      <c r="F15" s="12">
        <f>E15*6</f>
        <v>1777050</v>
      </c>
      <c r="G15">
        <v>3902556</v>
      </c>
    </row>
    <row r="16" spans="2:7" x14ac:dyDescent="0.25">
      <c r="B16" s="155" t="s">
        <v>37</v>
      </c>
      <c r="C16" s="156"/>
      <c r="D16" s="156"/>
      <c r="E16" s="154">
        <f>F8+F15</f>
        <v>5923500</v>
      </c>
      <c r="F16" s="155"/>
      <c r="G16">
        <f>+G15/12</f>
        <v>325213</v>
      </c>
    </row>
  </sheetData>
  <mergeCells count="9">
    <mergeCell ref="E16:F16"/>
    <mergeCell ref="B16:D16"/>
    <mergeCell ref="B2:F2"/>
    <mergeCell ref="B9:F9"/>
    <mergeCell ref="B1:F1"/>
    <mergeCell ref="F4:F7"/>
    <mergeCell ref="B8:D8"/>
    <mergeCell ref="B15:D15"/>
    <mergeCell ref="F11:F1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 SN LO APR</vt:lpstr>
      <vt:lpstr>PRESUPUESTO DEBER SER</vt:lpstr>
      <vt:lpstr>PROMEDIO COTIZACIONES (1)</vt:lpstr>
      <vt:lpstr>PROMEDIO COTIZACIONES (2)</vt:lpstr>
      <vt:lpstr>Presupuesto estimado</vt:lpstr>
      <vt:lpstr>Contrato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Maria Cano Correa</dc:creator>
  <cp:lastModifiedBy>Usuario de Windows</cp:lastModifiedBy>
  <cp:lastPrinted>2019-03-13T14:30:51Z</cp:lastPrinted>
  <dcterms:created xsi:type="dcterms:W3CDTF">2014-04-01T14:36:11Z</dcterms:created>
  <dcterms:modified xsi:type="dcterms:W3CDTF">2019-03-28T20:37:18Z</dcterms:modified>
</cp:coreProperties>
</file>