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C:\Users\Clara\Documents\IDIGER\2022\LICITACIONES\EQUIPOS DE REPOTENCIACIÓN\EVALUACIÓN DEFINITIVA\"/>
    </mc:Choice>
  </mc:AlternateContent>
  <xr:revisionPtr revIDLastSave="0" documentId="8_{E5C1965B-B3CE-46B4-BD4A-A675AADD45E9}" xr6:coauthVersionLast="36" xr6:coauthVersionMax="36" xr10:uidLastSave="{00000000-0000-0000-0000-000000000000}"/>
  <bookViews>
    <workbookView xWindow="0" yWindow="0" windowWidth="20490" windowHeight="7095" xr2:uid="{00000000-000D-0000-FFFF-FFFF00000000}"/>
  </bookViews>
  <sheets>
    <sheet name="REQUISITO 1 " sheetId="1" r:id="rId1"/>
    <sheet name="REQUISITO  2" sheetId="2" r:id="rId2"/>
    <sheet name="C ARIT" sheetId="8" r:id="rId3"/>
    <sheet name="ECONOMICA TMR" sheetId="6" r:id="rId4"/>
    <sheet name="CONSOLIDADO ECONOMICA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1" l="1"/>
  <c r="A2" i="2"/>
  <c r="B6" i="4"/>
  <c r="B5" i="4"/>
  <c r="B4" i="4"/>
  <c r="B13" i="6"/>
  <c r="B10" i="4" s="1"/>
  <c r="B12" i="6"/>
  <c r="B9" i="4" s="1"/>
  <c r="E22" i="8"/>
  <c r="E21" i="8"/>
  <c r="H7" i="1"/>
  <c r="G7" i="8"/>
  <c r="G8" i="8"/>
  <c r="G9" i="8"/>
  <c r="G10" i="8"/>
  <c r="G11" i="8"/>
  <c r="G12" i="8"/>
  <c r="G13" i="8"/>
  <c r="G14" i="8"/>
  <c r="G15" i="8"/>
  <c r="G16" i="8"/>
  <c r="G17" i="8"/>
  <c r="G6" i="8"/>
  <c r="B22" i="8"/>
  <c r="B21" i="8"/>
  <c r="A2" i="8"/>
  <c r="B21" i="2"/>
  <c r="B20" i="2"/>
  <c r="H17" i="2"/>
  <c r="H16" i="2"/>
  <c r="H15" i="2"/>
  <c r="H14" i="2"/>
  <c r="F7" i="2"/>
  <c r="F8" i="2"/>
  <c r="F9" i="2"/>
  <c r="F10" i="2"/>
  <c r="F11" i="2"/>
  <c r="F12" i="2"/>
  <c r="F13" i="2"/>
  <c r="F14" i="2"/>
  <c r="I14" i="2" s="1"/>
  <c r="F15" i="2"/>
  <c r="I15" i="2" s="1"/>
  <c r="F16" i="2"/>
  <c r="I16" i="2" s="1"/>
  <c r="F17" i="2"/>
  <c r="I17" i="2" s="1"/>
  <c r="F6" i="2"/>
  <c r="G19" i="8" l="1"/>
  <c r="C8" i="1" s="1"/>
  <c r="C7" i="6" s="1"/>
  <c r="D7" i="6" s="1"/>
  <c r="B7" i="6"/>
  <c r="H13" i="2" l="1"/>
  <c r="H12" i="2"/>
  <c r="H11" i="2"/>
  <c r="H10" i="2"/>
  <c r="H9" i="2"/>
  <c r="H8" i="2"/>
  <c r="H7" i="2"/>
  <c r="H6" i="2"/>
  <c r="I12" i="2" l="1"/>
  <c r="I13" i="2"/>
  <c r="I8" i="2"/>
  <c r="I10" i="2"/>
  <c r="I6" i="2"/>
  <c r="I9" i="2"/>
  <c r="I11" i="2"/>
  <c r="I7" i="2"/>
  <c r="C5" i="4" l="1"/>
</calcChain>
</file>

<file path=xl/sharedStrings.xml><?xml version="1.0" encoding="utf-8"?>
<sst xmlns="http://schemas.openxmlformats.org/spreadsheetml/2006/main" count="114" uniqueCount="57">
  <si>
    <t>PROPONENTE</t>
  </si>
  <si>
    <t xml:space="preserve">CUMPLE </t>
  </si>
  <si>
    <t xml:space="preserve">NO CUMPLE </t>
  </si>
  <si>
    <t xml:space="preserve">CONSOLIDADO </t>
  </si>
  <si>
    <t>X</t>
  </si>
  <si>
    <t>OBSERVACIÓN</t>
  </si>
  <si>
    <t>CORRECCIÓN ARITMÉTICA</t>
  </si>
  <si>
    <t>Ruby Paola Cepeda Yanet</t>
  </si>
  <si>
    <t>Profesional Universitario 219-12 – Oficina Asesora Jurídica</t>
  </si>
  <si>
    <t xml:space="preserve">VERIFICACION DE REQUISITO </t>
  </si>
  <si>
    <t>OFERTA ECONÓMICA SUMATORIA ITEMS</t>
  </si>
  <si>
    <t>Descripcion</t>
  </si>
  <si>
    <t>Cantidad</t>
  </si>
  <si>
    <t>unidad</t>
  </si>
  <si>
    <t>un</t>
  </si>
  <si>
    <t xml:space="preserve"> Artículo</t>
  </si>
  <si>
    <t xml:space="preserve">Precio Unitario Estimado Entidad (100%)
</t>
  </si>
  <si>
    <t>EVALUACION ECONOMICA</t>
  </si>
  <si>
    <t>EVALUACION ECONOMICA OFERTAS HABILITADAS</t>
  </si>
  <si>
    <t xml:space="preserve">Número de Propuestas Hábiles </t>
  </si>
  <si>
    <t>PUNTOS</t>
  </si>
  <si>
    <t>NA</t>
  </si>
  <si>
    <t>Oferta rechazada Tecnicamente</t>
  </si>
  <si>
    <t>IDIGER-LIC-013-2022
“ADQUIRIR E INSTALAR EQUIPOS Y ELEMENTOS QUE REPOTENCIEN Y AMPLÍEN LA RED DE MONITOREO
METEOROLÓGICA DE BOGOTÁ, CON EL FIN DE FORTALECER EL CONOCIMIENTO DEL RIESGO DE
DESASTRES Y EFECTOS DEL CAMBIO CLIMÁTICO EN LA CIUDAD."</t>
  </si>
  <si>
    <t xml:space="preserve">PRESUPUESTO OFICIAL SUMATORIA DE LOS ITEMS $859.918.741,00
</t>
  </si>
  <si>
    <t>95% DEL PRESUPUESTO OFICIAL SUMATORIA DE LOS ITEMS</t>
  </si>
  <si>
    <t>GECI ESPAÑOLA SUCURSAL COLOMBIA</t>
  </si>
  <si>
    <t>ACERTA SAS</t>
  </si>
  <si>
    <t>Enviteck SAS</t>
  </si>
  <si>
    <t>REQUISITO DEL PLIEGO NUMERAL  4.3 PROPUESTA ECONÓMICA, d. El valor de la propuesta debe estar ajustada al peso y no puede ser menor al 95% ni superior al 100% de la sumatoria de los valores unitarios del estudio del mercado estimado por el IDIGER, so pena e rechazo de la propuesta.</t>
  </si>
  <si>
    <t xml:space="preserve">Pedro Sanchez </t>
  </si>
  <si>
    <t>Contratista – Oficina Asesora Jurídica</t>
  </si>
  <si>
    <t xml:space="preserve">REQUISITO DEL PLIEGO NUMERAL  4,3 PROPUESTA ECONÓMICA, Los valores unitarios de cada ítem no deberán ser menores al 95% ni mayor al 100% del valor arrojado de cada ítem, en el estudio de mercado. So pena de rechazo de la propuesta. </t>
  </si>
  <si>
    <t xml:space="preserve"> PLUVIÓMETRO CON CORRECCIÓN POR INTENSIDAD</t>
  </si>
  <si>
    <t>SENSOR DE TEMPERATURA Y HUMEDAD DEL AIRE CON SU PANTALLA PROTECTORA</t>
  </si>
  <si>
    <t>SENSOR DE DIRECCIÓN Y VELOCIDAD DEL VIENTO</t>
  </si>
  <si>
    <t xml:space="preserve">SENSOR DE HUMEDAD RELATIVA INTERIORES </t>
  </si>
  <si>
    <t>PANTALLA PROTECTORA PARA SENSORES DE TEMPERATURA Y HUMEDAD RELATIVA</t>
  </si>
  <si>
    <t>PANELES SOLARES FOTOVOLTAICOS</t>
  </si>
  <si>
    <t xml:space="preserve"> REGULADOR</t>
  </si>
  <si>
    <t>BATERIAS 100AH - 12 VDC</t>
  </si>
  <si>
    <t>BATERIAS 9 AH - 12 VDC</t>
  </si>
  <si>
    <t>BATERIAS 80 AH - 12 VDC</t>
  </si>
  <si>
    <t>MÁSTIL TELESCÓPICO (9 m) TIPO 1</t>
  </si>
  <si>
    <t>MÁSTIL TELESCÓPICO (3 m) TIPO 2</t>
  </si>
  <si>
    <t>95% Del Valor Unitario Estimado por la Entidad</t>
  </si>
  <si>
    <t xml:space="preserve">Precio Unitario -ACERTA
</t>
  </si>
  <si>
    <t>IVA 19%</t>
  </si>
  <si>
    <t xml:space="preserve">Precio Unitario Estimado Entidad
</t>
  </si>
  <si>
    <t>TOTAL DE LA PROPUESTA INCLUIDO IVA</t>
  </si>
  <si>
    <t xml:space="preserve">Precio Unitario ACERTA
</t>
  </si>
  <si>
    <t>Precio  estimado ACERTA</t>
  </si>
  <si>
    <t>VERIFICACION ECONOMICA</t>
  </si>
  <si>
    <t>ASIGNACIÓN DE PUNTAJE (MAX 40 PUNTOS)</t>
  </si>
  <si>
    <t>El Instituto Distrital de Gestión de Riesgos y Cambio Climático - IDIGER, a partir del valor de las ofertas asignará máximo CUARENTA (40) PUNTOS de acuerdo con el valor total de la propuesta y conforme al siguiente procedimiento:
- Una (1) sola propuesta habilitada: En el evento en que haya solamente una propuesta que cumpla con los criterios habilitantes previstos para el efecto, se verificará el cumplimiento de las condiciones establecidas en éste documento y si cumple con ellas, se le asignará el máximo puntaje estipulado.</t>
  </si>
  <si>
    <t>40 PUNTOS</t>
  </si>
  <si>
    <t>IDIGER-LIC-013-2022
“ADQUIRIR E INSTALAR EQUIPOS Y ELEMENTOS QUE REPOTENCIEN Y AMPLÍEN LA RED DE MONITOREO METEOROLÓGICA DE BOGOTÁ, CON EL FIN DE FORTALECER EL CONOCIMIENTO DEL RIESGO DEDESASTRES  Y EFECTOS DEL CAMBIO CLIMÁTICO EN LA CIUDAD."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</si>
</sst>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&quot;$&quot;\ * #,##0_-;\-&quot;$&quot;\ * #,##0_-;_-&quot;$&quot;\ * &quot;-&quot;??_-;_-@_-"/>
    <numFmt numFmtId="166" formatCode="_(* #,##0_);_(* \(#,##0\);_(* &quot;-&quot;??_);_(@_)"/>
    <numFmt numFmtId="167" formatCode="_-&quot;$&quot;\ * #,##0.0000_-;\-&quot;$&quot;\ * #,##0.0000_-;_-&quot;$&quot;\ * &quot;-&quot;??_-;_-@_-"/>
    <numFmt numFmtId="168" formatCode="0.0000"/>
    <numFmt numFmtId="169" formatCode="_-[$$-240A]\ * #,##0.00_-;\-[$$-240A]\ * #,##0.00_-;_-[$$-240A]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0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color rgb="FF000000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1"/>
      <color indexed="8"/>
      <name val="Calibri"/>
      <family val="2"/>
    </font>
    <font>
      <b/>
      <sz val="1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" fillId="0" borderId="0"/>
    <xf numFmtId="164" fontId="12" fillId="0" borderId="0" applyFont="0" applyFill="0" applyBorder="0" applyAlignment="0" applyProtection="0"/>
  </cellStyleXfs>
  <cellXfs count="94">
    <xf numFmtId="0" fontId="0" fillId="0" borderId="0" xfId="0"/>
    <xf numFmtId="0" fontId="0" fillId="0" borderId="0" xfId="0" applyAlignment="1">
      <alignment horizontal="center"/>
    </xf>
    <xf numFmtId="0" fontId="3" fillId="2" borderId="0" xfId="0" applyFont="1" applyFill="1" applyAlignment="1">
      <alignment vertical="center" wrapText="1"/>
    </xf>
    <xf numFmtId="0" fontId="0" fillId="0" borderId="0" xfId="0" applyAlignment="1">
      <alignment wrapText="1"/>
    </xf>
    <xf numFmtId="0" fontId="2" fillId="0" borderId="1" xfId="0" applyFont="1" applyBorder="1"/>
    <xf numFmtId="0" fontId="0" fillId="0" borderId="1" xfId="0" applyBorder="1"/>
    <xf numFmtId="0" fontId="0" fillId="0" borderId="1" xfId="0" applyBorder="1" applyAlignment="1">
      <alignment wrapText="1"/>
    </xf>
    <xf numFmtId="44" fontId="0" fillId="0" borderId="0" xfId="1" applyFont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0" xfId="0" applyFont="1" applyAlignment="1">
      <alignment horizontal="left" vertical="center" wrapText="1"/>
    </xf>
    <xf numFmtId="164" fontId="5" fillId="0" borderId="0" xfId="0" applyNumberFormat="1" applyFont="1" applyAlignment="1">
      <alignment horizontal="left" vertical="center" wrapText="1"/>
    </xf>
    <xf numFmtId="0" fontId="6" fillId="4" borderId="0" xfId="0" applyFont="1" applyFill="1"/>
    <xf numFmtId="0" fontId="7" fillId="0" borderId="3" xfId="0" applyFont="1" applyBorder="1"/>
    <xf numFmtId="0" fontId="8" fillId="0" borderId="0" xfId="0" applyFont="1"/>
    <xf numFmtId="0" fontId="7" fillId="0" borderId="0" xfId="0" applyFont="1"/>
    <xf numFmtId="0" fontId="2" fillId="0" borderId="0" xfId="0" applyFont="1"/>
    <xf numFmtId="44" fontId="5" fillId="0" borderId="0" xfId="1" applyFont="1" applyFill="1" applyBorder="1" applyAlignment="1">
      <alignment horizontal="left" vertical="center" wrapText="1"/>
    </xf>
    <xf numFmtId="0" fontId="0" fillId="4" borderId="0" xfId="0" applyFill="1"/>
    <xf numFmtId="0" fontId="5" fillId="0" borderId="0" xfId="0" applyFont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44" fontId="11" fillId="4" borderId="5" xfId="1" applyFont="1" applyFill="1" applyBorder="1" applyAlignment="1">
      <alignment horizontal="center" vertical="center" wrapText="1"/>
    </xf>
    <xf numFmtId="44" fontId="10" fillId="0" borderId="5" xfId="1" applyFont="1" applyBorder="1" applyAlignment="1">
      <alignment horizontal="center" vertical="center" wrapText="1"/>
    </xf>
    <xf numFmtId="44" fontId="10" fillId="3" borderId="5" xfId="1" applyFont="1" applyFill="1" applyBorder="1" applyAlignment="1">
      <alignment horizontal="center" vertical="center" wrapText="1"/>
    </xf>
    <xf numFmtId="9" fontId="10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44" fontId="2" fillId="0" borderId="0" xfId="1" applyFont="1" applyBorder="1" applyAlignment="1">
      <alignment horizontal="center" wrapText="1"/>
    </xf>
    <xf numFmtId="0" fontId="13" fillId="4" borderId="1" xfId="3" applyFont="1" applyFill="1" applyBorder="1" applyAlignment="1">
      <alignment horizontal="center" vertical="center" wrapText="1"/>
    </xf>
    <xf numFmtId="44" fontId="13" fillId="4" borderId="1" xfId="3" applyNumberFormat="1" applyFont="1" applyFill="1" applyBorder="1" applyAlignment="1">
      <alignment horizontal="center" vertical="center" wrapText="1"/>
    </xf>
    <xf numFmtId="0" fontId="14" fillId="0" borderId="0" xfId="0" applyFont="1"/>
    <xf numFmtId="44" fontId="7" fillId="4" borderId="1" xfId="3" applyNumberFormat="1" applyFont="1" applyFill="1" applyBorder="1" applyAlignment="1">
      <alignment horizontal="center" vertical="center" wrapText="1"/>
    </xf>
    <xf numFmtId="168" fontId="0" fillId="0" borderId="1" xfId="0" applyNumberFormat="1" applyBorder="1" applyAlignment="1">
      <alignment horizontal="center"/>
    </xf>
    <xf numFmtId="168" fontId="2" fillId="0" borderId="1" xfId="0" applyNumberFormat="1" applyFont="1" applyBorder="1" applyAlignment="1">
      <alignment horizontal="center"/>
    </xf>
    <xf numFmtId="167" fontId="14" fillId="0" borderId="0" xfId="0" applyNumberFormat="1" applyFont="1"/>
    <xf numFmtId="0" fontId="0" fillId="0" borderId="0" xfId="0" applyAlignment="1">
      <alignment horizontal="center" vertical="center"/>
    </xf>
    <xf numFmtId="44" fontId="2" fillId="3" borderId="1" xfId="1" applyFont="1" applyFill="1" applyBorder="1" applyAlignment="1">
      <alignment horizontal="center" wrapText="1"/>
    </xf>
    <xf numFmtId="44" fontId="7" fillId="0" borderId="3" xfId="1" applyFont="1" applyBorder="1" applyAlignment="1"/>
    <xf numFmtId="44" fontId="8" fillId="0" borderId="0" xfId="1" applyFont="1" applyAlignment="1"/>
    <xf numFmtId="0" fontId="0" fillId="0" borderId="1" xfId="0" applyBorder="1" applyAlignment="1">
      <alignment vertical="center" wrapText="1"/>
    </xf>
    <xf numFmtId="44" fontId="0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169" fontId="1" fillId="4" borderId="1" xfId="1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4" borderId="1" xfId="0" applyFont="1" applyFill="1" applyBorder="1" applyAlignment="1">
      <alignment vertical="center" wrapText="1"/>
    </xf>
    <xf numFmtId="0" fontId="7" fillId="0" borderId="3" xfId="0" applyFont="1" applyBorder="1" applyAlignment="1">
      <alignment vertical="center"/>
    </xf>
    <xf numFmtId="0" fontId="8" fillId="0" borderId="0" xfId="0" applyFont="1" applyAlignment="1">
      <alignment vertical="center"/>
    </xf>
    <xf numFmtId="44" fontId="0" fillId="0" borderId="0" xfId="1" applyFont="1" applyAlignment="1">
      <alignment vertical="center" wrapText="1"/>
    </xf>
    <xf numFmtId="44" fontId="0" fillId="4" borderId="1" xfId="1" applyFont="1" applyFill="1" applyBorder="1" applyAlignment="1">
      <alignment vertical="center"/>
    </xf>
    <xf numFmtId="44" fontId="0" fillId="0" borderId="0" xfId="1" applyFont="1" applyAlignment="1">
      <alignment vertical="center"/>
    </xf>
    <xf numFmtId="166" fontId="0" fillId="0" borderId="1" xfId="2" applyNumberFormat="1" applyFont="1" applyBorder="1" applyAlignment="1">
      <alignment horizontal="center" vertical="center"/>
    </xf>
    <xf numFmtId="166" fontId="0" fillId="4" borderId="1" xfId="2" applyNumberFormat="1" applyFont="1" applyFill="1" applyBorder="1" applyAlignment="1">
      <alignment horizontal="center" vertical="center"/>
    </xf>
    <xf numFmtId="44" fontId="0" fillId="0" borderId="0" xfId="0" applyNumberFormat="1"/>
    <xf numFmtId="44" fontId="5" fillId="0" borderId="0" xfId="1" applyFont="1" applyFill="1" applyBorder="1" applyAlignment="1">
      <alignment horizontal="center" vertical="center" wrapText="1"/>
    </xf>
    <xf numFmtId="44" fontId="5" fillId="0" borderId="1" xfId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44" fontId="10" fillId="0" borderId="8" xfId="1" applyFont="1" applyBorder="1" applyAlignment="1">
      <alignment horizontal="center" vertical="center" wrapText="1"/>
    </xf>
    <xf numFmtId="44" fontId="0" fillId="0" borderId="9" xfId="1" applyFont="1" applyBorder="1" applyAlignment="1">
      <alignment horizontal="center" vertical="center"/>
    </xf>
    <xf numFmtId="44" fontId="0" fillId="0" borderId="9" xfId="1" applyFont="1" applyBorder="1" applyAlignment="1">
      <alignment vertical="center"/>
    </xf>
    <xf numFmtId="44" fontId="5" fillId="0" borderId="7" xfId="1" applyFont="1" applyFill="1" applyBorder="1" applyAlignment="1">
      <alignment horizontal="left" vertical="center" wrapText="1"/>
    </xf>
    <xf numFmtId="44" fontId="5" fillId="0" borderId="10" xfId="1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5" fillId="0" borderId="13" xfId="0" applyFont="1" applyBorder="1" applyAlignment="1">
      <alignment horizontal="left" vertical="center" wrapText="1"/>
    </xf>
    <xf numFmtId="44" fontId="0" fillId="0" borderId="13" xfId="1" applyFont="1" applyBorder="1" applyAlignment="1">
      <alignment horizontal="center" vertical="center"/>
    </xf>
    <xf numFmtId="165" fontId="2" fillId="4" borderId="1" xfId="1" applyNumberFormat="1" applyFont="1" applyFill="1" applyBorder="1" applyAlignment="1">
      <alignment horizontal="center" vertical="center" wrapText="1"/>
    </xf>
    <xf numFmtId="0" fontId="7" fillId="5" borderId="1" xfId="3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9" fontId="2" fillId="0" borderId="1" xfId="0" applyNumberFormat="1" applyFont="1" applyBorder="1" applyAlignment="1">
      <alignment horizont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4" fontId="2" fillId="0" borderId="11" xfId="1" applyFont="1" applyBorder="1" applyAlignment="1">
      <alignment horizontal="center" vertical="center"/>
    </xf>
    <xf numFmtId="44" fontId="2" fillId="0" borderId="12" xfId="1" applyFont="1" applyBorder="1" applyAlignment="1">
      <alignment horizontal="center" vertical="center"/>
    </xf>
    <xf numFmtId="167" fontId="7" fillId="4" borderId="1" xfId="3" applyNumberFormat="1" applyFont="1" applyFill="1" applyBorder="1" applyAlignment="1">
      <alignment horizontal="center" vertical="center" wrapText="1"/>
    </xf>
    <xf numFmtId="0" fontId="7" fillId="5" borderId="1" xfId="3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</cellXfs>
  <cellStyles count="5">
    <cellStyle name="Millares" xfId="2" builtinId="3"/>
    <cellStyle name="Millares 2" xfId="4" xr:uid="{00000000-0005-0000-0000-000001000000}"/>
    <cellStyle name="Moneda" xfId="1" builtinId="4"/>
    <cellStyle name="Normal" xfId="0" builtinId="0"/>
    <cellStyle name="Normal 3" xfId="3" xr:uid="{00000000-0005-0000-0000-000004000000}"/>
  </cellStyles>
  <dxfs count="42">
    <dxf>
      <fill>
        <patternFill>
          <bgColor rgb="FFFFC7CE"/>
        </patternFill>
      </fill>
    </dxf>
    <dxf>
      <font>
        <b/>
        <i val="0"/>
        <color theme="0"/>
      </font>
    </dxf>
    <dxf>
      <font>
        <b/>
        <i val="0"/>
        <color theme="0"/>
      </font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7CE"/>
        </patternFill>
      </fill>
    </dxf>
    <dxf>
      <font>
        <b/>
        <i val="0"/>
        <color theme="0"/>
      </font>
    </dxf>
    <dxf>
      <font>
        <b/>
        <i val="0"/>
        <color theme="0"/>
      </font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7CE"/>
        </patternFill>
      </fill>
    </dxf>
    <dxf>
      <font>
        <b/>
        <i val="0"/>
        <color theme="0"/>
      </font>
    </dxf>
    <dxf>
      <font>
        <b/>
        <i val="0"/>
        <color theme="0"/>
      </font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7CE"/>
        </patternFill>
      </fill>
    </dxf>
    <dxf>
      <font>
        <b/>
        <i val="0"/>
        <color theme="0"/>
      </font>
    </dxf>
    <dxf>
      <font>
        <b/>
        <i val="0"/>
        <color theme="0"/>
      </font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7CE"/>
        </patternFill>
      </fill>
    </dxf>
    <dxf>
      <font>
        <b/>
        <i val="0"/>
        <color theme="0"/>
      </font>
    </dxf>
    <dxf>
      <font>
        <b/>
        <i val="0"/>
        <color theme="0"/>
      </font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7CE"/>
        </patternFill>
      </fill>
    </dxf>
    <dxf>
      <font>
        <b/>
        <i val="0"/>
        <color theme="0"/>
      </font>
    </dxf>
    <dxf>
      <font>
        <b/>
        <i val="0"/>
        <color theme="0"/>
      </font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7CE"/>
        </patternFill>
      </fill>
    </dxf>
    <dxf>
      <font>
        <b/>
        <i val="0"/>
        <color theme="0"/>
      </font>
    </dxf>
    <dxf>
      <font>
        <b/>
        <i val="0"/>
        <color theme="0"/>
      </font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7CE"/>
        </patternFill>
      </fill>
    </dxf>
    <dxf>
      <font>
        <b/>
        <i val="0"/>
        <color theme="0"/>
      </font>
    </dxf>
    <dxf>
      <font>
        <b/>
        <i val="0"/>
        <color theme="0"/>
      </font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7CE"/>
        </patternFill>
      </fill>
    </dxf>
    <dxf>
      <font>
        <b/>
        <i val="0"/>
        <color theme="0"/>
      </font>
    </dxf>
    <dxf>
      <font>
        <b/>
        <i val="0"/>
        <color theme="0"/>
      </font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7CE"/>
        </patternFill>
      </fill>
    </dxf>
    <dxf>
      <font>
        <b/>
        <i val="0"/>
        <color theme="0"/>
      </font>
    </dxf>
    <dxf>
      <font>
        <b/>
        <i val="0"/>
        <color theme="0"/>
      </font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7CE"/>
        </patternFill>
      </fill>
    </dxf>
    <dxf>
      <font>
        <b/>
        <i val="0"/>
        <color theme="0"/>
      </font>
    </dxf>
    <dxf>
      <font>
        <b/>
        <i val="0"/>
        <color theme="0"/>
      </font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7CE"/>
        </patternFill>
      </fill>
    </dxf>
    <dxf>
      <font>
        <b/>
        <i val="0"/>
        <color theme="0"/>
      </font>
    </dxf>
    <dxf>
      <font>
        <b/>
        <i val="0"/>
        <color theme="0"/>
      </font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7CE"/>
        </patternFill>
      </fill>
    </dxf>
    <dxf>
      <font>
        <b/>
        <i val="0"/>
        <color theme="0"/>
      </font>
    </dxf>
    <dxf>
      <font>
        <b/>
        <i val="0"/>
        <color theme="0"/>
      </font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7CE"/>
        </patternFill>
      </fill>
    </dxf>
    <dxf>
      <font>
        <b/>
        <i val="0"/>
        <color theme="0"/>
      </font>
    </dxf>
    <dxf>
      <font>
        <b/>
        <i val="0"/>
        <color theme="0"/>
      </font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jp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1192803</xdr:colOff>
      <xdr:row>0</xdr:row>
      <xdr:rowOff>669880</xdr:rowOff>
    </xdr:from>
    <xdr:to>
      <xdr:col>3</xdr:col>
      <xdr:colOff>1285876</xdr:colOff>
      <xdr:row>1</xdr:row>
      <xdr:rowOff>225720</xdr:rowOff>
    </xdr:to>
    <xdr:pic>
      <xdr:nvPicPr>
        <xdr:cNvPr id="3" name="Imagen 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 flipH="1" flipV="1">
          <a:off x="6583953" y="669880"/>
          <a:ext cx="1417048" cy="584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2324099</xdr:colOff>
      <xdr:row>16</xdr:row>
      <xdr:rowOff>19049</xdr:rowOff>
    </xdr:from>
    <xdr:to>
      <xdr:col>5</xdr:col>
      <xdr:colOff>962024</xdr:colOff>
      <xdr:row>19</xdr:row>
      <xdr:rowOff>123824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49" y="6877049"/>
          <a:ext cx="78771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906780</xdr:colOff>
      <xdr:row>9</xdr:row>
      <xdr:rowOff>60960</xdr:rowOff>
    </xdr:from>
    <xdr:to>
      <xdr:col>7</xdr:col>
      <xdr:colOff>420974</xdr:colOff>
      <xdr:row>11</xdr:row>
      <xdr:rowOff>146137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B6B3363-BEEE-4717-9F75-BC1044DDCA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16140" y="5288280"/>
          <a:ext cx="2684114" cy="839557"/>
        </a:xfrm>
        <a:prstGeom prst="rect">
          <a:avLst/>
        </a:prstGeom>
      </xdr:spPr>
    </xdr:pic>
    <xdr:clientData/>
  </xdr:twoCellAnchor>
  <xdr:twoCellAnchor editAs="oneCell">
    <xdr:from>
      <xdr:col>1</xdr:col>
      <xdr:colOff>31750</xdr:colOff>
      <xdr:row>10</xdr:row>
      <xdr:rowOff>241300</xdr:rowOff>
    </xdr:from>
    <xdr:to>
      <xdr:col>1</xdr:col>
      <xdr:colOff>1365250</xdr:colOff>
      <xdr:row>10</xdr:row>
      <xdr:rowOff>507067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15A119A-447B-4980-879A-8F1708136D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4650" y="5664200"/>
          <a:ext cx="1333500" cy="26576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341019</xdr:colOff>
      <xdr:row>24</xdr:row>
      <xdr:rowOff>105832</xdr:rowOff>
    </xdr:from>
    <xdr:to>
      <xdr:col>9</xdr:col>
      <xdr:colOff>0</xdr:colOff>
      <xdr:row>28</xdr:row>
      <xdr:rowOff>164628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5093" y="10453980"/>
          <a:ext cx="10677407" cy="811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18815</xdr:colOff>
      <xdr:row>17</xdr:row>
      <xdr:rowOff>18814</xdr:rowOff>
    </xdr:from>
    <xdr:to>
      <xdr:col>7</xdr:col>
      <xdr:colOff>191151</xdr:colOff>
      <xdr:row>19</xdr:row>
      <xdr:rowOff>105779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8F3BD7F-53C9-40A9-A478-0B4D127B58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74074" y="9501481"/>
          <a:ext cx="2684114" cy="839557"/>
        </a:xfrm>
        <a:prstGeom prst="rect">
          <a:avLst/>
        </a:prstGeom>
      </xdr:spPr>
    </xdr:pic>
    <xdr:clientData/>
  </xdr:twoCellAnchor>
  <xdr:twoCellAnchor editAs="oneCell">
    <xdr:from>
      <xdr:col>1</xdr:col>
      <xdr:colOff>172469</xdr:colOff>
      <xdr:row>18</xdr:row>
      <xdr:rowOff>266543</xdr:rowOff>
    </xdr:from>
    <xdr:to>
      <xdr:col>1</xdr:col>
      <xdr:colOff>1505969</xdr:colOff>
      <xdr:row>18</xdr:row>
      <xdr:rowOff>532310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47BA85D-5DD0-4F91-BA1C-7663BAD8A2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358" y="9838580"/>
          <a:ext cx="1333500" cy="26576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341019</xdr:colOff>
      <xdr:row>25</xdr:row>
      <xdr:rowOff>105832</xdr:rowOff>
    </xdr:from>
    <xdr:to>
      <xdr:col>7</xdr:col>
      <xdr:colOff>0</xdr:colOff>
      <xdr:row>29</xdr:row>
      <xdr:rowOff>164628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9919" y="11364382"/>
          <a:ext cx="9745956" cy="820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18815</xdr:colOff>
      <xdr:row>19</xdr:row>
      <xdr:rowOff>122296</xdr:rowOff>
    </xdr:from>
    <xdr:to>
      <xdr:col>5</xdr:col>
      <xdr:colOff>1357670</xdr:colOff>
      <xdr:row>19</xdr:row>
      <xdr:rowOff>961853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3AB65C2-0757-47F3-BBF1-F88A179BA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28815" y="9971852"/>
          <a:ext cx="2684114" cy="839557"/>
        </a:xfrm>
        <a:prstGeom prst="rect">
          <a:avLst/>
        </a:prstGeom>
      </xdr:spPr>
    </xdr:pic>
    <xdr:clientData/>
  </xdr:twoCellAnchor>
  <xdr:twoCellAnchor editAs="oneCell">
    <xdr:from>
      <xdr:col>1</xdr:col>
      <xdr:colOff>70556</xdr:colOff>
      <xdr:row>19</xdr:row>
      <xdr:rowOff>674197</xdr:rowOff>
    </xdr:from>
    <xdr:to>
      <xdr:col>1</xdr:col>
      <xdr:colOff>1404056</xdr:colOff>
      <xdr:row>19</xdr:row>
      <xdr:rowOff>939964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64ABD48-C09C-4392-9703-23D5EB36C0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4445" y="10450061"/>
          <a:ext cx="1333500" cy="26576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34563</xdr:colOff>
      <xdr:row>0</xdr:row>
      <xdr:rowOff>555580</xdr:rowOff>
    </xdr:from>
    <xdr:to>
      <xdr:col>3</xdr:col>
      <xdr:colOff>127636</xdr:colOff>
      <xdr:row>1</xdr:row>
      <xdr:rowOff>111420</xdr:rowOff>
    </xdr:to>
    <xdr:pic>
      <xdr:nvPicPr>
        <xdr:cNvPr id="2" name="Imagen 9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 flipH="1" flipV="1">
          <a:off x="6115323" y="555580"/>
          <a:ext cx="1457053" cy="584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2324099</xdr:colOff>
      <xdr:row>16</xdr:row>
      <xdr:rowOff>19049</xdr:rowOff>
    </xdr:from>
    <xdr:to>
      <xdr:col>4</xdr:col>
      <xdr:colOff>962024</xdr:colOff>
      <xdr:row>19</xdr:row>
      <xdr:rowOff>123824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9379" y="6595109"/>
          <a:ext cx="8147685" cy="6534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1333500</xdr:colOff>
      <xdr:row>9</xdr:row>
      <xdr:rowOff>91440</xdr:rowOff>
    </xdr:from>
    <xdr:to>
      <xdr:col>6</xdr:col>
      <xdr:colOff>337154</xdr:colOff>
      <xdr:row>11</xdr:row>
      <xdr:rowOff>176617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C5E8D35-D967-4ABB-83F6-23D6A8652D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778240" y="6019800"/>
          <a:ext cx="2684114" cy="839557"/>
        </a:xfrm>
        <a:prstGeom prst="rect">
          <a:avLst/>
        </a:prstGeom>
      </xdr:spPr>
    </xdr:pic>
    <xdr:clientData/>
  </xdr:twoCellAnchor>
  <xdr:twoCellAnchor editAs="oneCell">
    <xdr:from>
      <xdr:col>1</xdr:col>
      <xdr:colOff>12700</xdr:colOff>
      <xdr:row>10</xdr:row>
      <xdr:rowOff>247650</xdr:rowOff>
    </xdr:from>
    <xdr:to>
      <xdr:col>1</xdr:col>
      <xdr:colOff>1346200</xdr:colOff>
      <xdr:row>10</xdr:row>
      <xdr:rowOff>513417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8FF0D88-349B-4BD3-BF2D-893EBC6F9B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0" y="6350000"/>
          <a:ext cx="1333500" cy="26576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807721</xdr:colOff>
      <xdr:row>10</xdr:row>
      <xdr:rowOff>144780</xdr:rowOff>
    </xdr:from>
    <xdr:to>
      <xdr:col>2</xdr:col>
      <xdr:colOff>1668780</xdr:colOff>
      <xdr:row>13</xdr:row>
      <xdr:rowOff>143101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1" y="3947160"/>
          <a:ext cx="4952999" cy="546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3108960</xdr:colOff>
      <xdr:row>6</xdr:row>
      <xdr:rowOff>68580</xdr:rowOff>
    </xdr:from>
    <xdr:to>
      <xdr:col>3</xdr:col>
      <xdr:colOff>146654</xdr:colOff>
      <xdr:row>8</xdr:row>
      <xdr:rowOff>153757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9CADEEA-FCCA-49CC-9B53-BCE2012061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44240" y="2133600"/>
          <a:ext cx="2684114" cy="83955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</xdr:row>
      <xdr:rowOff>277158</xdr:rowOff>
    </xdr:from>
    <xdr:to>
      <xdr:col>1</xdr:col>
      <xdr:colOff>1333500</xdr:colOff>
      <xdr:row>7</xdr:row>
      <xdr:rowOff>542925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3CDF584-6CF1-9EF3-6F60-CC5134C995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" y="2531408"/>
          <a:ext cx="1333500" cy="2657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8"/>
  <sheetViews>
    <sheetView tabSelected="1" workbookViewId="0">
      <selection activeCell="B11" sqref="B11"/>
    </sheetView>
  </sheetViews>
  <sheetFormatPr baseColWidth="10" defaultRowHeight="15" x14ac:dyDescent="0.25"/>
  <cols>
    <col min="1" max="1" width="4.85546875" customWidth="1"/>
    <col min="2" max="2" width="47.42578125" style="3" customWidth="1"/>
    <col min="3" max="4" width="19.85546875" style="7" customWidth="1"/>
    <col min="5" max="5" width="13.42578125" customWidth="1"/>
    <col min="6" max="6" width="16.5703125" style="1" customWidth="1"/>
    <col min="7" max="7" width="16.140625" customWidth="1"/>
    <col min="8" max="8" width="26.42578125" customWidth="1"/>
  </cols>
  <sheetData>
    <row r="1" spans="1:22" ht="81" customHeight="1" x14ac:dyDescent="0.25">
      <c r="A1" s="78"/>
      <c r="B1" s="78"/>
      <c r="C1" s="78"/>
      <c r="D1" s="78"/>
      <c r="E1" s="78"/>
      <c r="F1" s="78"/>
      <c r="G1" s="78"/>
      <c r="H1" s="78"/>
    </row>
    <row r="2" spans="1:22" ht="93" customHeight="1" x14ac:dyDescent="0.25">
      <c r="A2" s="77" t="s">
        <v>23</v>
      </c>
      <c r="B2" s="77"/>
      <c r="C2" s="77"/>
      <c r="D2" s="77"/>
      <c r="E2" s="77"/>
      <c r="F2" s="77"/>
      <c r="G2" s="77"/>
      <c r="H2" s="77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8" customHeight="1" x14ac:dyDescent="0.25">
      <c r="A3" s="79" t="s">
        <v>9</v>
      </c>
      <c r="B3" s="79"/>
      <c r="C3" s="79"/>
      <c r="D3" s="79"/>
      <c r="E3" s="79"/>
      <c r="F3" s="79"/>
      <c r="G3" s="79"/>
      <c r="H3" s="79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60" customHeight="1" x14ac:dyDescent="0.25">
      <c r="A4" s="83" t="s">
        <v>29</v>
      </c>
      <c r="B4" s="83"/>
      <c r="C4" s="83"/>
      <c r="D4" s="83"/>
      <c r="E4" s="83"/>
      <c r="F4" s="83"/>
      <c r="G4" s="83"/>
      <c r="H4" s="83"/>
    </row>
    <row r="5" spans="1:22" s="1" customFormat="1" ht="45" customHeight="1" x14ac:dyDescent="0.25">
      <c r="A5" s="81" t="s">
        <v>24</v>
      </c>
      <c r="B5" s="81"/>
      <c r="C5" s="82" t="s">
        <v>25</v>
      </c>
      <c r="D5" s="82"/>
      <c r="E5" s="82"/>
      <c r="F5" s="37">
        <f>859918741*95%</f>
        <v>816922803.94999993</v>
      </c>
      <c r="G5" s="9" t="s">
        <v>3</v>
      </c>
      <c r="H5" s="9" t="s">
        <v>5</v>
      </c>
    </row>
    <row r="6" spans="1:22" ht="45" x14ac:dyDescent="0.25">
      <c r="A6" s="80" t="s">
        <v>0</v>
      </c>
      <c r="B6" s="80"/>
      <c r="C6" s="46" t="s">
        <v>10</v>
      </c>
      <c r="D6" s="46" t="s">
        <v>6</v>
      </c>
      <c r="E6" s="42" t="s">
        <v>1</v>
      </c>
      <c r="F6" s="42" t="s">
        <v>2</v>
      </c>
      <c r="G6" s="5"/>
      <c r="H6" s="5"/>
    </row>
    <row r="7" spans="1:22" s="36" customFormat="1" ht="30" x14ac:dyDescent="0.25">
      <c r="A7" s="42">
        <v>1</v>
      </c>
      <c r="B7" s="45" t="s">
        <v>26</v>
      </c>
      <c r="C7" s="41" t="s">
        <v>21</v>
      </c>
      <c r="D7" s="41" t="s">
        <v>21</v>
      </c>
      <c r="E7" s="42"/>
      <c r="F7" s="43"/>
      <c r="G7" s="43"/>
      <c r="H7" s="45" t="str">
        <f>+H9</f>
        <v>Oferta rechazada Tecnicamente</v>
      </c>
    </row>
    <row r="8" spans="1:22" s="36" customFormat="1" ht="28.5" customHeight="1" x14ac:dyDescent="0.25">
      <c r="A8" s="42">
        <v>2</v>
      </c>
      <c r="B8" s="45" t="s">
        <v>27</v>
      </c>
      <c r="C8" s="47">
        <f>+'C ARIT'!G19</f>
        <v>832190800</v>
      </c>
      <c r="D8" s="41"/>
      <c r="E8" s="42" t="s">
        <v>4</v>
      </c>
      <c r="F8" s="43"/>
      <c r="G8" s="43"/>
      <c r="H8" s="43"/>
    </row>
    <row r="9" spans="1:22" s="36" customFormat="1" ht="30" x14ac:dyDescent="0.25">
      <c r="A9" s="42">
        <v>3</v>
      </c>
      <c r="B9" s="45" t="s">
        <v>28</v>
      </c>
      <c r="C9" s="41" t="s">
        <v>21</v>
      </c>
      <c r="D9" s="41" t="s">
        <v>21</v>
      </c>
      <c r="E9" s="42"/>
      <c r="F9" s="43"/>
      <c r="G9" s="43"/>
      <c r="H9" s="45" t="s">
        <v>22</v>
      </c>
    </row>
    <row r="11" spans="1:22" ht="45" customHeight="1" thickBot="1" x14ac:dyDescent="0.3">
      <c r="A11" s="10"/>
      <c r="B11" s="10"/>
      <c r="C11" s="17"/>
      <c r="D11" s="10"/>
      <c r="E11" s="10"/>
      <c r="F11" s="10"/>
      <c r="H11" s="10"/>
      <c r="J11" s="10"/>
      <c r="O11" s="10"/>
      <c r="P11" s="11"/>
      <c r="Q11" s="11"/>
      <c r="R11" s="11"/>
      <c r="S11" s="11"/>
      <c r="T11" s="11"/>
      <c r="U11" s="11"/>
      <c r="V11" s="12"/>
    </row>
    <row r="12" spans="1:22" ht="15" customHeight="1" thickTop="1" x14ac:dyDescent="0.25">
      <c r="A12" s="10"/>
      <c r="B12" s="13" t="s">
        <v>30</v>
      </c>
      <c r="C12" s="38"/>
      <c r="D12" s="13"/>
      <c r="E12" s="13"/>
      <c r="F12" s="13" t="s">
        <v>7</v>
      </c>
      <c r="G12" s="13"/>
      <c r="H12" s="13"/>
      <c r="I12" s="15"/>
      <c r="J12" s="10"/>
      <c r="O12" s="10"/>
      <c r="P12" s="11"/>
      <c r="Q12" s="11"/>
      <c r="R12" s="11"/>
      <c r="S12" s="11"/>
      <c r="T12" s="11"/>
      <c r="U12" s="11"/>
      <c r="V12" s="12"/>
    </row>
    <row r="13" spans="1:22" ht="15" customHeight="1" x14ac:dyDescent="0.25">
      <c r="A13" s="10"/>
      <c r="B13" s="14" t="s">
        <v>31</v>
      </c>
      <c r="C13" s="39"/>
      <c r="D13" s="14"/>
      <c r="E13" s="14"/>
      <c r="F13" s="14" t="s">
        <v>8</v>
      </c>
      <c r="G13" s="14"/>
      <c r="H13" s="14"/>
      <c r="I13" s="14"/>
      <c r="J13" s="10"/>
      <c r="O13" s="10"/>
      <c r="P13" s="11"/>
      <c r="Q13" s="11"/>
      <c r="R13" s="11"/>
      <c r="S13" s="11"/>
      <c r="T13" s="11"/>
      <c r="U13" s="11"/>
      <c r="V13" s="12"/>
    </row>
    <row r="14" spans="1:22" x14ac:dyDescent="0.25">
      <c r="A14" s="10"/>
      <c r="B14" s="10"/>
      <c r="C14" s="17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1"/>
      <c r="Q14" s="11"/>
      <c r="R14" s="11"/>
      <c r="S14" s="11"/>
      <c r="T14" s="11"/>
      <c r="U14" s="11"/>
      <c r="V14" s="12"/>
    </row>
    <row r="15" spans="1:22" x14ac:dyDescent="0.25">
      <c r="A15" s="10"/>
      <c r="B15" s="10"/>
      <c r="C15" s="17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1"/>
      <c r="Q15" s="11"/>
      <c r="R15" s="11"/>
      <c r="S15" s="11"/>
      <c r="T15" s="11"/>
      <c r="U15" s="11"/>
      <c r="V15" s="12"/>
    </row>
    <row r="16" spans="1:22" x14ac:dyDescent="0.25">
      <c r="A16" s="10"/>
      <c r="B16" s="10"/>
      <c r="C16" s="17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1"/>
      <c r="Q16" s="11"/>
      <c r="R16" s="11"/>
      <c r="S16" s="11"/>
      <c r="T16" s="11"/>
      <c r="U16" s="11"/>
      <c r="V16" s="12"/>
    </row>
    <row r="17" spans="1:22" x14ac:dyDescent="0.25">
      <c r="A17" s="10"/>
      <c r="B17" s="10"/>
      <c r="C17" s="17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1"/>
      <c r="Q17" s="11"/>
      <c r="R17" s="11"/>
      <c r="S17" s="11"/>
      <c r="T17" s="11"/>
      <c r="U17" s="11"/>
      <c r="V17" s="12"/>
    </row>
    <row r="18" spans="1:22" x14ac:dyDescent="0.25">
      <c r="A18" s="10"/>
      <c r="B18" s="10"/>
      <c r="C18" s="17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1"/>
      <c r="Q18" s="11"/>
      <c r="R18" s="11"/>
      <c r="S18" s="11"/>
      <c r="T18" s="11"/>
      <c r="U18" s="11"/>
      <c r="V18" s="12"/>
    </row>
  </sheetData>
  <mergeCells count="7">
    <mergeCell ref="A2:H2"/>
    <mergeCell ref="A1:H1"/>
    <mergeCell ref="A3:H3"/>
    <mergeCell ref="A6:B6"/>
    <mergeCell ref="A5:B5"/>
    <mergeCell ref="C5:E5"/>
    <mergeCell ref="A4:H4"/>
  </mergeCells>
  <conditionalFormatting sqref="A1:A3 I2:V3 O11:XFD13 J11:J13">
    <cfRule type="cellIs" dxfId="41" priority="7" stopIfTrue="1" operator="equal">
      <formula>"NO CUMPLE"</formula>
    </cfRule>
    <cfRule type="cellIs" dxfId="40" priority="8" stopIfTrue="1" operator="equal">
      <formula>"NO CUMPLE"</formula>
    </cfRule>
    <cfRule type="cellIs" dxfId="39" priority="9" stopIfTrue="1" operator="equal">
      <formula>"NO CUMPLE"</formula>
    </cfRule>
  </conditionalFormatting>
  <conditionalFormatting sqref="A14:XFD18 A11:A13 H11 B11:F11">
    <cfRule type="cellIs" dxfId="38" priority="4" stopIfTrue="1" operator="equal">
      <formula>"NO CUMPLE"</formula>
    </cfRule>
    <cfRule type="cellIs" dxfId="37" priority="5" stopIfTrue="1" operator="equal">
      <formula>"NO CUMPLE"</formula>
    </cfRule>
    <cfRule type="cellIs" dxfId="36" priority="6" stopIfTrue="1" operator="equal">
      <formula>"NO CUMPLE"</formula>
    </cfRule>
  </conditionalFormatting>
  <conditionalFormatting sqref="B12:I13">
    <cfRule type="cellIs" dxfId="35" priority="1" stopIfTrue="1" operator="equal">
      <formula>"NO CUMPLE"</formula>
    </cfRule>
    <cfRule type="cellIs" dxfId="34" priority="2" stopIfTrue="1" operator="equal">
      <formula>"NO CUMPLE"</formula>
    </cfRule>
    <cfRule type="cellIs" dxfId="33" priority="3" stopIfTrue="1" operator="equal">
      <formula>"NO CUMPLE"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2"/>
  <sheetViews>
    <sheetView topLeftCell="A12" zoomScale="81" zoomScaleNormal="81" workbookViewId="0">
      <selection activeCell="B19" sqref="B19"/>
    </sheetView>
  </sheetViews>
  <sheetFormatPr baseColWidth="10" defaultRowHeight="15" x14ac:dyDescent="0.25"/>
  <cols>
    <col min="1" max="1" width="7.140625" style="36" customWidth="1"/>
    <col min="2" max="2" width="32.42578125" style="58" bestFit="1" customWidth="1"/>
    <col min="3" max="3" width="8.140625" style="51" customWidth="1"/>
    <col min="4" max="4" width="8" style="36" customWidth="1"/>
    <col min="5" max="5" width="19.5703125" style="51" customWidth="1"/>
    <col min="6" max="6" width="19.5703125" style="60" customWidth="1"/>
    <col min="7" max="7" width="17" style="60" customWidth="1"/>
    <col min="8" max="8" width="14.85546875" style="36" customWidth="1"/>
    <col min="9" max="9" width="15.85546875" style="36" customWidth="1"/>
    <col min="11" max="11" width="25.42578125" customWidth="1"/>
  </cols>
  <sheetData>
    <row r="1" spans="1:11" ht="81" customHeight="1" x14ac:dyDescent="0.25">
      <c r="A1" s="78"/>
      <c r="B1" s="78"/>
      <c r="C1" s="78"/>
      <c r="D1" s="78"/>
      <c r="E1" s="78"/>
      <c r="F1" s="78"/>
    </row>
    <row r="2" spans="1:11" ht="93" customHeight="1" x14ac:dyDescent="0.25">
      <c r="A2" s="77" t="str">
        <f>+'REQUISITO 1 '!A2:H2</f>
        <v>IDIGER-LIC-013-2022
“ADQUIRIR E INSTALAR EQUIPOS Y ELEMENTOS QUE REPOTENCIEN Y AMPLÍEN LA RED DE MONITOREO
METEOROLÓGICA DE BOGOTÁ, CON EL FIN DE FORTALECER EL CONOCIMIENTO DEL RIESGO DE
DESASTRES Y EFECTOS DEL CAMBIO CLIMÁTICO EN LA CIUDAD."</v>
      </c>
      <c r="B2" s="77"/>
      <c r="C2" s="77"/>
      <c r="D2" s="77"/>
      <c r="E2" s="77"/>
      <c r="F2" s="77"/>
      <c r="G2" s="77"/>
      <c r="H2" s="77"/>
      <c r="I2" s="77"/>
    </row>
    <row r="3" spans="1:11" ht="18" customHeight="1" x14ac:dyDescent="0.25">
      <c r="A3" s="79" t="s">
        <v>9</v>
      </c>
      <c r="B3" s="79"/>
      <c r="C3" s="79"/>
      <c r="D3" s="79"/>
      <c r="E3" s="79"/>
      <c r="F3" s="79"/>
      <c r="G3" s="79"/>
      <c r="H3" s="79"/>
      <c r="I3" s="79"/>
    </row>
    <row r="4" spans="1:11" ht="33" customHeight="1" thickBot="1" x14ac:dyDescent="0.3">
      <c r="A4" s="84" t="s">
        <v>32</v>
      </c>
      <c r="B4" s="85"/>
      <c r="C4" s="85"/>
      <c r="D4" s="85"/>
      <c r="E4" s="85"/>
      <c r="F4" s="85"/>
      <c r="G4" s="85"/>
      <c r="H4" s="85"/>
      <c r="I4" s="85"/>
    </row>
    <row r="5" spans="1:11" s="16" customFormat="1" ht="51" x14ac:dyDescent="0.25">
      <c r="A5" s="20" t="s">
        <v>15</v>
      </c>
      <c r="B5" s="21" t="s">
        <v>11</v>
      </c>
      <c r="C5" s="22" t="s">
        <v>12</v>
      </c>
      <c r="D5" s="22" t="s">
        <v>13</v>
      </c>
      <c r="E5" s="23" t="s">
        <v>16</v>
      </c>
      <c r="F5" s="24" t="s">
        <v>45</v>
      </c>
      <c r="G5" s="25" t="s">
        <v>46</v>
      </c>
      <c r="H5" s="26">
        <v>1</v>
      </c>
      <c r="I5" s="26">
        <v>0.95</v>
      </c>
    </row>
    <row r="6" spans="1:11" ht="37.35" customHeight="1" x14ac:dyDescent="0.25">
      <c r="A6" s="52">
        <v>1</v>
      </c>
      <c r="B6" s="40" t="s">
        <v>33</v>
      </c>
      <c r="C6" s="43">
        <v>8</v>
      </c>
      <c r="D6" s="43" t="s">
        <v>14</v>
      </c>
      <c r="E6" s="44">
        <v>14124364</v>
      </c>
      <c r="F6" s="44">
        <f>+E6*95%</f>
        <v>13418145.799999999</v>
      </c>
      <c r="G6" s="44">
        <v>13800000</v>
      </c>
      <c r="H6" s="61" t="str">
        <f t="shared" ref="H6:H17" si="0">+IF(E6&gt;=G6,"CUMPLE","NO CUMPLE")</f>
        <v>CUMPLE</v>
      </c>
      <c r="I6" s="61" t="str">
        <f t="shared" ref="I6:I17" si="1">+IF(G6&gt;=F6,"CUMPLE","NO CUMPLE")</f>
        <v>CUMPLE</v>
      </c>
      <c r="K6" s="63"/>
    </row>
    <row r="7" spans="1:11" ht="45" customHeight="1" x14ac:dyDescent="0.25">
      <c r="A7" s="52">
        <v>2</v>
      </c>
      <c r="B7" s="40" t="s">
        <v>34</v>
      </c>
      <c r="C7" s="43">
        <v>11</v>
      </c>
      <c r="D7" s="43" t="s">
        <v>14</v>
      </c>
      <c r="E7" s="44">
        <v>2936538</v>
      </c>
      <c r="F7" s="44">
        <f t="shared" ref="F7:F17" si="2">+E7*95%</f>
        <v>2789711.1</v>
      </c>
      <c r="G7" s="44">
        <v>2900000</v>
      </c>
      <c r="H7" s="61" t="str">
        <f t="shared" si="0"/>
        <v>CUMPLE</v>
      </c>
      <c r="I7" s="61" t="str">
        <f t="shared" si="1"/>
        <v>CUMPLE</v>
      </c>
      <c r="K7" s="63"/>
    </row>
    <row r="8" spans="1:11" ht="35.450000000000003" customHeight="1" x14ac:dyDescent="0.25">
      <c r="A8" s="52">
        <v>3</v>
      </c>
      <c r="B8" s="40" t="s">
        <v>35</v>
      </c>
      <c r="C8" s="43">
        <v>16</v>
      </c>
      <c r="D8" s="43" t="s">
        <v>14</v>
      </c>
      <c r="E8" s="44">
        <v>14385182</v>
      </c>
      <c r="F8" s="44">
        <f t="shared" si="2"/>
        <v>13665922.899999999</v>
      </c>
      <c r="G8" s="44">
        <v>13700000</v>
      </c>
      <c r="H8" s="61" t="str">
        <f t="shared" si="0"/>
        <v>CUMPLE</v>
      </c>
      <c r="I8" s="61" t="str">
        <f t="shared" si="1"/>
        <v>CUMPLE</v>
      </c>
      <c r="K8" s="63"/>
    </row>
    <row r="9" spans="1:11" ht="35.450000000000003" customHeight="1" x14ac:dyDescent="0.25">
      <c r="A9" s="52">
        <v>4</v>
      </c>
      <c r="B9" s="40" t="s">
        <v>36</v>
      </c>
      <c r="C9" s="43">
        <v>31</v>
      </c>
      <c r="D9" s="43" t="s">
        <v>14</v>
      </c>
      <c r="E9" s="44">
        <v>1458216</v>
      </c>
      <c r="F9" s="44">
        <f t="shared" si="2"/>
        <v>1385305.2</v>
      </c>
      <c r="G9" s="44">
        <v>1400000</v>
      </c>
      <c r="H9" s="61" t="str">
        <f t="shared" si="0"/>
        <v>CUMPLE</v>
      </c>
      <c r="I9" s="61" t="str">
        <f t="shared" si="1"/>
        <v>CUMPLE</v>
      </c>
      <c r="K9" s="63"/>
    </row>
    <row r="10" spans="1:11" ht="46.35" customHeight="1" x14ac:dyDescent="0.25">
      <c r="A10" s="52">
        <v>5</v>
      </c>
      <c r="B10" s="54" t="s">
        <v>37</v>
      </c>
      <c r="C10" s="43">
        <v>11</v>
      </c>
      <c r="D10" s="43" t="s">
        <v>14</v>
      </c>
      <c r="E10" s="44">
        <v>1245474</v>
      </c>
      <c r="F10" s="44">
        <f t="shared" si="2"/>
        <v>1183200.3</v>
      </c>
      <c r="G10" s="44">
        <v>1200000</v>
      </c>
      <c r="H10" s="61" t="str">
        <f t="shared" si="0"/>
        <v>CUMPLE</v>
      </c>
      <c r="I10" s="61" t="str">
        <f t="shared" si="1"/>
        <v>CUMPLE</v>
      </c>
      <c r="K10" s="63"/>
    </row>
    <row r="11" spans="1:11" s="18" customFormat="1" ht="48" customHeight="1" x14ac:dyDescent="0.25">
      <c r="A11" s="53">
        <v>6</v>
      </c>
      <c r="B11" s="55" t="s">
        <v>38</v>
      </c>
      <c r="C11" s="48">
        <v>9</v>
      </c>
      <c r="D11" s="48" t="s">
        <v>14</v>
      </c>
      <c r="E11" s="59">
        <v>773998</v>
      </c>
      <c r="F11" s="44">
        <f t="shared" si="2"/>
        <v>735298.1</v>
      </c>
      <c r="G11" s="59">
        <v>760000</v>
      </c>
      <c r="H11" s="62" t="str">
        <f t="shared" si="0"/>
        <v>CUMPLE</v>
      </c>
      <c r="I11" s="62" t="str">
        <f t="shared" si="1"/>
        <v>CUMPLE</v>
      </c>
      <c r="K11" s="63"/>
    </row>
    <row r="12" spans="1:11" ht="37.35" customHeight="1" x14ac:dyDescent="0.25">
      <c r="A12" s="52">
        <v>7</v>
      </c>
      <c r="B12" s="55" t="s">
        <v>39</v>
      </c>
      <c r="C12" s="43">
        <v>4</v>
      </c>
      <c r="D12" s="43" t="s">
        <v>14</v>
      </c>
      <c r="E12" s="44">
        <v>679832</v>
      </c>
      <c r="F12" s="44">
        <f t="shared" si="2"/>
        <v>645840.4</v>
      </c>
      <c r="G12" s="44">
        <v>670000</v>
      </c>
      <c r="H12" s="61" t="str">
        <f t="shared" si="0"/>
        <v>CUMPLE</v>
      </c>
      <c r="I12" s="61" t="str">
        <f t="shared" si="1"/>
        <v>CUMPLE</v>
      </c>
      <c r="K12" s="63"/>
    </row>
    <row r="13" spans="1:11" ht="36" customHeight="1" x14ac:dyDescent="0.25">
      <c r="A13" s="52">
        <v>8</v>
      </c>
      <c r="B13" s="54" t="s">
        <v>40</v>
      </c>
      <c r="C13" s="43">
        <v>4</v>
      </c>
      <c r="D13" s="43" t="s">
        <v>14</v>
      </c>
      <c r="E13" s="44">
        <v>1469889</v>
      </c>
      <c r="F13" s="44">
        <f t="shared" si="2"/>
        <v>1396394.55</v>
      </c>
      <c r="G13" s="44">
        <v>1450000</v>
      </c>
      <c r="H13" s="61" t="str">
        <f t="shared" si="0"/>
        <v>CUMPLE</v>
      </c>
      <c r="I13" s="61" t="str">
        <f t="shared" si="1"/>
        <v>CUMPLE</v>
      </c>
      <c r="K13" s="63"/>
    </row>
    <row r="14" spans="1:11" ht="36" customHeight="1" x14ac:dyDescent="0.25">
      <c r="A14" s="52">
        <v>9</v>
      </c>
      <c r="B14" s="54" t="s">
        <v>41</v>
      </c>
      <c r="C14" s="43">
        <v>32</v>
      </c>
      <c r="D14" s="43" t="s">
        <v>14</v>
      </c>
      <c r="E14" s="44">
        <v>322371</v>
      </c>
      <c r="F14" s="44">
        <f t="shared" si="2"/>
        <v>306252.45</v>
      </c>
      <c r="G14" s="44">
        <v>320000</v>
      </c>
      <c r="H14" s="61" t="str">
        <f t="shared" si="0"/>
        <v>CUMPLE</v>
      </c>
      <c r="I14" s="61" t="str">
        <f t="shared" si="1"/>
        <v>CUMPLE</v>
      </c>
      <c r="K14" s="63"/>
    </row>
    <row r="15" spans="1:11" ht="36" customHeight="1" x14ac:dyDescent="0.25">
      <c r="A15" s="52">
        <v>10</v>
      </c>
      <c r="B15" s="54" t="s">
        <v>42</v>
      </c>
      <c r="C15" s="43">
        <v>8</v>
      </c>
      <c r="D15" s="43" t="s">
        <v>14</v>
      </c>
      <c r="E15" s="44">
        <v>1227479</v>
      </c>
      <c r="F15" s="44">
        <f t="shared" si="2"/>
        <v>1166105.05</v>
      </c>
      <c r="G15" s="44">
        <v>1220000</v>
      </c>
      <c r="H15" s="61" t="str">
        <f t="shared" si="0"/>
        <v>CUMPLE</v>
      </c>
      <c r="I15" s="61" t="str">
        <f t="shared" si="1"/>
        <v>CUMPLE</v>
      </c>
      <c r="K15" s="63"/>
    </row>
    <row r="16" spans="1:11" ht="36" customHeight="1" x14ac:dyDescent="0.25">
      <c r="A16" s="52">
        <v>11</v>
      </c>
      <c r="B16" s="54" t="s">
        <v>43</v>
      </c>
      <c r="C16" s="43">
        <v>13</v>
      </c>
      <c r="D16" s="43" t="s">
        <v>14</v>
      </c>
      <c r="E16" s="44">
        <v>14158888</v>
      </c>
      <c r="F16" s="44">
        <f t="shared" si="2"/>
        <v>13450943.6</v>
      </c>
      <c r="G16" s="44">
        <v>13800000</v>
      </c>
      <c r="H16" s="61" t="str">
        <f t="shared" si="0"/>
        <v>CUMPLE</v>
      </c>
      <c r="I16" s="61" t="str">
        <f t="shared" si="1"/>
        <v>CUMPLE</v>
      </c>
      <c r="K16" s="63"/>
    </row>
    <row r="17" spans="1:11" ht="36" customHeight="1" x14ac:dyDescent="0.25">
      <c r="A17" s="52">
        <v>12</v>
      </c>
      <c r="B17" s="54" t="s">
        <v>44</v>
      </c>
      <c r="C17" s="43">
        <v>11</v>
      </c>
      <c r="D17" s="43" t="s">
        <v>14</v>
      </c>
      <c r="E17" s="44">
        <v>7510399</v>
      </c>
      <c r="F17" s="44">
        <f t="shared" si="2"/>
        <v>7134879.0499999998</v>
      </c>
      <c r="G17" s="44">
        <v>7300000</v>
      </c>
      <c r="H17" s="61" t="str">
        <f t="shared" si="0"/>
        <v>CUMPLE</v>
      </c>
      <c r="I17" s="61" t="str">
        <f t="shared" si="1"/>
        <v>CUMPLE</v>
      </c>
      <c r="K17" s="63"/>
    </row>
    <row r="18" spans="1:11" x14ac:dyDescent="0.25">
      <c r="A18" s="19"/>
      <c r="B18" s="10"/>
      <c r="C18" s="19"/>
      <c r="D18" s="19"/>
      <c r="E18" s="17"/>
      <c r="F18" s="17"/>
      <c r="G18" s="17"/>
      <c r="H18" s="19"/>
      <c r="I18" s="19"/>
    </row>
    <row r="19" spans="1:11" ht="45" customHeight="1" thickBot="1" x14ac:dyDescent="0.3">
      <c r="A19" s="10"/>
      <c r="B19" s="10"/>
      <c r="C19" s="19"/>
      <c r="D19" s="19"/>
      <c r="E19" s="10"/>
      <c r="F19" s="10"/>
      <c r="G19" s="10"/>
    </row>
    <row r="20" spans="1:11" ht="15" customHeight="1" thickTop="1" x14ac:dyDescent="0.25">
      <c r="A20" s="10"/>
      <c r="B20" s="56" t="str">
        <f>+'REQUISITO 1 '!B12</f>
        <v xml:space="preserve">Pedro Sanchez </v>
      </c>
      <c r="C20" s="49"/>
      <c r="D20" s="49"/>
      <c r="E20" s="56"/>
      <c r="F20" s="56" t="s">
        <v>7</v>
      </c>
      <c r="G20" s="10"/>
    </row>
    <row r="21" spans="1:11" ht="15" customHeight="1" x14ac:dyDescent="0.25">
      <c r="A21" s="10"/>
      <c r="B21" s="57" t="str">
        <f>+'REQUISITO 1 '!B13</f>
        <v>Contratista – Oficina Asesora Jurídica</v>
      </c>
      <c r="C21" s="50"/>
      <c r="D21" s="50"/>
      <c r="E21" s="57"/>
      <c r="F21" s="57" t="s">
        <v>8</v>
      </c>
      <c r="G21" s="10"/>
    </row>
    <row r="22" spans="1:11" x14ac:dyDescent="0.25">
      <c r="A22" s="19"/>
      <c r="B22" s="10"/>
      <c r="C22" s="19"/>
      <c r="D22" s="19"/>
      <c r="E22" s="17"/>
      <c r="F22" s="17"/>
      <c r="G22" s="17"/>
      <c r="H22" s="19"/>
      <c r="I22" s="19"/>
    </row>
  </sheetData>
  <mergeCells count="4">
    <mergeCell ref="A2:I2"/>
    <mergeCell ref="A4:I4"/>
    <mergeCell ref="A3:I3"/>
    <mergeCell ref="A1:F1"/>
  </mergeCells>
  <conditionalFormatting sqref="A1:A3 J18:XFD22 A18:I18 A22:I22">
    <cfRule type="cellIs" dxfId="32" priority="16" stopIfTrue="1" operator="equal">
      <formula>"NO CUMPLE"</formula>
    </cfRule>
    <cfRule type="cellIs" dxfId="31" priority="17" stopIfTrue="1" operator="equal">
      <formula>"NO CUMPLE"</formula>
    </cfRule>
    <cfRule type="cellIs" dxfId="30" priority="18" stopIfTrue="1" operator="equal">
      <formula>"NO CUMPLE"</formula>
    </cfRule>
  </conditionalFormatting>
  <conditionalFormatting sqref="G19:G21">
    <cfRule type="cellIs" dxfId="29" priority="7" stopIfTrue="1" operator="equal">
      <formula>"NO CUMPLE"</formula>
    </cfRule>
    <cfRule type="cellIs" dxfId="28" priority="8" stopIfTrue="1" operator="equal">
      <formula>"NO CUMPLE"</formula>
    </cfRule>
    <cfRule type="cellIs" dxfId="27" priority="9" stopIfTrue="1" operator="equal">
      <formula>"NO CUMPLE"</formula>
    </cfRule>
  </conditionalFormatting>
  <conditionalFormatting sqref="A19:A21 B19:F19">
    <cfRule type="cellIs" dxfId="26" priority="4" stopIfTrue="1" operator="equal">
      <formula>"NO CUMPLE"</formula>
    </cfRule>
    <cfRule type="cellIs" dxfId="25" priority="5" stopIfTrue="1" operator="equal">
      <formula>"NO CUMPLE"</formula>
    </cfRule>
    <cfRule type="cellIs" dxfId="24" priority="6" stopIfTrue="1" operator="equal">
      <formula>"NO CUMPLE"</formula>
    </cfRule>
  </conditionalFormatting>
  <conditionalFormatting sqref="B20:F21">
    <cfRule type="cellIs" dxfId="23" priority="1" stopIfTrue="1" operator="equal">
      <formula>"NO CUMPLE"</formula>
    </cfRule>
    <cfRule type="cellIs" dxfId="22" priority="2" stopIfTrue="1" operator="equal">
      <formula>"NO CUMPLE"</formula>
    </cfRule>
    <cfRule type="cellIs" dxfId="21" priority="3" stopIfTrue="1" operator="equal">
      <formula>"NO CUMPLE"</formula>
    </cfRule>
  </conditionalFormatting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3"/>
  <sheetViews>
    <sheetView topLeftCell="A13" zoomScale="81" zoomScaleNormal="81" workbookViewId="0">
      <selection activeCell="B20" sqref="B20"/>
    </sheetView>
  </sheetViews>
  <sheetFormatPr baseColWidth="10" defaultRowHeight="15" x14ac:dyDescent="0.25"/>
  <cols>
    <col min="1" max="1" width="7.140625" style="36" customWidth="1"/>
    <col min="2" max="2" width="32.42578125" style="58" bestFit="1" customWidth="1"/>
    <col min="3" max="3" width="8.140625" style="51" customWidth="1"/>
    <col min="4" max="4" width="8" style="36" customWidth="1"/>
    <col min="5" max="5" width="19.5703125" style="51" customWidth="1"/>
    <col min="6" max="6" width="20" style="60" customWidth="1"/>
    <col min="7" max="7" width="19.5703125" style="51" customWidth="1"/>
    <col min="9" max="9" width="25.42578125" customWidth="1"/>
  </cols>
  <sheetData>
    <row r="1" spans="1:9" ht="81" customHeight="1" x14ac:dyDescent="0.25">
      <c r="A1" s="78"/>
      <c r="B1" s="78"/>
      <c r="C1" s="78"/>
      <c r="D1" s="78"/>
      <c r="E1" s="78"/>
    </row>
    <row r="2" spans="1:9" ht="93" customHeight="1" x14ac:dyDescent="0.25">
      <c r="A2" s="77" t="str">
        <f>+'REQUISITO 1 '!A2:H2</f>
        <v>IDIGER-LIC-013-2022
“ADQUIRIR E INSTALAR EQUIPOS Y ELEMENTOS QUE REPOTENCIEN Y AMPLÍEN LA RED DE MONITOREO
METEOROLÓGICA DE BOGOTÁ, CON EL FIN DE FORTALECER EL CONOCIMIENTO DEL RIESGO DE
DESASTRES Y EFECTOS DEL CAMBIO CLIMÁTICO EN LA CIUDAD."</v>
      </c>
      <c r="B2" s="77"/>
      <c r="C2" s="77"/>
      <c r="D2" s="77"/>
      <c r="E2" s="77"/>
      <c r="F2" s="77"/>
      <c r="G2" s="77"/>
    </row>
    <row r="3" spans="1:9" ht="18" customHeight="1" x14ac:dyDescent="0.25">
      <c r="A3" s="79" t="s">
        <v>52</v>
      </c>
      <c r="B3" s="79"/>
      <c r="C3" s="79"/>
      <c r="D3" s="79"/>
      <c r="E3" s="79"/>
      <c r="F3" s="79"/>
      <c r="G3" s="79"/>
    </row>
    <row r="4" spans="1:9" ht="33" customHeight="1" thickBot="1" x14ac:dyDescent="0.3">
      <c r="A4" s="84"/>
      <c r="B4" s="85"/>
      <c r="C4" s="85"/>
      <c r="D4" s="85"/>
      <c r="E4" s="85"/>
      <c r="F4" s="85"/>
      <c r="G4" s="85"/>
    </row>
    <row r="5" spans="1:9" s="16" customFormat="1" ht="38.25" x14ac:dyDescent="0.25">
      <c r="A5" s="20" t="s">
        <v>15</v>
      </c>
      <c r="B5" s="21" t="s">
        <v>11</v>
      </c>
      <c r="C5" s="22" t="s">
        <v>12</v>
      </c>
      <c r="D5" s="22" t="s">
        <v>13</v>
      </c>
      <c r="E5" s="23" t="s">
        <v>48</v>
      </c>
      <c r="F5" s="25" t="s">
        <v>50</v>
      </c>
      <c r="G5" s="67" t="s">
        <v>51</v>
      </c>
    </row>
    <row r="6" spans="1:9" ht="37.35" customHeight="1" x14ac:dyDescent="0.25">
      <c r="A6" s="52">
        <v>1</v>
      </c>
      <c r="B6" s="40" t="s">
        <v>33</v>
      </c>
      <c r="C6" s="43">
        <v>7</v>
      </c>
      <c r="D6" s="43" t="s">
        <v>14</v>
      </c>
      <c r="E6" s="44">
        <v>14124364</v>
      </c>
      <c r="F6" s="44">
        <v>13800000</v>
      </c>
      <c r="G6" s="68">
        <f t="shared" ref="G6:G17" si="0">+C6*F6</f>
        <v>96600000</v>
      </c>
      <c r="I6" s="63"/>
    </row>
    <row r="7" spans="1:9" ht="45" customHeight="1" x14ac:dyDescent="0.25">
      <c r="A7" s="52">
        <v>2</v>
      </c>
      <c r="B7" s="40" t="s">
        <v>34</v>
      </c>
      <c r="C7" s="43">
        <v>11</v>
      </c>
      <c r="D7" s="43" t="s">
        <v>14</v>
      </c>
      <c r="E7" s="44">
        <v>2936538</v>
      </c>
      <c r="F7" s="44">
        <v>2900000</v>
      </c>
      <c r="G7" s="68">
        <f t="shared" si="0"/>
        <v>31900000</v>
      </c>
      <c r="I7" s="63"/>
    </row>
    <row r="8" spans="1:9" ht="35.450000000000003" customHeight="1" x14ac:dyDescent="0.25">
      <c r="A8" s="52">
        <v>3</v>
      </c>
      <c r="B8" s="40" t="s">
        <v>35</v>
      </c>
      <c r="C8" s="43">
        <v>16</v>
      </c>
      <c r="D8" s="43" t="s">
        <v>14</v>
      </c>
      <c r="E8" s="44">
        <v>14385182</v>
      </c>
      <c r="F8" s="44">
        <v>13700000</v>
      </c>
      <c r="G8" s="68">
        <f t="shared" si="0"/>
        <v>219200000</v>
      </c>
      <c r="I8" s="63"/>
    </row>
    <row r="9" spans="1:9" ht="35.450000000000003" customHeight="1" x14ac:dyDescent="0.25">
      <c r="A9" s="52">
        <v>4</v>
      </c>
      <c r="B9" s="40" t="s">
        <v>36</v>
      </c>
      <c r="C9" s="43">
        <v>31</v>
      </c>
      <c r="D9" s="43" t="s">
        <v>14</v>
      </c>
      <c r="E9" s="44">
        <v>1458216</v>
      </c>
      <c r="F9" s="44">
        <v>1400000</v>
      </c>
      <c r="G9" s="68">
        <f t="shared" si="0"/>
        <v>43400000</v>
      </c>
      <c r="I9" s="63"/>
    </row>
    <row r="10" spans="1:9" ht="46.35" customHeight="1" x14ac:dyDescent="0.25">
      <c r="A10" s="52">
        <v>5</v>
      </c>
      <c r="B10" s="54" t="s">
        <v>37</v>
      </c>
      <c r="C10" s="43">
        <v>11</v>
      </c>
      <c r="D10" s="43" t="s">
        <v>14</v>
      </c>
      <c r="E10" s="44">
        <v>1245474</v>
      </c>
      <c r="F10" s="44">
        <v>1200000</v>
      </c>
      <c r="G10" s="68">
        <f t="shared" si="0"/>
        <v>13200000</v>
      </c>
      <c r="I10" s="63"/>
    </row>
    <row r="11" spans="1:9" s="18" customFormat="1" ht="48" customHeight="1" x14ac:dyDescent="0.25">
      <c r="A11" s="53">
        <v>6</v>
      </c>
      <c r="B11" s="55" t="s">
        <v>38</v>
      </c>
      <c r="C11" s="48">
        <v>9</v>
      </c>
      <c r="D11" s="48" t="s">
        <v>14</v>
      </c>
      <c r="E11" s="59">
        <v>773998</v>
      </c>
      <c r="F11" s="59">
        <v>760000</v>
      </c>
      <c r="G11" s="68">
        <f t="shared" si="0"/>
        <v>6840000</v>
      </c>
      <c r="I11" s="63"/>
    </row>
    <row r="12" spans="1:9" ht="37.35" customHeight="1" x14ac:dyDescent="0.25">
      <c r="A12" s="52">
        <v>7</v>
      </c>
      <c r="B12" s="55" t="s">
        <v>39</v>
      </c>
      <c r="C12" s="43">
        <v>4</v>
      </c>
      <c r="D12" s="43" t="s">
        <v>14</v>
      </c>
      <c r="E12" s="44">
        <v>679832</v>
      </c>
      <c r="F12" s="44">
        <v>670000</v>
      </c>
      <c r="G12" s="68">
        <f t="shared" si="0"/>
        <v>2680000</v>
      </c>
      <c r="I12" s="63"/>
    </row>
    <row r="13" spans="1:9" ht="36" customHeight="1" x14ac:dyDescent="0.25">
      <c r="A13" s="52">
        <v>8</v>
      </c>
      <c r="B13" s="54" t="s">
        <v>40</v>
      </c>
      <c r="C13" s="43">
        <v>4</v>
      </c>
      <c r="D13" s="43" t="s">
        <v>14</v>
      </c>
      <c r="E13" s="44">
        <v>1469889</v>
      </c>
      <c r="F13" s="44">
        <v>1450000</v>
      </c>
      <c r="G13" s="68">
        <f t="shared" si="0"/>
        <v>5800000</v>
      </c>
      <c r="I13" s="63"/>
    </row>
    <row r="14" spans="1:9" ht="36" customHeight="1" x14ac:dyDescent="0.25">
      <c r="A14" s="52">
        <v>9</v>
      </c>
      <c r="B14" s="54" t="s">
        <v>41</v>
      </c>
      <c r="C14" s="43">
        <v>32</v>
      </c>
      <c r="D14" s="43" t="s">
        <v>14</v>
      </c>
      <c r="E14" s="44">
        <v>322371</v>
      </c>
      <c r="F14" s="44">
        <v>320000</v>
      </c>
      <c r="G14" s="68">
        <f t="shared" si="0"/>
        <v>10240000</v>
      </c>
      <c r="I14" s="63"/>
    </row>
    <row r="15" spans="1:9" ht="36" customHeight="1" x14ac:dyDescent="0.25">
      <c r="A15" s="52">
        <v>10</v>
      </c>
      <c r="B15" s="54" t="s">
        <v>42</v>
      </c>
      <c r="C15" s="43">
        <v>8</v>
      </c>
      <c r="D15" s="43" t="s">
        <v>14</v>
      </c>
      <c r="E15" s="44">
        <v>1227479</v>
      </c>
      <c r="F15" s="44">
        <v>1220000</v>
      </c>
      <c r="G15" s="68">
        <f t="shared" si="0"/>
        <v>9760000</v>
      </c>
      <c r="I15" s="63"/>
    </row>
    <row r="16" spans="1:9" ht="36" customHeight="1" x14ac:dyDescent="0.25">
      <c r="A16" s="52">
        <v>11</v>
      </c>
      <c r="B16" s="54" t="s">
        <v>43</v>
      </c>
      <c r="C16" s="43">
        <v>13</v>
      </c>
      <c r="D16" s="43" t="s">
        <v>14</v>
      </c>
      <c r="E16" s="44">
        <v>14158888</v>
      </c>
      <c r="F16" s="44">
        <v>13800000</v>
      </c>
      <c r="G16" s="68">
        <f t="shared" si="0"/>
        <v>179400000</v>
      </c>
      <c r="I16" s="63"/>
    </row>
    <row r="17" spans="1:9" ht="36" customHeight="1" x14ac:dyDescent="0.25">
      <c r="A17" s="52">
        <v>12</v>
      </c>
      <c r="B17" s="54" t="s">
        <v>44</v>
      </c>
      <c r="C17" s="43">
        <v>11</v>
      </c>
      <c r="D17" s="43" t="s">
        <v>14</v>
      </c>
      <c r="E17" s="44">
        <v>7510399</v>
      </c>
      <c r="F17" s="44">
        <v>7300000</v>
      </c>
      <c r="G17" s="68">
        <f t="shared" si="0"/>
        <v>80300000</v>
      </c>
      <c r="I17" s="63"/>
    </row>
    <row r="18" spans="1:9" x14ac:dyDescent="0.25">
      <c r="A18" s="52">
        <v>13</v>
      </c>
      <c r="B18" s="54" t="s">
        <v>47</v>
      </c>
      <c r="C18" s="66">
        <v>1</v>
      </c>
      <c r="D18" s="43" t="s">
        <v>14</v>
      </c>
      <c r="E18" s="44">
        <v>137297950</v>
      </c>
      <c r="F18" s="65"/>
      <c r="G18" s="69">
        <v>132870800</v>
      </c>
    </row>
    <row r="19" spans="1:9" ht="29.25" customHeight="1" thickBot="1" x14ac:dyDescent="0.3">
      <c r="A19" s="86" t="s">
        <v>49</v>
      </c>
      <c r="B19" s="87"/>
      <c r="C19" s="87"/>
      <c r="D19" s="87"/>
      <c r="E19" s="87"/>
      <c r="F19" s="70"/>
      <c r="G19" s="71">
        <f>SUM(G6:G18)</f>
        <v>832190800</v>
      </c>
    </row>
    <row r="20" spans="1:9" ht="81" customHeight="1" thickBot="1" x14ac:dyDescent="0.3">
      <c r="A20" s="10"/>
      <c r="B20" s="10"/>
      <c r="C20" s="19"/>
      <c r="D20" s="19"/>
      <c r="E20" s="73"/>
      <c r="F20" s="73"/>
      <c r="G20" s="74"/>
    </row>
    <row r="21" spans="1:9" ht="15" customHeight="1" thickTop="1" x14ac:dyDescent="0.25">
      <c r="A21" s="10"/>
      <c r="B21" s="56" t="str">
        <f>+'REQUISITO 1 '!B12</f>
        <v xml:space="preserve">Pedro Sanchez </v>
      </c>
      <c r="C21" s="49"/>
      <c r="D21" s="49"/>
      <c r="E21" s="72" t="str">
        <f>+'REQUISITO  2'!F20</f>
        <v>Ruby Paola Cepeda Yanet</v>
      </c>
      <c r="F21" s="10"/>
    </row>
    <row r="22" spans="1:9" ht="15" customHeight="1" x14ac:dyDescent="0.25">
      <c r="A22" s="10"/>
      <c r="B22" s="57" t="str">
        <f>+'REQUISITO 1 '!B13</f>
        <v>Contratista – Oficina Asesora Jurídica</v>
      </c>
      <c r="C22" s="50"/>
      <c r="D22" s="50"/>
      <c r="E22" s="57" t="str">
        <f>+'REQUISITO  2'!F21</f>
        <v>Profesional Universitario 219-12 – Oficina Asesora Jurídica</v>
      </c>
      <c r="F22" s="10"/>
    </row>
    <row r="23" spans="1:9" x14ac:dyDescent="0.25">
      <c r="A23" s="19"/>
      <c r="B23" s="10"/>
      <c r="C23" s="19"/>
      <c r="D23" s="19"/>
      <c r="E23" s="17"/>
      <c r="F23" s="17"/>
      <c r="G23" s="64"/>
    </row>
  </sheetData>
  <mergeCells count="5">
    <mergeCell ref="A1:E1"/>
    <mergeCell ref="A2:G2"/>
    <mergeCell ref="A3:G3"/>
    <mergeCell ref="A4:G4"/>
    <mergeCell ref="A19:E19"/>
  </mergeCells>
  <conditionalFormatting sqref="A1:A3 C18 H18:XFD23 B21:E22 F18 A23:G23 F19:G19">
    <cfRule type="cellIs" dxfId="20" priority="10" stopIfTrue="1" operator="equal">
      <formula>"NO CUMPLE"</formula>
    </cfRule>
    <cfRule type="cellIs" dxfId="19" priority="11" stopIfTrue="1" operator="equal">
      <formula>"NO CUMPLE"</formula>
    </cfRule>
    <cfRule type="cellIs" dxfId="18" priority="12" stopIfTrue="1" operator="equal">
      <formula>"NO CUMPLE"</formula>
    </cfRule>
  </conditionalFormatting>
  <conditionalFormatting sqref="F20:F22">
    <cfRule type="cellIs" dxfId="17" priority="7" stopIfTrue="1" operator="equal">
      <formula>"NO CUMPLE"</formula>
    </cfRule>
    <cfRule type="cellIs" dxfId="16" priority="8" stopIfTrue="1" operator="equal">
      <formula>"NO CUMPLE"</formula>
    </cfRule>
    <cfRule type="cellIs" dxfId="15" priority="9" stopIfTrue="1" operator="equal">
      <formula>"NO CUMPLE"</formula>
    </cfRule>
  </conditionalFormatting>
  <conditionalFormatting sqref="A20:A22 B20:E20">
    <cfRule type="cellIs" dxfId="14" priority="4" stopIfTrue="1" operator="equal">
      <formula>"NO CUMPLE"</formula>
    </cfRule>
    <cfRule type="cellIs" dxfId="13" priority="5" stopIfTrue="1" operator="equal">
      <formula>"NO CUMPLE"</formula>
    </cfRule>
    <cfRule type="cellIs" dxfId="12" priority="6" stopIfTrue="1" operator="equal">
      <formula>"NO CUMPLE"</formula>
    </cfRule>
  </conditionalFormatting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18"/>
  <sheetViews>
    <sheetView topLeftCell="A6" workbookViewId="0">
      <selection activeCell="B11" sqref="B11"/>
    </sheetView>
  </sheetViews>
  <sheetFormatPr baseColWidth="10" defaultRowHeight="15" x14ac:dyDescent="0.25"/>
  <cols>
    <col min="1" max="1" width="12.5703125" customWidth="1"/>
    <col min="2" max="2" width="76" style="3" customWidth="1"/>
    <col min="3" max="4" width="19.85546875" style="7" customWidth="1"/>
    <col min="5" max="5" width="17.5703125" style="1" customWidth="1"/>
    <col min="6" max="6" width="16.140625" customWidth="1"/>
  </cols>
  <sheetData>
    <row r="1" spans="1:20" ht="81" customHeight="1" x14ac:dyDescent="0.25">
      <c r="B1"/>
      <c r="C1"/>
      <c r="D1"/>
      <c r="E1"/>
    </row>
    <row r="2" spans="1:20" ht="93" customHeight="1" x14ac:dyDescent="0.25">
      <c r="A2" s="77" t="s">
        <v>23</v>
      </c>
      <c r="B2" s="77"/>
      <c r="C2" s="77"/>
      <c r="D2" s="77"/>
      <c r="E2" s="77"/>
      <c r="F2" s="77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8" customHeight="1" x14ac:dyDescent="0.25">
      <c r="A3" s="79" t="s">
        <v>18</v>
      </c>
      <c r="B3" s="79"/>
      <c r="C3" s="79"/>
      <c r="D3" s="79"/>
      <c r="E3" s="79"/>
      <c r="F3" s="79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67.349999999999994" customHeight="1" x14ac:dyDescent="0.25">
      <c r="A4" s="90"/>
      <c r="B4" s="91"/>
      <c r="C4" s="91"/>
      <c r="D4" s="91"/>
      <c r="E4" s="91"/>
      <c r="F4" s="91"/>
    </row>
    <row r="5" spans="1:20" s="1" customFormat="1" ht="100.7" customHeight="1" x14ac:dyDescent="0.25">
      <c r="A5" s="92" t="s">
        <v>54</v>
      </c>
      <c r="B5" s="92"/>
      <c r="C5" s="92"/>
      <c r="D5" s="92"/>
      <c r="E5" s="75" t="s">
        <v>19</v>
      </c>
      <c r="F5" s="42">
        <v>1</v>
      </c>
    </row>
    <row r="6" spans="1:20" s="31" customFormat="1" ht="63" x14ac:dyDescent="0.25">
      <c r="A6" s="89" t="s">
        <v>0</v>
      </c>
      <c r="B6" s="89"/>
      <c r="C6" s="76" t="s">
        <v>10</v>
      </c>
      <c r="D6" s="76" t="s">
        <v>6</v>
      </c>
      <c r="E6" s="89" t="s">
        <v>53</v>
      </c>
      <c r="F6" s="89"/>
    </row>
    <row r="7" spans="1:20" s="31" customFormat="1" ht="15.75" x14ac:dyDescent="0.25">
      <c r="A7" s="76"/>
      <c r="B7" s="29" t="str">
        <f>+'REQUISITO 1 '!B8</f>
        <v>ACERTA SAS</v>
      </c>
      <c r="C7" s="30">
        <f>+'REQUISITO 1 '!C8</f>
        <v>832190800</v>
      </c>
      <c r="D7" s="32">
        <f>+C7</f>
        <v>832190800</v>
      </c>
      <c r="E7" s="88" t="s">
        <v>55</v>
      </c>
      <c r="F7" s="88"/>
      <c r="H7" s="35"/>
    </row>
    <row r="8" spans="1:20" x14ac:dyDescent="0.25">
      <c r="A8" s="27"/>
      <c r="B8" s="27"/>
      <c r="C8" s="28"/>
      <c r="D8" s="28"/>
      <c r="E8" s="27"/>
    </row>
    <row r="9" spans="1:20" x14ac:dyDescent="0.25">
      <c r="A9" s="27"/>
      <c r="B9" s="27"/>
      <c r="C9" s="28"/>
      <c r="D9" s="28"/>
      <c r="E9" s="27"/>
    </row>
    <row r="11" spans="1:20" ht="45" customHeight="1" thickBot="1" x14ac:dyDescent="0.3">
      <c r="A11" s="10"/>
      <c r="B11" s="10"/>
      <c r="C11" s="10"/>
      <c r="D11" s="10"/>
      <c r="E11" s="10"/>
      <c r="H11" s="10"/>
      <c r="M11" s="10"/>
      <c r="N11" s="11"/>
      <c r="O11" s="11"/>
      <c r="P11" s="11"/>
      <c r="Q11" s="11"/>
      <c r="R11" s="11"/>
      <c r="S11" s="11"/>
      <c r="T11" s="12"/>
    </row>
    <row r="12" spans="1:20" ht="15" customHeight="1" thickTop="1" x14ac:dyDescent="0.25">
      <c r="A12" s="10"/>
      <c r="B12" s="13" t="str">
        <f>+'C ARIT'!B21</f>
        <v xml:space="preserve">Pedro Sanchez </v>
      </c>
      <c r="C12" s="13"/>
      <c r="D12" s="13"/>
      <c r="E12" s="13" t="s">
        <v>7</v>
      </c>
      <c r="F12" s="13"/>
      <c r="G12" s="15"/>
      <c r="H12" s="10"/>
      <c r="M12" s="10"/>
      <c r="N12" s="11"/>
      <c r="O12" s="11"/>
      <c r="P12" s="11"/>
      <c r="Q12" s="11"/>
      <c r="R12" s="11"/>
      <c r="S12" s="11"/>
      <c r="T12" s="12"/>
    </row>
    <row r="13" spans="1:20" ht="15" customHeight="1" x14ac:dyDescent="0.25">
      <c r="A13" s="10"/>
      <c r="B13" s="14" t="str">
        <f>+'REQUISITO  2'!B21</f>
        <v>Contratista – Oficina Asesora Jurídica</v>
      </c>
      <c r="C13" s="14"/>
      <c r="D13" s="14"/>
      <c r="E13" s="14" t="s">
        <v>8</v>
      </c>
      <c r="F13" s="14"/>
      <c r="G13" s="14"/>
      <c r="H13" s="10"/>
      <c r="M13" s="10"/>
      <c r="N13" s="11"/>
      <c r="O13" s="11"/>
      <c r="P13" s="11"/>
      <c r="Q13" s="11"/>
      <c r="R13" s="11"/>
      <c r="S13" s="11"/>
      <c r="T13" s="12"/>
    </row>
    <row r="14" spans="1:20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1"/>
      <c r="O14" s="11"/>
      <c r="P14" s="11"/>
      <c r="Q14" s="11"/>
      <c r="R14" s="11"/>
      <c r="S14" s="11"/>
      <c r="T14" s="12"/>
    </row>
    <row r="15" spans="1:20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1"/>
      <c r="O15" s="11"/>
      <c r="P15" s="11"/>
      <c r="Q15" s="11"/>
      <c r="R15" s="11"/>
      <c r="S15" s="11"/>
      <c r="T15" s="12"/>
    </row>
    <row r="16" spans="1:20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1"/>
      <c r="O16" s="11"/>
      <c r="P16" s="11"/>
      <c r="Q16" s="11"/>
      <c r="R16" s="11"/>
      <c r="S16" s="11"/>
      <c r="T16" s="12"/>
    </row>
    <row r="17" spans="1:20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1"/>
      <c r="O17" s="11"/>
      <c r="P17" s="11"/>
      <c r="Q17" s="11"/>
      <c r="R17" s="11"/>
      <c r="S17" s="11"/>
      <c r="T17" s="12"/>
    </row>
    <row r="18" spans="1:20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1"/>
      <c r="O18" s="11"/>
      <c r="P18" s="11"/>
      <c r="Q18" s="11"/>
      <c r="R18" s="11"/>
      <c r="S18" s="11"/>
      <c r="T18" s="12"/>
    </row>
  </sheetData>
  <mergeCells count="7">
    <mergeCell ref="E7:F7"/>
    <mergeCell ref="A6:B6"/>
    <mergeCell ref="A2:F2"/>
    <mergeCell ref="A3:F3"/>
    <mergeCell ref="A4:F4"/>
    <mergeCell ref="A5:D5"/>
    <mergeCell ref="E6:F6"/>
  </mergeCells>
  <conditionalFormatting sqref="A1:A3 G2:T3 M11:XFD13 H11:H13 B11:E11 A14:XFD18 B12:G13">
    <cfRule type="cellIs" dxfId="11" priority="7" stopIfTrue="1" operator="equal">
      <formula>"NO CUMPLE"</formula>
    </cfRule>
    <cfRule type="cellIs" dxfId="10" priority="8" stopIfTrue="1" operator="equal">
      <formula>"NO CUMPLE"</formula>
    </cfRule>
    <cfRule type="cellIs" dxfId="9" priority="9" stopIfTrue="1" operator="equal">
      <formula>"NO CUMPLE"</formula>
    </cfRule>
  </conditionalFormatting>
  <conditionalFormatting sqref="A11:A13">
    <cfRule type="cellIs" dxfId="8" priority="4" stopIfTrue="1" operator="equal">
      <formula>"NO CUMPLE"</formula>
    </cfRule>
    <cfRule type="cellIs" dxfId="7" priority="5" stopIfTrue="1" operator="equal">
      <formula>"NO CUMPLE"</formula>
    </cfRule>
    <cfRule type="cellIs" dxfId="6" priority="6" stopIfTrue="1" operator="equal">
      <formula>"NO CUMPLE"</formula>
    </cfRule>
  </conditionalFormatting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13"/>
  <sheetViews>
    <sheetView workbookViewId="0">
      <selection activeCell="E6" sqref="E6"/>
    </sheetView>
  </sheetViews>
  <sheetFormatPr baseColWidth="10" defaultRowHeight="15" x14ac:dyDescent="0.25"/>
  <cols>
    <col min="1" max="1" width="4.85546875" customWidth="1"/>
    <col min="2" max="2" width="45.85546875" style="3" customWidth="1"/>
    <col min="3" max="3" width="36.42578125" style="1" customWidth="1"/>
  </cols>
  <sheetData>
    <row r="1" spans="1:17" ht="87" customHeight="1" x14ac:dyDescent="0.25">
      <c r="A1" s="77" t="s">
        <v>56</v>
      </c>
      <c r="B1" s="77"/>
      <c r="C1" s="77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8" customHeight="1" x14ac:dyDescent="0.25">
      <c r="A2" s="79" t="s">
        <v>17</v>
      </c>
      <c r="B2" s="79"/>
      <c r="C2" s="79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25">
      <c r="A3" s="93" t="s">
        <v>0</v>
      </c>
      <c r="B3" s="93"/>
      <c r="C3" s="9" t="s">
        <v>20</v>
      </c>
    </row>
    <row r="4" spans="1:17" x14ac:dyDescent="0.25">
      <c r="A4" s="4">
        <v>1</v>
      </c>
      <c r="B4" s="6" t="str">
        <f>+'REQUISITO 1 '!B7</f>
        <v>GECI ESPAÑOLA SUCURSAL COLOMBIA</v>
      </c>
      <c r="C4" s="33" t="s">
        <v>21</v>
      </c>
    </row>
    <row r="5" spans="1:17" x14ac:dyDescent="0.25">
      <c r="A5" s="4">
        <v>2</v>
      </c>
      <c r="B5" s="6" t="str">
        <f>+'REQUISITO 1 '!B8</f>
        <v>ACERTA SAS</v>
      </c>
      <c r="C5" s="34" t="str">
        <f>+'ECONOMICA TMR'!E7</f>
        <v>40 PUNTOS</v>
      </c>
    </row>
    <row r="6" spans="1:17" x14ac:dyDescent="0.25">
      <c r="A6" s="4">
        <v>3</v>
      </c>
      <c r="B6" s="6" t="str">
        <f>+'REQUISITO 1 '!B9</f>
        <v>Enviteck SAS</v>
      </c>
      <c r="C6" s="8" t="s">
        <v>21</v>
      </c>
    </row>
    <row r="8" spans="1:17" ht="45" customHeight="1" thickBot="1" x14ac:dyDescent="0.3">
      <c r="A8" s="10"/>
      <c r="B8" s="10"/>
      <c r="C8" s="10"/>
      <c r="E8" s="10"/>
      <c r="J8" s="10"/>
      <c r="K8" s="11"/>
      <c r="L8" s="11"/>
      <c r="M8" s="11"/>
      <c r="N8" s="11"/>
      <c r="O8" s="11"/>
      <c r="P8" s="11"/>
      <c r="Q8" s="12"/>
    </row>
    <row r="9" spans="1:17" ht="15" customHeight="1" thickTop="1" x14ac:dyDescent="0.25">
      <c r="A9" s="10"/>
      <c r="B9" s="13" t="str">
        <f>+'ECONOMICA TMR'!$B$12</f>
        <v xml:space="preserve">Pedro Sanchez </v>
      </c>
      <c r="C9" s="13" t="s">
        <v>7</v>
      </c>
      <c r="D9" s="15"/>
      <c r="E9" s="10"/>
      <c r="J9" s="10"/>
      <c r="K9" s="11"/>
      <c r="L9" s="11"/>
      <c r="M9" s="11"/>
      <c r="N9" s="11"/>
      <c r="O9" s="11"/>
      <c r="P9" s="11"/>
      <c r="Q9" s="12"/>
    </row>
    <row r="10" spans="1:17" ht="15" customHeight="1" x14ac:dyDescent="0.25">
      <c r="A10" s="10"/>
      <c r="B10" s="14" t="str">
        <f>+'ECONOMICA TMR'!$B$13</f>
        <v>Contratista – Oficina Asesora Jurídica</v>
      </c>
      <c r="C10" s="14" t="s">
        <v>8</v>
      </c>
      <c r="D10" s="14"/>
      <c r="E10" s="10"/>
      <c r="J10" s="10"/>
      <c r="K10" s="11"/>
      <c r="L10" s="11"/>
      <c r="M10" s="11"/>
      <c r="N10" s="11"/>
      <c r="O10" s="11"/>
      <c r="P10" s="11"/>
      <c r="Q10" s="12"/>
    </row>
    <row r="11" spans="1:17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1"/>
      <c r="L11" s="11"/>
      <c r="M11" s="11"/>
      <c r="N11" s="11"/>
      <c r="O11" s="11"/>
      <c r="P11" s="11"/>
      <c r="Q11" s="12"/>
    </row>
    <row r="12" spans="1:17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1"/>
      <c r="L12" s="11"/>
      <c r="M12" s="11"/>
      <c r="N12" s="11"/>
      <c r="O12" s="11"/>
      <c r="P12" s="11"/>
      <c r="Q12" s="12"/>
    </row>
    <row r="13" spans="1:17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1"/>
      <c r="L13" s="11"/>
      <c r="M13" s="11"/>
      <c r="N13" s="11"/>
      <c r="O13" s="11"/>
      <c r="P13" s="11"/>
      <c r="Q13" s="12"/>
    </row>
  </sheetData>
  <mergeCells count="3">
    <mergeCell ref="A3:B3"/>
    <mergeCell ref="A1:C1"/>
    <mergeCell ref="A2:C2"/>
  </mergeCells>
  <conditionalFormatting sqref="D1:Q2 J8:XFD10 E8:E10 A1:A2 B8:C8 B9:D10 A11:XFD13">
    <cfRule type="cellIs" dxfId="5" priority="7" stopIfTrue="1" operator="equal">
      <formula>"NO CUMPLE"</formula>
    </cfRule>
    <cfRule type="cellIs" dxfId="4" priority="8" stopIfTrue="1" operator="equal">
      <formula>"NO CUMPLE"</formula>
    </cfRule>
    <cfRule type="cellIs" dxfId="3" priority="9" stopIfTrue="1" operator="equal">
      <formula>"NO CUMPLE"</formula>
    </cfRule>
  </conditionalFormatting>
  <conditionalFormatting sqref="A8:A10">
    <cfRule type="cellIs" dxfId="2" priority="4" stopIfTrue="1" operator="equal">
      <formula>"NO CUMPLE"</formula>
    </cfRule>
    <cfRule type="cellIs" dxfId="1" priority="5" stopIfTrue="1" operator="equal">
      <formula>"NO CUMPLE"</formula>
    </cfRule>
    <cfRule type="cellIs" dxfId="0" priority="6" stopIfTrue="1" operator="equal">
      <formula>"NO CUMPLE"</formula>
    </cfRule>
  </conditionalFormatting>
  <pageMargins left="0.7" right="0.7" top="0.75" bottom="0.75" header="0.3" footer="0.3"/>
  <pageSetup paperSize="4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REQUISITO 1 </vt:lpstr>
      <vt:lpstr>REQUISITO  2</vt:lpstr>
      <vt:lpstr>C ARIT</vt:lpstr>
      <vt:lpstr>ECONOMICA TMR</vt:lpstr>
      <vt:lpstr>CONSOLIDADO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Ruby Paola  Cepeda Yanet</dc:creator>
  <cp:lastModifiedBy>Clara</cp:lastModifiedBy>
  <cp:lastPrinted>2022-07-27T19:43:51Z</cp:lastPrinted>
  <dcterms:created xsi:type="dcterms:W3CDTF">2022-05-19T13:44:03Z</dcterms:created>
  <dcterms:modified xsi:type="dcterms:W3CDTF">2022-09-22T23:52:41Z</dcterms:modified>
</cp:coreProperties>
</file>