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2022\DOTACION\"/>
    </mc:Choice>
  </mc:AlternateContent>
  <xr:revisionPtr revIDLastSave="0" documentId="13_ncr:1_{2088A538-5369-4ECB-977C-A9ACFFFDFC1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TRIZ TO 2022 " sheetId="1" r:id="rId1"/>
    <sheet name="ANALISIS DEL SECTOR 2022" sheetId="2" r:id="rId2"/>
    <sheet name="ESTUDIO DEL MERCADO 2022" sheetId="3" r:id="rId3"/>
  </sheets>
  <definedNames>
    <definedName name="_xlnm._FilterDatabase" localSheetId="0" hidden="1">'MATRIZ TO 2022 '!$A$3:$BH$22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2" i="2" l="1"/>
  <c r="F71" i="2"/>
  <c r="F70" i="2"/>
  <c r="F65" i="2"/>
  <c r="F64" i="2"/>
  <c r="F63" i="2"/>
  <c r="F62" i="2"/>
  <c r="F57" i="2"/>
  <c r="F56" i="2"/>
  <c r="F55" i="2"/>
  <c r="F54" i="2"/>
  <c r="F53" i="2"/>
  <c r="F46" i="2"/>
  <c r="F45" i="2"/>
  <c r="F44" i="2"/>
  <c r="F38" i="2"/>
  <c r="F37" i="2"/>
  <c r="F36" i="2"/>
  <c r="F35" i="2"/>
  <c r="F31" i="2"/>
  <c r="F30" i="2"/>
  <c r="F29" i="2"/>
  <c r="F28" i="2"/>
  <c r="F27" i="2"/>
  <c r="F21" i="2"/>
  <c r="F20" i="2"/>
  <c r="F19" i="2"/>
  <c r="F4" i="2"/>
  <c r="F14" i="2"/>
  <c r="F13" i="2"/>
  <c r="F12" i="2"/>
  <c r="F11" i="2"/>
  <c r="F10" i="2"/>
  <c r="F9" i="2"/>
  <c r="F8" i="2"/>
  <c r="F7" i="2"/>
  <c r="F6" i="2"/>
  <c r="F5" i="2"/>
  <c r="BC24" i="1"/>
  <c r="BH24" i="1"/>
  <c r="BG24" i="1"/>
  <c r="BF24" i="1"/>
  <c r="BE24" i="1"/>
  <c r="BD24" i="1"/>
  <c r="BB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G14" i="3"/>
  <c r="G5" i="3"/>
  <c r="F22" i="2" l="1"/>
  <c r="F39" i="2"/>
  <c r="F66" i="2"/>
  <c r="F73" i="2"/>
  <c r="F58" i="2"/>
  <c r="F47" i="2"/>
  <c r="I43" i="2" s="1"/>
  <c r="J64" i="2" s="1"/>
  <c r="F15" i="2"/>
  <c r="I3" i="2" s="1"/>
  <c r="J62" i="2" s="1"/>
  <c r="H52" i="2"/>
  <c r="J65" i="2" s="1"/>
  <c r="F32" i="2"/>
  <c r="I26" i="2" s="1"/>
  <c r="J63" i="2" s="1"/>
  <c r="AR25" i="1"/>
  <c r="AY25" i="1"/>
  <c r="M25" i="1"/>
  <c r="S25" i="1"/>
  <c r="AF25" i="1"/>
  <c r="AL25" i="1"/>
  <c r="Z25" i="1"/>
  <c r="G25" i="1"/>
  <c r="BB25" i="1"/>
  <c r="G21" i="3"/>
  <c r="G20" i="3"/>
  <c r="G19" i="3"/>
  <c r="H21" i="3" s="1"/>
  <c r="J10" i="3"/>
  <c r="I10" i="3"/>
  <c r="I9" i="3"/>
  <c r="G4" i="3"/>
  <c r="G3" i="3"/>
  <c r="N14" i="3"/>
  <c r="O14" i="3" s="1"/>
  <c r="J66" i="2" l="1"/>
  <c r="H5" i="3"/>
  <c r="H25" i="3" s="1"/>
  <c r="X26" i="1"/>
</calcChain>
</file>

<file path=xl/sharedStrings.xml><?xml version="1.0" encoding="utf-8"?>
<sst xmlns="http://schemas.openxmlformats.org/spreadsheetml/2006/main" count="360" uniqueCount="151">
  <si>
    <t>No</t>
  </si>
  <si>
    <t>SEXO</t>
  </si>
  <si>
    <t>FUNCIONARIO</t>
  </si>
  <si>
    <t>CEDULA</t>
  </si>
  <si>
    <t>XS</t>
  </si>
  <si>
    <t>S</t>
  </si>
  <si>
    <t>M</t>
  </si>
  <si>
    <t>L</t>
  </si>
  <si>
    <t>XL</t>
  </si>
  <si>
    <t>XXL</t>
  </si>
  <si>
    <t xml:space="preserve">ALZATE VANEGAS HARVEY </t>
  </si>
  <si>
    <t>VESTIDO PAÑO CABALLERO</t>
  </si>
  <si>
    <t xml:space="preserve">CALZADO  HOMBRE CUERO </t>
  </si>
  <si>
    <t>OVEROL TIPO PILOTO</t>
  </si>
  <si>
    <t xml:space="preserve">CAMISA CLASICA HOMBRE </t>
  </si>
  <si>
    <t xml:space="preserve">GONZALEZ ROA NELSON  </t>
  </si>
  <si>
    <t xml:space="preserve">AMAYA PINTO HIPOLITO </t>
  </si>
  <si>
    <t xml:space="preserve">ROMERO FLOGLIA WILLIAM LEONARDO </t>
  </si>
  <si>
    <t>F</t>
  </si>
  <si>
    <t>TRAJE ANTIFLUIDO</t>
  </si>
  <si>
    <t xml:space="preserve">VESTIDO CALLE DAMA </t>
  </si>
  <si>
    <t>CALZADO CUERO DAMA</t>
  </si>
  <si>
    <t xml:space="preserve">TOVAR STARLING DORIS </t>
  </si>
  <si>
    <t xml:space="preserve">ROMERO MARTINEZ FLOR MIRIAM </t>
  </si>
  <si>
    <t xml:space="preserve">BARRERA ANGEL MAYERLING </t>
  </si>
  <si>
    <t xml:space="preserve">CAMARGO SIERRA JORGE HUMBERTO </t>
  </si>
  <si>
    <t>PANTALON CLASICO HOMBRE</t>
  </si>
  <si>
    <t xml:space="preserve">CAICEDO ORTEGA GERSON OLVAN </t>
  </si>
  <si>
    <t xml:space="preserve">CARDOZO MURILLO ALFREDO </t>
  </si>
  <si>
    <t xml:space="preserve">GONZALEZ MARROQUIN JEFFERSON </t>
  </si>
  <si>
    <t xml:space="preserve">CONDE CORDOBA ULDARICO </t>
  </si>
  <si>
    <t xml:space="preserve">GORDILLO CHICUAZUQUE JORGE ISAAC </t>
  </si>
  <si>
    <t xml:space="preserve">HERNANDEZ MURIEL  JAIME DE JESUS </t>
  </si>
  <si>
    <t xml:space="preserve">LOZADA SANCHEZ WILMER </t>
  </si>
  <si>
    <t xml:space="preserve">RIAÑO GUZMAN PABLO EMILIO </t>
  </si>
  <si>
    <t xml:space="preserve">TRIVIÑO ENRIQUE </t>
  </si>
  <si>
    <t xml:space="preserve">QUIJANO PINEDA CARLOS FERNEY </t>
  </si>
  <si>
    <t>Total / Columna</t>
  </si>
  <si>
    <t>TOTAL POR ITEM</t>
  </si>
  <si>
    <t>conductor</t>
  </si>
  <si>
    <t>CENTRO AGROPECUARIO LA GRANJA</t>
  </si>
  <si>
    <t>Trabajador de Campo G05</t>
  </si>
  <si>
    <t>Operario Mtto Gral.G10</t>
  </si>
  <si>
    <t>CENTRO DE COMERCIO Y SERVICIOS</t>
  </si>
  <si>
    <t>Operario Almacen G10</t>
  </si>
  <si>
    <t>CENTRO DE INDUSTRIA Y CONSTRUCCION</t>
  </si>
  <si>
    <t>Trabajador de Campo G10</t>
  </si>
  <si>
    <t>Oficial Mantto Gral.G10</t>
  </si>
  <si>
    <t>Conductor G10</t>
  </si>
  <si>
    <t>Aseador(a) G10</t>
  </si>
  <si>
    <t>Conductor G08</t>
  </si>
  <si>
    <t>Aseador(a) G09</t>
  </si>
  <si>
    <t xml:space="preserve">ITEM </t>
  </si>
  <si>
    <t xml:space="preserve">DESCRIPCIÓN DEL ELEMENTO PÚBLICO </t>
  </si>
  <si>
    <t>CANTIDAD</t>
  </si>
  <si>
    <t>UNIDAD DE MEDIDA</t>
  </si>
  <si>
    <t>PROMEDIO DEL MERCADO</t>
  </si>
  <si>
    <t>VALOR TOTAL</t>
  </si>
  <si>
    <t>CAMISA CLÁSICA PARA HOMBRE  TALLA S</t>
  </si>
  <si>
    <t>UND</t>
  </si>
  <si>
    <t>CAMISA CLÁSICA PARA HOMBRE TALLA M</t>
  </si>
  <si>
    <t>CAMISA CLÁSICA PARA HOMBRE TALLA L</t>
  </si>
  <si>
    <t>CAMISA CLÁSICA PARA HOMBRE TALLA XL</t>
  </si>
  <si>
    <t>CAMISA CLÁSICA PARA HOMBRE TALLA XXL</t>
  </si>
  <si>
    <t>PANTALON CLÁSICO PARA HOMBRE TALLA 30</t>
  </si>
  <si>
    <t>PANTALON CLÁSICO PARA HOMBRE TALLA 32</t>
  </si>
  <si>
    <t>PANTALON CLÁSICO PARA HOMBRE TALLA 34</t>
  </si>
  <si>
    <t>PANTALON CLÁSICO PARA HOMBRE TALLA 36</t>
  </si>
  <si>
    <t>PANTALON CLÁSICO PARA HOMBRE TALLA 38</t>
  </si>
  <si>
    <t>PANTALON CLÁSICO PARA HOMBRE TALLA 40</t>
  </si>
  <si>
    <t xml:space="preserve"> SUBTOTAL </t>
  </si>
  <si>
    <t>VESTIDO O CONJUNTO EN PAÑO PARA CABALLERO TALLA L (38-40)</t>
  </si>
  <si>
    <t>VESTIDO O CONJUNTO EN PAÑO PARA CABALLERO TALLA XL (40-42)</t>
  </si>
  <si>
    <t>VESTIDO O CONJUNTO EN PAÑO PARA CABALLERO TALLA XXL (42-44)</t>
  </si>
  <si>
    <t xml:space="preserve">ZAPATO EN CUERO PARA HOMBRE N° 42 </t>
  </si>
  <si>
    <t xml:space="preserve">PAR </t>
  </si>
  <si>
    <t>ZAPATO EN CUERO PARA HOMBRE N° 41</t>
  </si>
  <si>
    <t>ZAPATO EN CUERO PARA HOMBRE N° 40</t>
  </si>
  <si>
    <t>ZAPATO EN CUERO PARA HOMBRE N° 39</t>
  </si>
  <si>
    <t>ZAPATO EN CUERO PARA HOMBRE N° 38</t>
  </si>
  <si>
    <t>ZAPATO EN CUERO PARA DAMA N° 37</t>
  </si>
  <si>
    <t>ZAPATO EN CUERO PARA DAMA N° 39</t>
  </si>
  <si>
    <t>ZAPATO EN CUERO PARA DAMA N° 38</t>
  </si>
  <si>
    <t xml:space="preserve"> VALOR TOTAL </t>
  </si>
  <si>
    <t>OVEROL TIPO PILOTO TALLA S</t>
  </si>
  <si>
    <t>OVEROL TIPO PILOTO TALLA M</t>
  </si>
  <si>
    <t>OVEROL TIPO PILOTO TALLA L</t>
  </si>
  <si>
    <t>OVEROL TIPO PILOTO TALLA XL</t>
  </si>
  <si>
    <t>OVEROL TIPO PILOTO TALLA XXL</t>
  </si>
  <si>
    <t>CONJUNTO ANTIFLUIDO PANTALÓN Y BLUSA TALLA M</t>
  </si>
  <si>
    <t>CONJUNTO ANTIFLUIDO PANTALÓN Y BLUSA TALLA XL</t>
  </si>
  <si>
    <t>CONJUNTO ANTIFLUIDO PANTALÓN Y BLUSA TALLA L</t>
  </si>
  <si>
    <t>TOTAL LOTE 1</t>
  </si>
  <si>
    <t>TOTAL LOTE 2</t>
  </si>
  <si>
    <t>LOTE 3</t>
  </si>
  <si>
    <t>LOTE 4</t>
  </si>
  <si>
    <t>LOTE N° 1</t>
  </si>
  <si>
    <t>COTIZACIÓN N° 1.                               ARTURO CALLE</t>
  </si>
  <si>
    <t xml:space="preserve">ROPA CABALLERO </t>
  </si>
  <si>
    <t xml:space="preserve">CAMISA CLÁSICA PARA HOMBRE </t>
  </si>
  <si>
    <t>PANTALON CLÁSICO PARA HOMBRE</t>
  </si>
  <si>
    <t>VESTIDO O CONJUNTO DE PAÑO</t>
  </si>
  <si>
    <t>LOTE N° 2</t>
  </si>
  <si>
    <t>COTIZACIÓN N° 1.                               CALZADO LOS FUENTES</t>
  </si>
  <si>
    <t>COTIZACIÓN N° 2. SAFARY CALZADO</t>
  </si>
  <si>
    <t>CALZADO PARA CABALLERO Y DAMA</t>
  </si>
  <si>
    <t>ZAPATO EN CUERO PARA HOMBRE</t>
  </si>
  <si>
    <t>ZAPATO EN CUERO PARA DAMA</t>
  </si>
  <si>
    <t>LOTE N° 3</t>
  </si>
  <si>
    <t>ROPA DAMA</t>
  </si>
  <si>
    <t>VESTIDO DE CALLE DAMA</t>
  </si>
  <si>
    <t>LOTE N° 4</t>
  </si>
  <si>
    <t>ROPA DE SEGURIDAD</t>
  </si>
  <si>
    <t>CONJUNTO  ANTIFLUIDO PANTALÓN Y BLUSA TALLA S</t>
  </si>
  <si>
    <t>Conductor</t>
  </si>
  <si>
    <t>SUECOS</t>
  </si>
  <si>
    <t>ZAPATO SUECO EN CUERO N° 37</t>
  </si>
  <si>
    <t>ZAPATO SUECO EN CUERO N° 38</t>
  </si>
  <si>
    <t>OK</t>
  </si>
  <si>
    <t xml:space="preserve"> </t>
  </si>
  <si>
    <t>CARGO</t>
  </si>
  <si>
    <t>CENTRO</t>
  </si>
  <si>
    <t>1 (40)</t>
  </si>
  <si>
    <t xml:space="preserve">ROJAS BARRIOS MYRIAM CAROLINA </t>
  </si>
  <si>
    <t>PRECIOS VIGENCIA 2022</t>
  </si>
  <si>
    <t xml:space="preserve">PRECIO PROMEDIO VIGENCIA 2021 </t>
  </si>
  <si>
    <t>COTIZACIÓN N° 2. ALIANZAS EMPRESARIALES</t>
  </si>
  <si>
    <t>COTIZACIÓN N° 2. LEONEL RODRIGUEZ RAMOS</t>
  </si>
  <si>
    <t>PRECIO PROMEDIO VIGENCIA  2021</t>
  </si>
  <si>
    <t>COTIZACIÓN N° 3.                               CALZADO LOS FUENTES</t>
  </si>
  <si>
    <t>COTIZACIÓN N° 4. ALIANZAS EMPRESARIALES</t>
  </si>
  <si>
    <t>COTIZACIÓN N° 5. LEONEL RODRIGUEZ RAMOS</t>
  </si>
  <si>
    <t>COTIZACIÓN N° 1. ALIANZAS EMPRESARIALES</t>
  </si>
  <si>
    <t>PRECIOS VIGENCIA  2022</t>
  </si>
  <si>
    <t>COTIZACIÓN N° 3. LEONEL RODRIGUEZ RAMOS</t>
  </si>
  <si>
    <t>ZAPATO EN CUERO PARA DAMA N° 40</t>
  </si>
  <si>
    <t>PAR</t>
  </si>
  <si>
    <t>VESTIDO DE CALLE PARA DAMA TALLA S (8)</t>
  </si>
  <si>
    <t>VESTIDO DE CALLE PARA DAMA TALLA M (10)</t>
  </si>
  <si>
    <t>VESTIDO DE CALLE PARA DAMA TALLA XL (14)</t>
  </si>
  <si>
    <t>LOTE 1</t>
  </si>
  <si>
    <t>LOTE 2</t>
  </si>
  <si>
    <t>CONJUNTO ANTIFLUIDO PANTALÓN Y BLUSA TALLA S</t>
  </si>
  <si>
    <t>ZAPATO SUECO EN CUERO N° 40</t>
  </si>
  <si>
    <t>LOTE No. 1</t>
  </si>
  <si>
    <t>LOTE No. 2</t>
  </si>
  <si>
    <t>LOTE No. 3</t>
  </si>
  <si>
    <t>LOTE No. 4</t>
  </si>
  <si>
    <t>GRAN TOTAL</t>
  </si>
  <si>
    <t>COTIZACIÓN N° 2. NAFNAF</t>
  </si>
  <si>
    <t>COTIZACIÓN N° 3. ADRISSA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</si>
</sst>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3" formatCode="_-* #,##0.00_-;\-* #,##0.00_-;_-* &quot;-&quot;??_-;_-@_-"/>
    <numFmt numFmtId="164" formatCode="_-* #,##0.00\ _€_-;\-* #,##0.00\ _€_-;_-* &quot;-&quot;??\ _€_-;_-@_-"/>
  </numFmts>
  <fonts count="2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  <charset val="204"/>
    </font>
    <font>
      <sz val="12"/>
      <color theme="1"/>
      <name val="Cambria"/>
      <family val="1"/>
    </font>
    <font>
      <b/>
      <sz val="8"/>
      <name val="Calibri"/>
      <family val="2"/>
    </font>
    <font>
      <sz val="8"/>
      <name val="Calibri"/>
      <family val="2"/>
    </font>
    <font>
      <sz val="12"/>
      <name val="Cambria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</font>
    <font>
      <b/>
      <sz val="16"/>
      <name val="Calibri"/>
      <family val="2"/>
      <scheme val="minor"/>
    </font>
    <font>
      <b/>
      <sz val="16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96">
    <xf numFmtId="0" fontId="0" fillId="0" borderId="0" xfId="0"/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17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left" vertical="center"/>
    </xf>
    <xf numFmtId="0" fontId="1" fillId="11" borderId="21" xfId="0" applyFont="1" applyFill="1" applyBorder="1" applyAlignment="1">
      <alignment horizontal="left" vertical="center"/>
    </xf>
    <xf numFmtId="0" fontId="1" fillId="11" borderId="22" xfId="0" applyFont="1" applyFill="1" applyBorder="1" applyAlignment="1">
      <alignment horizontal="left" vertical="center"/>
    </xf>
    <xf numFmtId="0" fontId="1" fillId="11" borderId="23" xfId="0" applyFont="1" applyFill="1" applyBorder="1" applyAlignment="1">
      <alignment horizontal="left" vertical="center"/>
    </xf>
    <xf numFmtId="0" fontId="1" fillId="11" borderId="20" xfId="0" applyFont="1" applyFill="1" applyBorder="1" applyAlignment="1">
      <alignment horizontal="center" vertical="center"/>
    </xf>
    <xf numFmtId="0" fontId="1" fillId="11" borderId="21" xfId="0" applyFont="1" applyFill="1" applyBorder="1" applyAlignment="1">
      <alignment horizontal="center" vertical="center"/>
    </xf>
    <xf numFmtId="0" fontId="1" fillId="11" borderId="24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13" borderId="7" xfId="0" applyFont="1" applyFill="1" applyBorder="1" applyAlignment="1">
      <alignment horizontal="center" vertical="center" wrapText="1"/>
    </xf>
    <xf numFmtId="6" fontId="5" fillId="0" borderId="26" xfId="0" applyNumberFormat="1" applyFont="1" applyBorder="1" applyAlignment="1">
      <alignment vertical="center"/>
    </xf>
    <xf numFmtId="0" fontId="5" fillId="14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8" fontId="4" fillId="0" borderId="7" xfId="0" applyNumberFormat="1" applyFont="1" applyBorder="1" applyAlignment="1">
      <alignment vertical="center"/>
    </xf>
    <xf numFmtId="0" fontId="7" fillId="0" borderId="0" xfId="0" applyFont="1"/>
    <xf numFmtId="6" fontId="5" fillId="0" borderId="26" xfId="0" applyNumberFormat="1" applyFont="1" applyBorder="1" applyAlignment="1">
      <alignment horizontal="right" vertical="center"/>
    </xf>
    <xf numFmtId="0" fontId="6" fillId="0" borderId="0" xfId="0" applyFont="1"/>
    <xf numFmtId="0" fontId="5" fillId="14" borderId="0" xfId="0" applyFont="1" applyFill="1" applyAlignment="1">
      <alignment horizontal="center" vertical="center"/>
    </xf>
    <xf numFmtId="0" fontId="5" fillId="14" borderId="0" xfId="0" applyFont="1" applyFill="1" applyAlignment="1">
      <alignment vertical="center"/>
    </xf>
    <xf numFmtId="8" fontId="4" fillId="14" borderId="26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8" fontId="4" fillId="13" borderId="26" xfId="0" applyNumberFormat="1" applyFont="1" applyFill="1" applyBorder="1" applyAlignment="1">
      <alignment vertical="center"/>
    </xf>
    <xf numFmtId="8" fontId="8" fillId="0" borderId="0" xfId="0" applyNumberFormat="1" applyFont="1"/>
    <xf numFmtId="6" fontId="8" fillId="0" borderId="0" xfId="0" applyNumberFormat="1" applyFont="1"/>
    <xf numFmtId="8" fontId="4" fillId="0" borderId="18" xfId="0" applyNumberFormat="1" applyFont="1" applyBorder="1" applyAlignment="1">
      <alignment vertical="center"/>
    </xf>
    <xf numFmtId="0" fontId="8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11" borderId="16" xfId="0" applyFont="1" applyFill="1" applyBorder="1" applyAlignment="1">
      <alignment horizontal="left" vertical="center"/>
    </xf>
    <xf numFmtId="0" fontId="1" fillId="11" borderId="14" xfId="0" applyFont="1" applyFill="1" applyBorder="1" applyAlignment="1">
      <alignment horizontal="left" vertical="center"/>
    </xf>
    <xf numFmtId="0" fontId="1" fillId="11" borderId="17" xfId="0" applyFont="1" applyFill="1" applyBorder="1" applyAlignment="1">
      <alignment horizontal="left" vertical="center"/>
    </xf>
    <xf numFmtId="0" fontId="1" fillId="11" borderId="0" xfId="0" applyFont="1" applyFill="1" applyBorder="1" applyAlignment="1">
      <alignment horizontal="left" vertical="center"/>
    </xf>
    <xf numFmtId="6" fontId="7" fillId="0" borderId="0" xfId="0" applyNumberFormat="1" applyFont="1"/>
    <xf numFmtId="0" fontId="11" fillId="12" borderId="19" xfId="0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left"/>
    </xf>
    <xf numFmtId="0" fontId="7" fillId="12" borderId="19" xfId="0" applyFont="1" applyFill="1" applyBorder="1" applyAlignment="1">
      <alignment horizontal="center"/>
    </xf>
    <xf numFmtId="0" fontId="7" fillId="12" borderId="19" xfId="0" applyFont="1" applyFill="1" applyBorder="1"/>
    <xf numFmtId="49" fontId="7" fillId="12" borderId="19" xfId="0" applyNumberFormat="1" applyFont="1" applyFill="1" applyBorder="1"/>
    <xf numFmtId="0" fontId="7" fillId="12" borderId="0" xfId="0" applyFont="1" applyFill="1"/>
    <xf numFmtId="0" fontId="1" fillId="11" borderId="23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11" fillId="12" borderId="19" xfId="0" applyFont="1" applyFill="1" applyBorder="1" applyAlignment="1">
      <alignment horizontal="center"/>
    </xf>
    <xf numFmtId="0" fontId="7" fillId="12" borderId="0" xfId="0" applyFont="1" applyFill="1" applyAlignment="1">
      <alignment horizontal="center"/>
    </xf>
    <xf numFmtId="0" fontId="8" fillId="12" borderId="19" xfId="0" applyFont="1" applyFill="1" applyBorder="1" applyAlignment="1">
      <alignment horizontal="center"/>
    </xf>
    <xf numFmtId="0" fontId="13" fillId="12" borderId="0" xfId="0" applyFont="1" applyFill="1" applyAlignment="1">
      <alignment horizontal="center"/>
    </xf>
    <xf numFmtId="0" fontId="14" fillId="0" borderId="18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1" fillId="10" borderId="6" xfId="0" applyFont="1" applyFill="1" applyBorder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14" fillId="12" borderId="0" xfId="0" applyFont="1" applyFill="1" applyAlignment="1">
      <alignment horizontal="center"/>
    </xf>
    <xf numFmtId="0" fontId="14" fillId="12" borderId="0" xfId="0" applyFont="1" applyFill="1" applyAlignment="1">
      <alignment horizontal="center" vertical="center"/>
    </xf>
    <xf numFmtId="0" fontId="14" fillId="12" borderId="0" xfId="0" applyFont="1" applyFill="1"/>
    <xf numFmtId="0" fontId="13" fillId="12" borderId="0" xfId="0" applyFont="1" applyFill="1" applyAlignment="1">
      <alignment horizontal="left"/>
    </xf>
    <xf numFmtId="0" fontId="7" fillId="0" borderId="19" xfId="0" applyFont="1" applyBorder="1"/>
    <xf numFmtId="0" fontId="11" fillId="12" borderId="19" xfId="1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/>
    </xf>
    <xf numFmtId="0" fontId="8" fillId="12" borderId="19" xfId="0" applyFont="1" applyFill="1" applyBorder="1"/>
    <xf numFmtId="0" fontId="11" fillId="16" borderId="19" xfId="1" applyFont="1" applyFill="1" applyBorder="1" applyAlignment="1">
      <alignment horizontal="left" vertical="center"/>
    </xf>
    <xf numFmtId="0" fontId="7" fillId="16" borderId="19" xfId="0" applyFont="1" applyFill="1" applyBorder="1" applyAlignment="1">
      <alignment horizontal="left"/>
    </xf>
    <xf numFmtId="0" fontId="11" fillId="12" borderId="19" xfId="1" applyFont="1" applyFill="1" applyBorder="1" applyAlignment="1">
      <alignment horizontal="left" vertical="center"/>
    </xf>
    <xf numFmtId="0" fontId="16" fillId="0" borderId="0" xfId="0" applyFont="1"/>
    <xf numFmtId="9" fontId="0" fillId="0" borderId="0" xfId="3" applyNumberFormat="1" applyFont="1"/>
    <xf numFmtId="43" fontId="0" fillId="0" borderId="0" xfId="2" applyFont="1"/>
    <xf numFmtId="164" fontId="0" fillId="0" borderId="0" xfId="0" applyNumberFormat="1"/>
    <xf numFmtId="6" fontId="12" fillId="0" borderId="0" xfId="0" applyNumberFormat="1" applyFont="1"/>
    <xf numFmtId="0" fontId="9" fillId="12" borderId="26" xfId="0" applyFont="1" applyFill="1" applyBorder="1" applyAlignment="1">
      <alignment horizontal="center" vertical="center" wrapText="1"/>
    </xf>
    <xf numFmtId="0" fontId="10" fillId="12" borderId="26" xfId="0" applyFont="1" applyFill="1" applyBorder="1" applyAlignment="1">
      <alignment vertical="center" wrapText="1"/>
    </xf>
    <xf numFmtId="3" fontId="5" fillId="12" borderId="26" xfId="0" applyNumberFormat="1" applyFont="1" applyFill="1" applyBorder="1" applyAlignment="1">
      <alignment vertical="center"/>
    </xf>
    <xf numFmtId="6" fontId="10" fillId="12" borderId="26" xfId="0" applyNumberFormat="1" applyFont="1" applyFill="1" applyBorder="1" applyAlignment="1">
      <alignment vertical="center"/>
    </xf>
    <xf numFmtId="6" fontId="5" fillId="12" borderId="26" xfId="0" applyNumberFormat="1" applyFont="1" applyFill="1" applyBorder="1" applyAlignment="1">
      <alignment vertical="center"/>
    </xf>
    <xf numFmtId="0" fontId="4" fillId="12" borderId="2" xfId="0" applyFont="1" applyFill="1" applyBorder="1" applyAlignment="1">
      <alignment horizontal="center" vertical="center" wrapText="1"/>
    </xf>
    <xf numFmtId="0" fontId="10" fillId="12" borderId="26" xfId="0" applyFont="1" applyFill="1" applyBorder="1" applyAlignment="1">
      <alignment vertical="center"/>
    </xf>
    <xf numFmtId="6" fontId="5" fillId="12" borderId="18" xfId="0" applyNumberFormat="1" applyFont="1" applyFill="1" applyBorder="1" applyAlignment="1">
      <alignment vertical="center"/>
    </xf>
    <xf numFmtId="6" fontId="10" fillId="12" borderId="7" xfId="0" applyNumberFormat="1" applyFont="1" applyFill="1" applyBorder="1" applyAlignment="1">
      <alignment vertical="center"/>
    </xf>
    <xf numFmtId="0" fontId="9" fillId="12" borderId="25" xfId="0" applyFont="1" applyFill="1" applyBorder="1" applyAlignment="1">
      <alignment horizontal="center" vertical="center" wrapText="1"/>
    </xf>
    <xf numFmtId="0" fontId="10" fillId="12" borderId="25" xfId="0" applyFont="1" applyFill="1" applyBorder="1" applyAlignment="1">
      <alignment horizontal="center" vertical="center" wrapText="1"/>
    </xf>
    <xf numFmtId="6" fontId="10" fillId="12" borderId="26" xfId="0" applyNumberFormat="1" applyFont="1" applyFill="1" applyBorder="1" applyAlignment="1">
      <alignment vertical="center" wrapText="1"/>
    </xf>
    <xf numFmtId="0" fontId="10" fillId="12" borderId="18" xfId="0" applyFont="1" applyFill="1" applyBorder="1" applyAlignment="1">
      <alignment vertical="center"/>
    </xf>
    <xf numFmtId="6" fontId="10" fillId="12" borderId="7" xfId="0" applyNumberFormat="1" applyFont="1" applyFill="1" applyBorder="1" applyAlignment="1">
      <alignment vertical="center" wrapText="1"/>
    </xf>
    <xf numFmtId="6" fontId="5" fillId="12" borderId="7" xfId="0" applyNumberFormat="1" applyFont="1" applyFill="1" applyBorder="1" applyAlignment="1">
      <alignment vertical="center"/>
    </xf>
    <xf numFmtId="0" fontId="10" fillId="12" borderId="25" xfId="0" applyFont="1" applyFill="1" applyBorder="1" applyAlignment="1">
      <alignment vertical="center" wrapText="1"/>
    </xf>
    <xf numFmtId="0" fontId="17" fillId="12" borderId="18" xfId="0" applyFont="1" applyFill="1" applyBorder="1"/>
    <xf numFmtId="0" fontId="18" fillId="13" borderId="18" xfId="0" applyFont="1" applyFill="1" applyBorder="1" applyAlignment="1">
      <alignment horizontal="center" vertical="center" wrapText="1"/>
    </xf>
    <xf numFmtId="0" fontId="19" fillId="13" borderId="7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vertical="center" wrapText="1"/>
    </xf>
    <xf numFmtId="0" fontId="17" fillId="0" borderId="26" xfId="0" applyFont="1" applyBorder="1" applyAlignment="1">
      <alignment horizontal="center" vertical="center" wrapText="1"/>
    </xf>
    <xf numFmtId="0" fontId="20" fillId="14" borderId="25" xfId="0" applyFont="1" applyFill="1" applyBorder="1" applyAlignment="1">
      <alignment horizontal="center" vertical="center" wrapText="1"/>
    </xf>
    <xf numFmtId="0" fontId="20" fillId="14" borderId="26" xfId="0" applyFont="1" applyFill="1" applyBorder="1" applyAlignment="1">
      <alignment vertical="center" wrapText="1"/>
    </xf>
    <xf numFmtId="0" fontId="20" fillId="14" borderId="26" xfId="0" applyFont="1" applyFill="1" applyBorder="1" applyAlignment="1">
      <alignment horizontal="center" vertical="center" wrapText="1"/>
    </xf>
    <xf numFmtId="0" fontId="20" fillId="14" borderId="25" xfId="0" applyFont="1" applyFill="1" applyBorder="1" applyAlignment="1">
      <alignment horizontal="center" vertical="center"/>
    </xf>
    <xf numFmtId="0" fontId="20" fillId="14" borderId="26" xfId="0" applyFont="1" applyFill="1" applyBorder="1" applyAlignment="1">
      <alignment vertical="center"/>
    </xf>
    <xf numFmtId="0" fontId="20" fillId="14" borderId="26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vertical="center"/>
    </xf>
    <xf numFmtId="0" fontId="17" fillId="0" borderId="26" xfId="0" applyFont="1" applyBorder="1" applyAlignment="1">
      <alignment horizontal="center" vertical="center"/>
    </xf>
    <xf numFmtId="0" fontId="19" fillId="13" borderId="6" xfId="0" applyFont="1" applyFill="1" applyBorder="1" applyAlignment="1">
      <alignment horizontal="center" vertical="center" wrapText="1"/>
    </xf>
    <xf numFmtId="0" fontId="19" fillId="13" borderId="18" xfId="0" applyFont="1" applyFill="1" applyBorder="1" applyAlignment="1">
      <alignment horizontal="center" vertical="center" wrapText="1"/>
    </xf>
    <xf numFmtId="0" fontId="7" fillId="0" borderId="18" xfId="0" applyFont="1" applyBorder="1"/>
    <xf numFmtId="6" fontId="22" fillId="0" borderId="18" xfId="0" applyNumberFormat="1" applyFont="1" applyBorder="1" applyAlignment="1">
      <alignment vertical="center"/>
    </xf>
    <xf numFmtId="0" fontId="23" fillId="0" borderId="18" xfId="0" applyFont="1" applyBorder="1"/>
    <xf numFmtId="6" fontId="24" fillId="0" borderId="18" xfId="0" applyNumberFormat="1" applyFont="1" applyBorder="1" applyAlignment="1">
      <alignment vertical="center"/>
    </xf>
    <xf numFmtId="0" fontId="9" fillId="12" borderId="26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15" borderId="8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15" borderId="9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5" borderId="8" xfId="0" applyFont="1" applyFill="1" applyBorder="1" applyAlignment="1">
      <alignment horizontal="center"/>
    </xf>
    <xf numFmtId="0" fontId="14" fillId="5" borderId="6" xfId="0" applyFont="1" applyFill="1" applyBorder="1" applyAlignment="1">
      <alignment horizontal="center"/>
    </xf>
    <xf numFmtId="0" fontId="14" fillId="5" borderId="7" xfId="0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center"/>
    </xf>
    <xf numFmtId="0" fontId="14" fillId="12" borderId="6" xfId="0" applyFont="1" applyFill="1" applyBorder="1" applyAlignment="1">
      <alignment horizontal="center"/>
    </xf>
    <xf numFmtId="0" fontId="14" fillId="12" borderId="7" xfId="0" applyFont="1" applyFill="1" applyBorder="1" applyAlignment="1">
      <alignment horizontal="center"/>
    </xf>
    <xf numFmtId="0" fontId="14" fillId="4" borderId="8" xfId="0" applyFont="1" applyFill="1" applyBorder="1" applyAlignment="1">
      <alignment horizontal="center"/>
    </xf>
    <xf numFmtId="0" fontId="14" fillId="4" borderId="6" xfId="0" applyFont="1" applyFill="1" applyBorder="1" applyAlignment="1">
      <alignment horizontal="center"/>
    </xf>
    <xf numFmtId="0" fontId="14" fillId="4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14" borderId="8" xfId="0" applyFont="1" applyFill="1" applyBorder="1" applyAlignment="1">
      <alignment horizontal="center" vertical="center"/>
    </xf>
    <xf numFmtId="0" fontId="4" fillId="14" borderId="28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13" borderId="8" xfId="0" applyFont="1" applyFill="1" applyBorder="1" applyAlignment="1">
      <alignment horizontal="center" vertical="center"/>
    </xf>
    <xf numFmtId="0" fontId="4" fillId="13" borderId="28" xfId="0" applyFont="1" applyFill="1" applyBorder="1" applyAlignment="1">
      <alignment horizontal="center" vertical="center"/>
    </xf>
    <xf numFmtId="0" fontId="9" fillId="12" borderId="8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 wrapText="1"/>
    </xf>
    <xf numFmtId="0" fontId="9" fillId="12" borderId="25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23" xfId="0" applyFont="1" applyFill="1" applyBorder="1" applyAlignment="1">
      <alignment horizontal="center" vertical="center" wrapText="1"/>
    </xf>
    <xf numFmtId="0" fontId="9" fillId="12" borderId="29" xfId="0" applyFont="1" applyFill="1" applyBorder="1" applyAlignment="1">
      <alignment horizontal="center" vertical="center" wrapText="1"/>
    </xf>
    <xf numFmtId="0" fontId="9" fillId="12" borderId="30" xfId="0" applyFont="1" applyFill="1" applyBorder="1" applyAlignment="1">
      <alignment horizontal="center" vertical="center" wrapText="1"/>
    </xf>
    <xf numFmtId="0" fontId="9" fillId="12" borderId="31" xfId="0" applyFont="1" applyFill="1" applyBorder="1" applyAlignment="1">
      <alignment horizontal="center" vertical="center" wrapText="1"/>
    </xf>
    <xf numFmtId="0" fontId="9" fillId="12" borderId="26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/>
    </xf>
    <xf numFmtId="0" fontId="9" fillId="12" borderId="25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12" borderId="25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/>
    </xf>
    <xf numFmtId="0" fontId="9" fillId="12" borderId="0" xfId="0" applyFont="1" applyFill="1" applyBorder="1" applyAlignment="1">
      <alignment horizontal="center" vertical="center"/>
    </xf>
    <xf numFmtId="0" fontId="9" fillId="12" borderId="27" xfId="0" applyFont="1" applyFill="1" applyBorder="1" applyAlignment="1">
      <alignment horizontal="center" vertical="center"/>
    </xf>
    <xf numFmtId="0" fontId="10" fillId="12" borderId="2" xfId="0" applyFont="1" applyFill="1" applyBorder="1" applyAlignment="1">
      <alignment horizontal="center" vertical="center" wrapText="1"/>
    </xf>
    <xf numFmtId="0" fontId="10" fillId="12" borderId="12" xfId="0" applyFont="1" applyFill="1" applyBorder="1" applyAlignment="1">
      <alignment horizontal="center" vertical="center" wrapText="1"/>
    </xf>
    <xf numFmtId="0" fontId="10" fillId="12" borderId="25" xfId="0" applyFont="1" applyFill="1" applyBorder="1" applyAlignment="1">
      <alignment horizontal="center" vertical="center" wrapText="1"/>
    </xf>
    <xf numFmtId="0" fontId="9" fillId="12" borderId="12" xfId="0" applyFont="1" applyFill="1" applyBorder="1" applyAlignment="1">
      <alignment horizontal="center" vertical="center"/>
    </xf>
    <xf numFmtId="0" fontId="9" fillId="12" borderId="1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17" fillId="15" borderId="26" xfId="0" applyFont="1" applyFill="1" applyBorder="1" applyAlignment="1">
      <alignment horizontal="center" vertical="center" wrapText="1"/>
    </xf>
    <xf numFmtId="0" fontId="17" fillId="15" borderId="26" xfId="0" applyFont="1" applyFill="1" applyBorder="1" applyAlignment="1">
      <alignment horizontal="center" vertical="center"/>
    </xf>
    <xf numFmtId="0" fontId="20" fillId="15" borderId="26" xfId="0" applyFont="1" applyFill="1" applyBorder="1" applyAlignment="1">
      <alignment horizontal="center" vertical="center" wrapText="1"/>
    </xf>
    <xf numFmtId="0" fontId="20" fillId="15" borderId="26" xfId="0" applyFont="1" applyFill="1" applyBorder="1" applyAlignment="1">
      <alignment horizontal="center" vertical="center"/>
    </xf>
  </cellXfs>
  <cellStyles count="4">
    <cellStyle name="Millares" xfId="2" builtinId="3"/>
    <cellStyle name="Normal" xfId="0" builtinId="0"/>
    <cellStyle name="Normal 2" xfId="1" xr:uid="{00000000-0005-0000-0000-000001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BH31"/>
  <sheetViews>
    <sheetView tabSelected="1" topLeftCell="B1" zoomScale="70" zoomScaleNormal="70" workbookViewId="0">
      <selection activeCell="C22" sqref="C22"/>
    </sheetView>
  </sheetViews>
  <sheetFormatPr baseColWidth="10" defaultColWidth="10.81640625" defaultRowHeight="14.5"/>
  <cols>
    <col min="1" max="2" width="10.81640625" style="21"/>
    <col min="3" max="3" width="36.1796875" style="21" bestFit="1" customWidth="1"/>
    <col min="4" max="4" width="24.81640625" style="21" bestFit="1" customWidth="1"/>
    <col min="5" max="5" width="37.54296875" style="21" bestFit="1" customWidth="1"/>
    <col min="6" max="6" width="11.26953125" style="21" bestFit="1" customWidth="1"/>
    <col min="7" max="53" width="10.81640625" style="21" customWidth="1"/>
    <col min="54" max="16384" width="10.81640625" style="21"/>
  </cols>
  <sheetData>
    <row r="1" spans="1:60" ht="15" thickBot="1">
      <c r="A1" s="118" t="s">
        <v>0</v>
      </c>
      <c r="B1" s="120" t="s">
        <v>1</v>
      </c>
      <c r="C1" s="120" t="s">
        <v>2</v>
      </c>
      <c r="D1" s="120" t="s">
        <v>120</v>
      </c>
      <c r="E1" s="120" t="s">
        <v>121</v>
      </c>
      <c r="F1" s="120" t="s">
        <v>3</v>
      </c>
      <c r="G1" s="111" t="s">
        <v>14</v>
      </c>
      <c r="H1" s="112"/>
      <c r="I1" s="112"/>
      <c r="J1" s="112"/>
      <c r="K1" s="113"/>
      <c r="L1" s="114"/>
      <c r="M1" s="115" t="s">
        <v>19</v>
      </c>
      <c r="N1" s="116"/>
      <c r="O1" s="116"/>
      <c r="P1" s="116"/>
      <c r="Q1" s="116"/>
      <c r="R1" s="117"/>
      <c r="S1" s="131" t="s">
        <v>26</v>
      </c>
      <c r="T1" s="132"/>
      <c r="U1" s="132"/>
      <c r="V1" s="132"/>
      <c r="W1" s="132"/>
      <c r="X1" s="132"/>
      <c r="Y1" s="133"/>
      <c r="Z1" s="134" t="s">
        <v>13</v>
      </c>
      <c r="AA1" s="135"/>
      <c r="AB1" s="135"/>
      <c r="AC1" s="135"/>
      <c r="AD1" s="136"/>
      <c r="AE1" s="136"/>
      <c r="AF1" s="137" t="s">
        <v>20</v>
      </c>
      <c r="AG1" s="138"/>
      <c r="AH1" s="138"/>
      <c r="AI1" s="138"/>
      <c r="AJ1" s="138"/>
      <c r="AK1" s="139"/>
      <c r="AL1" s="122" t="s">
        <v>11</v>
      </c>
      <c r="AM1" s="123"/>
      <c r="AN1" s="123"/>
      <c r="AO1" s="123"/>
      <c r="AP1" s="123"/>
      <c r="AQ1" s="124"/>
      <c r="AR1" s="125" t="s">
        <v>21</v>
      </c>
      <c r="AS1" s="126"/>
      <c r="AT1" s="126"/>
      <c r="AU1" s="126"/>
      <c r="AV1" s="127"/>
      <c r="AW1" s="128"/>
      <c r="AX1" s="140" t="s">
        <v>115</v>
      </c>
      <c r="AY1" s="141"/>
      <c r="AZ1" s="141"/>
      <c r="BA1" s="142"/>
      <c r="BB1" s="129" t="s">
        <v>12</v>
      </c>
      <c r="BC1" s="129"/>
      <c r="BD1" s="129"/>
      <c r="BE1" s="129"/>
      <c r="BF1" s="129"/>
      <c r="BG1" s="129"/>
      <c r="BH1" s="130"/>
    </row>
    <row r="2" spans="1:60">
      <c r="A2" s="119"/>
      <c r="B2" s="121"/>
      <c r="C2" s="121"/>
      <c r="D2" s="121"/>
      <c r="E2" s="121"/>
      <c r="F2" s="121"/>
      <c r="G2" s="1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3" t="s">
        <v>9</v>
      </c>
      <c r="M2" s="1" t="s">
        <v>4</v>
      </c>
      <c r="N2" s="2" t="s">
        <v>5</v>
      </c>
      <c r="O2" s="2" t="s">
        <v>6</v>
      </c>
      <c r="P2" s="2" t="s">
        <v>7</v>
      </c>
      <c r="Q2" s="3" t="s">
        <v>8</v>
      </c>
      <c r="R2" s="5" t="s">
        <v>9</v>
      </c>
      <c r="S2" s="4">
        <v>28</v>
      </c>
      <c r="T2" s="2">
        <v>30</v>
      </c>
      <c r="U2" s="2">
        <v>32</v>
      </c>
      <c r="V2" s="2">
        <v>34</v>
      </c>
      <c r="W2" s="2">
        <v>36</v>
      </c>
      <c r="X2" s="2">
        <v>38</v>
      </c>
      <c r="Y2" s="3">
        <v>40</v>
      </c>
      <c r="Z2" s="4" t="s">
        <v>4</v>
      </c>
      <c r="AA2" s="2" t="s">
        <v>5</v>
      </c>
      <c r="AB2" s="2" t="s">
        <v>6</v>
      </c>
      <c r="AC2" s="2" t="s">
        <v>7</v>
      </c>
      <c r="AD2" s="5" t="s">
        <v>8</v>
      </c>
      <c r="AE2" s="5" t="s">
        <v>9</v>
      </c>
      <c r="AF2" s="6" t="s">
        <v>4</v>
      </c>
      <c r="AG2" s="7" t="s">
        <v>5</v>
      </c>
      <c r="AH2" s="7" t="s">
        <v>6</v>
      </c>
      <c r="AI2" s="7" t="s">
        <v>7</v>
      </c>
      <c r="AJ2" s="8" t="s">
        <v>8</v>
      </c>
      <c r="AK2" s="8" t="s">
        <v>9</v>
      </c>
      <c r="AL2" s="6" t="s">
        <v>4</v>
      </c>
      <c r="AM2" s="7" t="s">
        <v>5</v>
      </c>
      <c r="AN2" s="7" t="s">
        <v>6</v>
      </c>
      <c r="AO2" s="7" t="s">
        <v>7</v>
      </c>
      <c r="AP2" s="8" t="s">
        <v>8</v>
      </c>
      <c r="AQ2" s="9" t="s">
        <v>9</v>
      </c>
      <c r="AR2" s="10">
        <v>35</v>
      </c>
      <c r="AS2" s="11">
        <v>36</v>
      </c>
      <c r="AT2" s="11">
        <v>37</v>
      </c>
      <c r="AU2" s="11">
        <v>38</v>
      </c>
      <c r="AV2" s="12">
        <v>39</v>
      </c>
      <c r="AW2" s="13">
        <v>40</v>
      </c>
      <c r="AX2" s="45">
        <v>35</v>
      </c>
      <c r="AY2" s="45">
        <v>37</v>
      </c>
      <c r="AZ2" s="45">
        <v>38</v>
      </c>
      <c r="BA2" s="45">
        <v>41</v>
      </c>
      <c r="BB2" s="10">
        <v>37</v>
      </c>
      <c r="BC2" s="10">
        <v>38</v>
      </c>
      <c r="BD2" s="10">
        <v>39</v>
      </c>
      <c r="BE2" s="10">
        <v>40</v>
      </c>
      <c r="BF2" s="10">
        <v>41</v>
      </c>
      <c r="BG2" s="10">
        <v>42</v>
      </c>
      <c r="BH2" s="10">
        <v>43</v>
      </c>
    </row>
    <row r="3" spans="1:60">
      <c r="A3" s="33"/>
      <c r="B3" s="33"/>
      <c r="C3" s="33"/>
      <c r="D3" s="33"/>
      <c r="E3" s="33"/>
      <c r="F3" s="33"/>
      <c r="G3" s="4"/>
      <c r="H3" s="2"/>
      <c r="I3" s="2"/>
      <c r="J3" s="2"/>
      <c r="K3" s="5"/>
      <c r="L3" s="5"/>
      <c r="M3" s="4"/>
      <c r="N3" s="2"/>
      <c r="O3" s="2"/>
      <c r="P3" s="2"/>
      <c r="Q3" s="5"/>
      <c r="R3" s="5"/>
      <c r="S3" s="4"/>
      <c r="T3" s="2"/>
      <c r="U3" s="2"/>
      <c r="V3" s="2"/>
      <c r="W3" s="2"/>
      <c r="X3" s="2"/>
      <c r="Y3" s="5"/>
      <c r="Z3" s="4"/>
      <c r="AA3" s="2"/>
      <c r="AB3" s="2"/>
      <c r="AC3" s="2"/>
      <c r="AD3" s="5"/>
      <c r="AE3" s="5"/>
      <c r="AF3" s="34"/>
      <c r="AG3" s="35"/>
      <c r="AH3" s="35"/>
      <c r="AI3" s="35"/>
      <c r="AJ3" s="36"/>
      <c r="AK3" s="36"/>
      <c r="AL3" s="34"/>
      <c r="AM3" s="35"/>
      <c r="AN3" s="35"/>
      <c r="AO3" s="35"/>
      <c r="AP3" s="36"/>
      <c r="AQ3" s="37"/>
      <c r="AR3" s="4"/>
      <c r="AS3" s="2"/>
      <c r="AT3" s="2"/>
      <c r="AU3" s="2"/>
      <c r="AV3" s="5"/>
      <c r="AW3" s="5"/>
      <c r="AX3" s="46"/>
      <c r="AY3" s="46"/>
      <c r="AZ3" s="46"/>
      <c r="BA3" s="46"/>
      <c r="BB3" s="4"/>
      <c r="BC3" s="4"/>
      <c r="BD3" s="4"/>
      <c r="BE3" s="4"/>
      <c r="BF3" s="4"/>
      <c r="BG3" s="4"/>
      <c r="BH3" s="4"/>
    </row>
    <row r="4" spans="1:60" s="48" customFormat="1">
      <c r="A4" s="39">
        <v>1</v>
      </c>
      <c r="B4" s="39" t="s">
        <v>6</v>
      </c>
      <c r="C4" s="64" t="s">
        <v>10</v>
      </c>
      <c r="D4" s="66" t="s">
        <v>114</v>
      </c>
      <c r="E4" s="40" t="s">
        <v>40</v>
      </c>
      <c r="F4" s="60">
        <v>93361498</v>
      </c>
      <c r="G4" s="41"/>
      <c r="H4" s="39"/>
      <c r="I4" s="39"/>
      <c r="J4" s="61">
        <v>3</v>
      </c>
      <c r="K4" s="39"/>
      <c r="L4" s="41"/>
      <c r="M4" s="39"/>
      <c r="N4" s="39"/>
      <c r="O4" s="39"/>
      <c r="P4" s="39"/>
      <c r="Q4" s="39"/>
      <c r="R4" s="39"/>
      <c r="S4" s="39" t="s">
        <v>119</v>
      </c>
      <c r="T4" s="39"/>
      <c r="U4" s="39"/>
      <c r="V4" s="39"/>
      <c r="W4" s="39"/>
      <c r="X4" s="39"/>
      <c r="Y4" s="39"/>
      <c r="Z4" s="41"/>
      <c r="AA4" s="39"/>
      <c r="AB4" s="39"/>
      <c r="AC4" s="61"/>
      <c r="AD4" s="61">
        <v>3</v>
      </c>
      <c r="AE4" s="49"/>
      <c r="AF4" s="39"/>
      <c r="AG4" s="39"/>
      <c r="AH4" s="39"/>
      <c r="AI4" s="39"/>
      <c r="AJ4" s="39"/>
      <c r="AK4" s="39"/>
      <c r="AL4" s="41"/>
      <c r="AM4" s="39"/>
      <c r="AN4" s="39"/>
      <c r="AO4" s="39"/>
      <c r="AP4" s="61">
        <v>4</v>
      </c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41"/>
      <c r="BC4" s="47"/>
      <c r="BD4" s="47"/>
      <c r="BE4" s="47"/>
      <c r="BF4" s="47"/>
      <c r="BG4" s="62">
        <v>2</v>
      </c>
      <c r="BH4" s="47"/>
    </row>
    <row r="5" spans="1:60" s="48" customFormat="1">
      <c r="A5" s="39">
        <v>2</v>
      </c>
      <c r="B5" s="41" t="s">
        <v>6</v>
      </c>
      <c r="C5" s="65" t="s">
        <v>16</v>
      </c>
      <c r="D5" s="40" t="s">
        <v>39</v>
      </c>
      <c r="E5" s="40" t="s">
        <v>40</v>
      </c>
      <c r="F5" s="60">
        <v>79312221</v>
      </c>
      <c r="G5" s="41"/>
      <c r="H5" s="41"/>
      <c r="I5" s="41"/>
      <c r="J5" s="41"/>
      <c r="K5" s="41"/>
      <c r="L5" s="49">
        <v>3</v>
      </c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9"/>
      <c r="AD5" s="49"/>
      <c r="AE5" s="49">
        <v>3</v>
      </c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9">
        <v>4</v>
      </c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9">
        <v>2</v>
      </c>
      <c r="BH5" s="41"/>
    </row>
    <row r="6" spans="1:60" s="44" customFormat="1">
      <c r="A6" s="39">
        <v>3</v>
      </c>
      <c r="B6" s="41" t="s">
        <v>18</v>
      </c>
      <c r="C6" s="65" t="s">
        <v>24</v>
      </c>
      <c r="D6" s="43" t="s">
        <v>41</v>
      </c>
      <c r="E6" s="43" t="s">
        <v>40</v>
      </c>
      <c r="F6" s="60">
        <v>1110477718</v>
      </c>
      <c r="G6" s="41"/>
      <c r="H6" s="41"/>
      <c r="I6" s="41"/>
      <c r="J6" s="41"/>
      <c r="K6" s="41"/>
      <c r="L6" s="42"/>
      <c r="M6" s="41"/>
      <c r="N6" s="41"/>
      <c r="O6" s="41"/>
      <c r="P6" s="49">
        <v>2</v>
      </c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2"/>
      <c r="AF6" s="41"/>
      <c r="AG6" s="41"/>
      <c r="AH6" s="49">
        <v>5</v>
      </c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9">
        <v>4</v>
      </c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</row>
    <row r="7" spans="1:60" s="44" customFormat="1">
      <c r="A7" s="39">
        <v>4</v>
      </c>
      <c r="B7" s="41" t="s">
        <v>6</v>
      </c>
      <c r="C7" s="65" t="s">
        <v>27</v>
      </c>
      <c r="D7" s="43" t="s">
        <v>42</v>
      </c>
      <c r="E7" s="43" t="s">
        <v>43</v>
      </c>
      <c r="F7" s="60">
        <v>88130574</v>
      </c>
      <c r="G7" s="42"/>
      <c r="H7" s="49">
        <v>5</v>
      </c>
      <c r="I7" s="41"/>
      <c r="J7" s="41"/>
      <c r="K7" s="41"/>
      <c r="L7" s="42"/>
      <c r="M7" s="41"/>
      <c r="N7" s="41"/>
      <c r="O7" s="41"/>
      <c r="P7" s="41"/>
      <c r="Q7" s="41"/>
      <c r="R7" s="41"/>
      <c r="S7" s="42"/>
      <c r="T7" s="49">
        <v>5</v>
      </c>
      <c r="U7" s="41"/>
      <c r="V7" s="41"/>
      <c r="W7" s="41"/>
      <c r="X7" s="41"/>
      <c r="Y7" s="41"/>
      <c r="Z7" s="42"/>
      <c r="AA7" s="49">
        <v>2</v>
      </c>
      <c r="AB7" s="41"/>
      <c r="AC7" s="41"/>
      <c r="AD7" s="41"/>
      <c r="AE7" s="42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2"/>
      <c r="BC7" s="49">
        <v>4</v>
      </c>
      <c r="BD7" s="41"/>
      <c r="BE7" s="41"/>
      <c r="BF7" s="41"/>
      <c r="BG7" s="41"/>
      <c r="BH7" s="41"/>
    </row>
    <row r="8" spans="1:60" s="44" customFormat="1">
      <c r="A8" s="39">
        <v>5</v>
      </c>
      <c r="B8" s="41" t="s">
        <v>6</v>
      </c>
      <c r="C8" s="65" t="s">
        <v>25</v>
      </c>
      <c r="D8" s="43" t="s">
        <v>44</v>
      </c>
      <c r="E8" s="43" t="s">
        <v>45</v>
      </c>
      <c r="F8" s="60">
        <v>19461621</v>
      </c>
      <c r="G8" s="42"/>
      <c r="H8" s="41"/>
      <c r="I8" s="41"/>
      <c r="J8" s="41">
        <v>5</v>
      </c>
      <c r="K8" s="41"/>
      <c r="L8" s="42"/>
      <c r="M8" s="41"/>
      <c r="N8" s="41"/>
      <c r="O8" s="41"/>
      <c r="P8" s="41"/>
      <c r="Q8" s="41"/>
      <c r="R8" s="41"/>
      <c r="S8" s="42"/>
      <c r="T8" s="41"/>
      <c r="U8" s="41"/>
      <c r="V8" s="41">
        <v>5</v>
      </c>
      <c r="W8" s="41"/>
      <c r="X8" s="41"/>
      <c r="Y8" s="41"/>
      <c r="Z8" s="42"/>
      <c r="AA8" s="41"/>
      <c r="AB8" s="41"/>
      <c r="AC8" s="41">
        <v>2</v>
      </c>
      <c r="AD8" s="41"/>
      <c r="AE8" s="42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2"/>
      <c r="BC8" s="41"/>
      <c r="BD8" s="41"/>
      <c r="BE8" s="41"/>
      <c r="BF8" s="41">
        <v>4</v>
      </c>
      <c r="BG8" s="41"/>
      <c r="BH8" s="41"/>
    </row>
    <row r="9" spans="1:60" s="44" customFormat="1">
      <c r="A9" s="39">
        <v>6</v>
      </c>
      <c r="B9" s="41" t="s">
        <v>6</v>
      </c>
      <c r="C9" s="65" t="s">
        <v>28</v>
      </c>
      <c r="D9" s="43" t="s">
        <v>46</v>
      </c>
      <c r="E9" s="43" t="s">
        <v>40</v>
      </c>
      <c r="F9" s="60">
        <v>93125084</v>
      </c>
      <c r="G9" s="42"/>
      <c r="H9" s="41"/>
      <c r="I9" s="41"/>
      <c r="J9" s="49">
        <v>5</v>
      </c>
      <c r="K9" s="41"/>
      <c r="L9" s="42"/>
      <c r="M9" s="41"/>
      <c r="N9" s="41"/>
      <c r="O9" s="41"/>
      <c r="P9" s="41"/>
      <c r="Q9" s="41"/>
      <c r="R9" s="41"/>
      <c r="S9" s="42"/>
      <c r="T9" s="41"/>
      <c r="U9" s="41"/>
      <c r="V9" s="41"/>
      <c r="W9" s="49">
        <v>5</v>
      </c>
      <c r="X9" s="41"/>
      <c r="Y9" s="41"/>
      <c r="Z9" s="42"/>
      <c r="AA9" s="41"/>
      <c r="AB9" s="41"/>
      <c r="AC9" s="41"/>
      <c r="AD9" s="49">
        <v>2</v>
      </c>
      <c r="AE9" s="42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2"/>
      <c r="BC9" s="41"/>
      <c r="BD9" s="41"/>
      <c r="BE9" s="41"/>
      <c r="BF9" s="49">
        <v>4</v>
      </c>
      <c r="BG9" s="41"/>
      <c r="BH9" s="41"/>
    </row>
    <row r="10" spans="1:60" s="44" customFormat="1">
      <c r="A10" s="39">
        <v>7</v>
      </c>
      <c r="B10" s="41" t="s">
        <v>6</v>
      </c>
      <c r="C10" s="65" t="s">
        <v>30</v>
      </c>
      <c r="D10" s="43" t="s">
        <v>46</v>
      </c>
      <c r="E10" s="43" t="s">
        <v>40</v>
      </c>
      <c r="F10" s="60">
        <v>14220530</v>
      </c>
      <c r="G10" s="42"/>
      <c r="H10" s="41"/>
      <c r="I10" s="49">
        <v>5</v>
      </c>
      <c r="J10" s="41"/>
      <c r="K10" s="41"/>
      <c r="L10" s="42"/>
      <c r="M10" s="41"/>
      <c r="N10" s="41"/>
      <c r="O10" s="41"/>
      <c r="P10" s="41"/>
      <c r="Q10" s="41"/>
      <c r="R10" s="41"/>
      <c r="S10" s="42"/>
      <c r="T10" s="41"/>
      <c r="U10" s="49">
        <v>5</v>
      </c>
      <c r="V10" s="41"/>
      <c r="W10" s="41"/>
      <c r="X10" s="41"/>
      <c r="Y10" s="41"/>
      <c r="Z10" s="42"/>
      <c r="AA10" s="41"/>
      <c r="AB10" s="49">
        <v>2</v>
      </c>
      <c r="AC10" s="41"/>
      <c r="AD10" s="41"/>
      <c r="AE10" s="42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2"/>
      <c r="BC10" s="41"/>
      <c r="BD10" s="49">
        <v>4</v>
      </c>
      <c r="BE10" s="41"/>
      <c r="BF10" s="41"/>
      <c r="BG10" s="41"/>
      <c r="BH10" s="41"/>
    </row>
    <row r="11" spans="1:60" s="44" customFormat="1">
      <c r="A11" s="39">
        <v>8</v>
      </c>
      <c r="B11" s="41" t="s">
        <v>6</v>
      </c>
      <c r="C11" s="65" t="s">
        <v>29</v>
      </c>
      <c r="D11" s="43" t="s">
        <v>47</v>
      </c>
      <c r="E11" s="43" t="s">
        <v>40</v>
      </c>
      <c r="F11" s="60">
        <v>93412790</v>
      </c>
      <c r="G11" s="42"/>
      <c r="H11" s="41"/>
      <c r="I11" s="41"/>
      <c r="J11" s="41">
        <v>5</v>
      </c>
      <c r="K11" s="41"/>
      <c r="L11" s="42"/>
      <c r="M11" s="41"/>
      <c r="N11" s="41"/>
      <c r="O11" s="41"/>
      <c r="P11" s="41"/>
      <c r="Q11" s="41"/>
      <c r="R11" s="41"/>
      <c r="S11" s="42"/>
      <c r="T11" s="41"/>
      <c r="U11" s="41"/>
      <c r="V11" s="41"/>
      <c r="W11" s="41">
        <v>5</v>
      </c>
      <c r="X11" s="41"/>
      <c r="Y11" s="41"/>
      <c r="Z11" s="42"/>
      <c r="AA11" s="41"/>
      <c r="AB11" s="41"/>
      <c r="AC11" s="41">
        <v>2</v>
      </c>
      <c r="AD11" s="41"/>
      <c r="AE11" s="42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2"/>
      <c r="BC11" s="41"/>
      <c r="BD11" s="41"/>
      <c r="BE11" s="41">
        <v>4</v>
      </c>
      <c r="BF11" s="41"/>
      <c r="BG11" s="41"/>
      <c r="BH11" s="41"/>
    </row>
    <row r="12" spans="1:60" s="44" customFormat="1">
      <c r="A12" s="39">
        <v>9</v>
      </c>
      <c r="B12" s="41" t="s">
        <v>6</v>
      </c>
      <c r="C12" s="65" t="s">
        <v>15</v>
      </c>
      <c r="D12" s="43" t="s">
        <v>48</v>
      </c>
      <c r="E12" s="43" t="s">
        <v>40</v>
      </c>
      <c r="F12" s="60">
        <v>9523767</v>
      </c>
      <c r="G12" s="42"/>
      <c r="H12" s="41"/>
      <c r="I12" s="41"/>
      <c r="J12" s="49">
        <v>3</v>
      </c>
      <c r="K12" s="41"/>
      <c r="L12" s="42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  <c r="AA12" s="41"/>
      <c r="AB12" s="41"/>
      <c r="AC12" s="49">
        <v>3</v>
      </c>
      <c r="AD12" s="49"/>
      <c r="AE12" s="63"/>
      <c r="AF12" s="41"/>
      <c r="AG12" s="41"/>
      <c r="AH12" s="41"/>
      <c r="AI12" s="41"/>
      <c r="AJ12" s="41"/>
      <c r="AK12" s="41"/>
      <c r="AL12" s="42"/>
      <c r="AM12" s="41"/>
      <c r="AN12" s="41"/>
      <c r="AO12" s="49">
        <v>4</v>
      </c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2"/>
      <c r="BC12" s="41"/>
      <c r="BD12" s="41"/>
      <c r="BE12" s="49">
        <v>2</v>
      </c>
      <c r="BF12" s="41"/>
      <c r="BG12" s="41"/>
      <c r="BH12" s="41"/>
    </row>
    <row r="13" spans="1:60" s="44" customFormat="1">
      <c r="A13" s="39">
        <v>10</v>
      </c>
      <c r="B13" s="41" t="s">
        <v>6</v>
      </c>
      <c r="C13" s="65" t="s">
        <v>31</v>
      </c>
      <c r="D13" s="43" t="s">
        <v>47</v>
      </c>
      <c r="E13" s="43" t="s">
        <v>40</v>
      </c>
      <c r="F13" s="60">
        <v>79353314</v>
      </c>
      <c r="G13" s="42"/>
      <c r="H13" s="41"/>
      <c r="I13" s="41">
        <v>5</v>
      </c>
      <c r="J13" s="41"/>
      <c r="K13" s="41"/>
      <c r="L13" s="42"/>
      <c r="M13" s="41"/>
      <c r="N13" s="41"/>
      <c r="O13" s="41"/>
      <c r="P13" s="41"/>
      <c r="Q13" s="41"/>
      <c r="R13" s="41"/>
      <c r="S13" s="42"/>
      <c r="T13" s="41">
        <v>5</v>
      </c>
      <c r="U13" s="41"/>
      <c r="V13" s="41"/>
      <c r="W13" s="41"/>
      <c r="X13" s="41"/>
      <c r="Y13" s="41"/>
      <c r="Z13" s="42"/>
      <c r="AA13" s="41"/>
      <c r="AB13" s="41"/>
      <c r="AC13" s="41">
        <v>2</v>
      </c>
      <c r="AD13" s="41"/>
      <c r="AE13" s="42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2"/>
      <c r="BC13" s="41">
        <v>4</v>
      </c>
      <c r="BD13" s="41"/>
      <c r="BE13" s="41"/>
      <c r="BF13" s="41"/>
      <c r="BG13" s="41"/>
      <c r="BH13" s="41"/>
    </row>
    <row r="14" spans="1:60" s="44" customFormat="1">
      <c r="A14" s="39">
        <v>11</v>
      </c>
      <c r="B14" s="41" t="s">
        <v>6</v>
      </c>
      <c r="C14" s="65" t="s">
        <v>32</v>
      </c>
      <c r="D14" s="43" t="s">
        <v>42</v>
      </c>
      <c r="E14" s="43" t="s">
        <v>43</v>
      </c>
      <c r="F14" s="60">
        <v>79271023</v>
      </c>
      <c r="G14" s="42"/>
      <c r="H14" s="41"/>
      <c r="I14" s="41"/>
      <c r="J14" s="41">
        <v>5</v>
      </c>
      <c r="K14" s="41"/>
      <c r="L14" s="42"/>
      <c r="M14" s="41"/>
      <c r="N14" s="41"/>
      <c r="O14" s="41"/>
      <c r="P14" s="41"/>
      <c r="Q14" s="41"/>
      <c r="R14" s="41"/>
      <c r="S14" s="42"/>
      <c r="T14" s="41"/>
      <c r="U14" s="41"/>
      <c r="V14" s="41"/>
      <c r="W14" s="41"/>
      <c r="X14" s="41">
        <v>5</v>
      </c>
      <c r="Y14" s="41"/>
      <c r="Z14" s="42"/>
      <c r="AA14" s="41"/>
      <c r="AB14" s="41"/>
      <c r="AC14" s="41">
        <v>2</v>
      </c>
      <c r="AD14" s="41"/>
      <c r="AE14" s="42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2"/>
      <c r="BC14" s="41"/>
      <c r="BD14" s="41"/>
      <c r="BE14" s="41"/>
      <c r="BF14" s="41"/>
      <c r="BG14" s="41">
        <v>4</v>
      </c>
      <c r="BH14" s="41"/>
    </row>
    <row r="15" spans="1:60" s="44" customFormat="1">
      <c r="A15" s="39">
        <v>12</v>
      </c>
      <c r="B15" s="41" t="s">
        <v>6</v>
      </c>
      <c r="C15" s="65" t="s">
        <v>33</v>
      </c>
      <c r="D15" s="43" t="s">
        <v>47</v>
      </c>
      <c r="E15" s="43" t="s">
        <v>43</v>
      </c>
      <c r="F15" s="60">
        <v>93397440</v>
      </c>
      <c r="G15" s="42"/>
      <c r="H15" s="41"/>
      <c r="I15" s="41"/>
      <c r="J15" s="41"/>
      <c r="K15" s="41"/>
      <c r="L15" s="42">
        <v>5</v>
      </c>
      <c r="M15" s="41"/>
      <c r="N15" s="41"/>
      <c r="O15" s="41"/>
      <c r="P15" s="41"/>
      <c r="Q15" s="41"/>
      <c r="R15" s="41"/>
      <c r="S15" s="42"/>
      <c r="T15" s="41"/>
      <c r="U15" s="41"/>
      <c r="V15" s="41"/>
      <c r="W15" s="41"/>
      <c r="X15" s="41">
        <v>5</v>
      </c>
      <c r="Y15" s="41"/>
      <c r="Z15" s="42"/>
      <c r="AA15" s="41"/>
      <c r="AB15" s="41"/>
      <c r="AC15" s="41"/>
      <c r="AD15" s="41"/>
      <c r="AE15" s="42">
        <v>2</v>
      </c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2"/>
      <c r="BC15" s="41"/>
      <c r="BD15" s="41">
        <v>4</v>
      </c>
      <c r="BE15" s="41"/>
      <c r="BF15" s="41"/>
      <c r="BG15" s="41"/>
      <c r="BH15" s="41"/>
    </row>
    <row r="16" spans="1:60" s="44" customFormat="1">
      <c r="A16" s="39">
        <v>13</v>
      </c>
      <c r="B16" s="41" t="s">
        <v>6</v>
      </c>
      <c r="C16" s="65" t="s">
        <v>36</v>
      </c>
      <c r="D16" s="43" t="s">
        <v>49</v>
      </c>
      <c r="E16" s="43" t="s">
        <v>45</v>
      </c>
      <c r="F16" s="60">
        <v>93410048</v>
      </c>
      <c r="G16" s="41"/>
      <c r="H16" s="41"/>
      <c r="I16" s="41"/>
      <c r="J16" s="41"/>
      <c r="K16" s="49">
        <v>5</v>
      </c>
      <c r="L16" s="42"/>
      <c r="M16" s="41"/>
      <c r="N16" s="41"/>
      <c r="O16" s="41"/>
      <c r="P16" s="41"/>
      <c r="Q16" s="49"/>
      <c r="R16" s="41"/>
      <c r="S16" s="41"/>
      <c r="T16" s="41"/>
      <c r="U16" s="41"/>
      <c r="V16" s="41"/>
      <c r="W16" s="41"/>
      <c r="X16" s="41"/>
      <c r="Y16" s="49">
        <v>5</v>
      </c>
      <c r="Z16" s="41"/>
      <c r="AA16" s="41"/>
      <c r="AB16" s="41"/>
      <c r="AC16" s="41"/>
      <c r="AD16" s="49">
        <v>2</v>
      </c>
      <c r="AE16" s="42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2"/>
      <c r="BC16" s="41"/>
      <c r="BD16" s="41"/>
      <c r="BE16" s="41"/>
      <c r="BF16" s="49">
        <v>4</v>
      </c>
      <c r="BG16" s="41"/>
      <c r="BH16" s="41"/>
    </row>
    <row r="17" spans="1:60" s="44" customFormat="1">
      <c r="A17" s="39">
        <v>14</v>
      </c>
      <c r="B17" s="41" t="s">
        <v>6</v>
      </c>
      <c r="C17" s="65" t="s">
        <v>34</v>
      </c>
      <c r="D17" s="43" t="s">
        <v>47</v>
      </c>
      <c r="E17" s="43" t="s">
        <v>45</v>
      </c>
      <c r="F17" s="60">
        <v>14228528</v>
      </c>
      <c r="G17" s="42"/>
      <c r="H17" s="41"/>
      <c r="I17" s="41">
        <v>5</v>
      </c>
      <c r="J17" s="41"/>
      <c r="K17" s="41"/>
      <c r="L17" s="42"/>
      <c r="M17" s="41"/>
      <c r="N17" s="41"/>
      <c r="O17" s="41"/>
      <c r="P17" s="41"/>
      <c r="Q17" s="41"/>
      <c r="R17" s="41"/>
      <c r="S17" s="42"/>
      <c r="T17" s="41"/>
      <c r="U17" s="41">
        <v>5</v>
      </c>
      <c r="V17" s="41"/>
      <c r="W17" s="41"/>
      <c r="X17" s="41"/>
      <c r="Y17" s="41"/>
      <c r="Z17" s="42"/>
      <c r="AA17" s="41"/>
      <c r="AB17" s="41">
        <v>2</v>
      </c>
      <c r="AC17" s="41"/>
      <c r="AD17" s="41"/>
      <c r="AE17" s="42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2"/>
      <c r="BC17" s="41">
        <v>4</v>
      </c>
      <c r="BD17" s="41"/>
      <c r="BE17" s="41"/>
      <c r="BF17" s="41"/>
      <c r="BG17" s="41"/>
      <c r="BH17" s="41"/>
    </row>
    <row r="18" spans="1:60" s="44" customFormat="1">
      <c r="A18" s="39">
        <v>15</v>
      </c>
      <c r="B18" s="41" t="s">
        <v>6</v>
      </c>
      <c r="C18" s="65" t="s">
        <v>17</v>
      </c>
      <c r="D18" s="43" t="s">
        <v>50</v>
      </c>
      <c r="E18" s="43" t="s">
        <v>45</v>
      </c>
      <c r="F18" s="60">
        <v>79990269</v>
      </c>
      <c r="G18" s="42"/>
      <c r="H18" s="41"/>
      <c r="I18" s="41"/>
      <c r="J18" s="41"/>
      <c r="K18" s="41">
        <v>3</v>
      </c>
      <c r="L18" s="42"/>
      <c r="M18" s="41"/>
      <c r="N18" s="41"/>
      <c r="O18" s="41"/>
      <c r="P18" s="41"/>
      <c r="Q18" s="41"/>
      <c r="R18" s="41"/>
      <c r="S18" s="42"/>
      <c r="T18" s="41"/>
      <c r="U18" s="41"/>
      <c r="V18" s="41"/>
      <c r="W18" s="41"/>
      <c r="X18" s="41"/>
      <c r="Y18" s="41"/>
      <c r="Z18" s="42"/>
      <c r="AA18" s="41"/>
      <c r="AB18" s="41"/>
      <c r="AC18" s="41"/>
      <c r="AD18" s="41"/>
      <c r="AE18" s="42">
        <v>3</v>
      </c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>
        <v>4</v>
      </c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2"/>
      <c r="BC18" s="41"/>
      <c r="BD18" s="41"/>
      <c r="BE18" s="41"/>
      <c r="BF18" s="41">
        <v>2</v>
      </c>
      <c r="BG18" s="41"/>
      <c r="BH18" s="41"/>
    </row>
    <row r="19" spans="1:60" s="44" customFormat="1">
      <c r="A19" s="39">
        <v>16</v>
      </c>
      <c r="B19" s="41" t="s">
        <v>18</v>
      </c>
      <c r="C19" s="65" t="s">
        <v>23</v>
      </c>
      <c r="D19" s="43" t="s">
        <v>49</v>
      </c>
      <c r="E19" s="43" t="s">
        <v>43</v>
      </c>
      <c r="F19" s="60">
        <v>51691505</v>
      </c>
      <c r="G19" s="41"/>
      <c r="H19" s="41"/>
      <c r="I19" s="41"/>
      <c r="J19" s="41"/>
      <c r="K19" s="41"/>
      <c r="L19" s="42"/>
      <c r="M19" s="41"/>
      <c r="N19" s="41"/>
      <c r="O19" s="41"/>
      <c r="P19" s="41"/>
      <c r="Q19" s="49">
        <v>4</v>
      </c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2"/>
      <c r="AF19" s="41"/>
      <c r="AG19" s="41"/>
      <c r="AH19" s="41"/>
      <c r="AI19" s="41"/>
      <c r="AJ19" s="49">
        <v>5</v>
      </c>
      <c r="AK19" s="41"/>
      <c r="AL19" s="41"/>
      <c r="AM19" s="41"/>
      <c r="AN19" s="41"/>
      <c r="AO19" s="41"/>
      <c r="AP19" s="41"/>
      <c r="AQ19" s="41"/>
      <c r="AR19" s="49"/>
      <c r="AS19" s="49"/>
      <c r="AT19" s="49"/>
      <c r="AU19" s="49">
        <v>4</v>
      </c>
      <c r="AV19" s="41"/>
      <c r="AW19" s="41"/>
      <c r="AX19" s="41"/>
      <c r="AY19" s="41"/>
      <c r="AZ19" s="41">
        <v>1</v>
      </c>
      <c r="BA19" s="41"/>
      <c r="BB19" s="41"/>
      <c r="BC19" s="41"/>
      <c r="BD19" s="41"/>
      <c r="BE19" s="41"/>
      <c r="BF19" s="41"/>
      <c r="BG19" s="41"/>
      <c r="BH19" s="41"/>
    </row>
    <row r="20" spans="1:60" s="44" customFormat="1">
      <c r="A20" s="39">
        <v>17</v>
      </c>
      <c r="B20" s="41" t="s">
        <v>18</v>
      </c>
      <c r="C20" s="65" t="s">
        <v>22</v>
      </c>
      <c r="D20" s="43" t="s">
        <v>51</v>
      </c>
      <c r="E20" s="43" t="s">
        <v>45</v>
      </c>
      <c r="F20" s="60">
        <v>26579301</v>
      </c>
      <c r="G20" s="41"/>
      <c r="H20" s="41"/>
      <c r="I20" s="41"/>
      <c r="J20" s="41"/>
      <c r="K20" s="41"/>
      <c r="L20" s="42"/>
      <c r="M20" s="41"/>
      <c r="N20" s="41">
        <v>4</v>
      </c>
      <c r="O20" s="49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2"/>
      <c r="AF20" s="41"/>
      <c r="AG20" s="41">
        <v>5</v>
      </c>
      <c r="AH20" s="49"/>
      <c r="AI20" s="41"/>
      <c r="AJ20" s="41"/>
      <c r="AK20" s="41"/>
      <c r="AL20" s="41"/>
      <c r="AM20" s="41"/>
      <c r="AN20" s="41"/>
      <c r="AO20" s="41"/>
      <c r="AP20" s="41"/>
      <c r="AQ20" s="41"/>
      <c r="AR20" s="49"/>
      <c r="AS20" s="49"/>
      <c r="AT20" s="49">
        <v>4</v>
      </c>
      <c r="AU20" s="49"/>
      <c r="AV20" s="41"/>
      <c r="AW20" s="41"/>
      <c r="AX20" s="41"/>
      <c r="AY20" s="41">
        <v>1</v>
      </c>
      <c r="AZ20" s="41"/>
      <c r="BA20" s="41"/>
      <c r="BB20" s="41"/>
      <c r="BC20" s="41"/>
      <c r="BD20" s="41"/>
      <c r="BE20" s="41"/>
      <c r="BF20" s="41"/>
      <c r="BG20" s="41"/>
      <c r="BH20" s="41"/>
    </row>
    <row r="21" spans="1:60" s="44" customFormat="1">
      <c r="A21" s="39">
        <v>18</v>
      </c>
      <c r="B21" s="41" t="s">
        <v>6</v>
      </c>
      <c r="C21" s="65" t="s">
        <v>35</v>
      </c>
      <c r="D21" s="43" t="s">
        <v>47</v>
      </c>
      <c r="E21" s="43" t="s">
        <v>45</v>
      </c>
      <c r="F21" s="60">
        <v>14271834</v>
      </c>
      <c r="G21" s="42"/>
      <c r="H21" s="41"/>
      <c r="I21" s="41">
        <v>5</v>
      </c>
      <c r="J21" s="41"/>
      <c r="K21" s="41"/>
      <c r="L21" s="42"/>
      <c r="M21" s="41"/>
      <c r="N21" s="41"/>
      <c r="O21" s="41"/>
      <c r="P21" s="41"/>
      <c r="Q21" s="41"/>
      <c r="R21" s="41"/>
      <c r="S21" s="42"/>
      <c r="T21" s="41"/>
      <c r="U21" s="41">
        <v>5</v>
      </c>
      <c r="V21" s="41"/>
      <c r="W21" s="41"/>
      <c r="X21" s="41"/>
      <c r="Y21" s="41"/>
      <c r="Z21" s="42"/>
      <c r="AA21" s="41"/>
      <c r="AB21" s="41">
        <v>2</v>
      </c>
      <c r="AC21" s="41"/>
      <c r="AD21" s="41"/>
      <c r="AE21" s="42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2"/>
      <c r="BC21" s="41"/>
      <c r="BD21" s="41"/>
      <c r="BE21" s="41">
        <v>4</v>
      </c>
      <c r="BF21" s="41"/>
      <c r="BG21" s="41"/>
      <c r="BH21" s="41"/>
    </row>
    <row r="22" spans="1:60" s="44" customFormat="1">
      <c r="A22" s="39">
        <v>19</v>
      </c>
      <c r="B22" s="41" t="s">
        <v>18</v>
      </c>
      <c r="C22" s="65" t="s">
        <v>123</v>
      </c>
      <c r="D22" s="43" t="s">
        <v>49</v>
      </c>
      <c r="E22" s="43" t="s">
        <v>45</v>
      </c>
      <c r="F22" s="60">
        <v>28542487</v>
      </c>
      <c r="G22" s="41"/>
      <c r="H22" s="41"/>
      <c r="I22" s="41"/>
      <c r="J22" s="41"/>
      <c r="K22" s="41"/>
      <c r="L22" s="42"/>
      <c r="M22" s="49"/>
      <c r="N22" s="41"/>
      <c r="O22" s="41">
        <v>4</v>
      </c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2"/>
      <c r="AF22" s="41"/>
      <c r="AG22" s="49">
        <v>5</v>
      </c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9"/>
      <c r="AS22" s="49"/>
      <c r="AT22" s="49"/>
      <c r="AU22" s="49"/>
      <c r="AV22" s="41"/>
      <c r="AW22" s="41">
        <v>4</v>
      </c>
      <c r="AX22" s="41"/>
      <c r="AY22" s="41"/>
      <c r="AZ22" s="41"/>
      <c r="BA22" s="41" t="s">
        <v>122</v>
      </c>
      <c r="BB22" s="41"/>
      <c r="BC22" s="41"/>
      <c r="BD22" s="41"/>
      <c r="BE22" s="41"/>
      <c r="BF22" s="41"/>
      <c r="BG22" s="41"/>
      <c r="BH22" s="41"/>
    </row>
    <row r="23" spans="1:60" ht="15" thickBot="1"/>
    <row r="24" spans="1:60" s="52" customFormat="1" ht="13.5" thickBot="1">
      <c r="A24" s="50"/>
      <c r="B24" s="143" t="s">
        <v>37</v>
      </c>
      <c r="C24" s="144"/>
      <c r="D24" s="144"/>
      <c r="E24" s="144"/>
      <c r="F24" s="144"/>
      <c r="G24" s="51">
        <f>SUM(G4:G22)</f>
        <v>0</v>
      </c>
      <c r="H24" s="51">
        <f>SUM(H4:H22)</f>
        <v>5</v>
      </c>
      <c r="I24" s="51">
        <f>SUM(I4:I22)</f>
        <v>20</v>
      </c>
      <c r="J24" s="51">
        <f>SUM(J4:J22)</f>
        <v>26</v>
      </c>
      <c r="K24" s="51">
        <f>SUM(K4:K22)</f>
        <v>8</v>
      </c>
      <c r="L24" s="51">
        <f>SUM(L4:L22)</f>
        <v>8</v>
      </c>
      <c r="M24" s="51">
        <f>SUM(M4:M22)</f>
        <v>0</v>
      </c>
      <c r="N24" s="51">
        <f>SUM(N4:N22)</f>
        <v>4</v>
      </c>
      <c r="O24" s="51">
        <f>SUM(O4:O22)</f>
        <v>4</v>
      </c>
      <c r="P24" s="51">
        <f>SUM(P4:P22)</f>
        <v>2</v>
      </c>
      <c r="Q24" s="51">
        <f>SUM(Q4:Q22)</f>
        <v>4</v>
      </c>
      <c r="R24" s="51">
        <f>SUM(R4:R22)</f>
        <v>0</v>
      </c>
      <c r="S24" s="51">
        <f>SUM(S4:S22)</f>
        <v>0</v>
      </c>
      <c r="T24" s="51">
        <f>SUM(T4:T22)</f>
        <v>10</v>
      </c>
      <c r="U24" s="51">
        <f>SUM(U4:U22)</f>
        <v>15</v>
      </c>
      <c r="V24" s="51">
        <f>SUM(V4:V22)</f>
        <v>5</v>
      </c>
      <c r="W24" s="51">
        <f>SUM(W4:W22)</f>
        <v>10</v>
      </c>
      <c r="X24" s="51">
        <f>SUM(X4:X22)</f>
        <v>10</v>
      </c>
      <c r="Y24" s="51">
        <f>SUM(Y4:Y22)</f>
        <v>5</v>
      </c>
      <c r="Z24" s="51">
        <f>SUM(Z4:Z22)</f>
        <v>0</v>
      </c>
      <c r="AA24" s="51">
        <f>SUM(AA4:AA22)</f>
        <v>2</v>
      </c>
      <c r="AB24" s="51">
        <f>SUM(AB4:AB22)</f>
        <v>6</v>
      </c>
      <c r="AC24" s="51">
        <f>SUM(AC4:AC22)</f>
        <v>11</v>
      </c>
      <c r="AD24" s="51">
        <f>SUM(AD4:AD22)</f>
        <v>7</v>
      </c>
      <c r="AE24" s="51">
        <f>SUM(AE4:AE22)</f>
        <v>8</v>
      </c>
      <c r="AF24" s="51">
        <f>SUM(AF4:AF22)</f>
        <v>0</v>
      </c>
      <c r="AG24" s="51">
        <f>SUM(AG4:AG22)</f>
        <v>10</v>
      </c>
      <c r="AH24" s="51">
        <f>SUM(AH4:AH22)</f>
        <v>5</v>
      </c>
      <c r="AI24" s="51">
        <f>SUM(AI4:AI22)</f>
        <v>0</v>
      </c>
      <c r="AJ24" s="51">
        <f>SUM(AJ4:AJ22)</f>
        <v>5</v>
      </c>
      <c r="AK24" s="51">
        <f>SUM(AK4:AK22)</f>
        <v>0</v>
      </c>
      <c r="AL24" s="51">
        <f>SUM(AL4:AL22)</f>
        <v>0</v>
      </c>
      <c r="AM24" s="51">
        <f>SUM(AM4:AM22)</f>
        <v>0</v>
      </c>
      <c r="AN24" s="51">
        <f>SUM(AN4:AN22)</f>
        <v>0</v>
      </c>
      <c r="AO24" s="51">
        <f>SUM(AO4:AO22)</f>
        <v>4</v>
      </c>
      <c r="AP24" s="51">
        <f>SUM(AP4:AP22)</f>
        <v>8</v>
      </c>
      <c r="AQ24" s="51">
        <f>SUM(AQ4:AQ22)</f>
        <v>4</v>
      </c>
      <c r="AR24" s="51">
        <f>SUM(AR4:AR22)</f>
        <v>0</v>
      </c>
      <c r="AS24" s="51">
        <f>SUM(AS4:AS22)</f>
        <v>0</v>
      </c>
      <c r="AT24" s="51">
        <f>SUM(AT4:AT22)</f>
        <v>4</v>
      </c>
      <c r="AU24" s="51">
        <f>SUM(AU4:AU22)</f>
        <v>4</v>
      </c>
      <c r="AV24" s="51">
        <f>SUM(AV4:AV22)</f>
        <v>4</v>
      </c>
      <c r="AW24" s="51">
        <f>SUM(AW4:AW22)</f>
        <v>4</v>
      </c>
      <c r="AX24" s="51">
        <f>SUM(AX4:AX22)</f>
        <v>0</v>
      </c>
      <c r="AY24" s="51">
        <f>SUM(AY4:AY22)</f>
        <v>1</v>
      </c>
      <c r="AZ24" s="51">
        <f>SUM(AZ4:AZ22)</f>
        <v>1</v>
      </c>
      <c r="BA24" s="51">
        <v>1</v>
      </c>
      <c r="BB24" s="51">
        <f>SUM(BB4:BB22)</f>
        <v>0</v>
      </c>
      <c r="BC24" s="51">
        <f>SUM(BC4:BC22)</f>
        <v>12</v>
      </c>
      <c r="BD24" s="51">
        <f>SUM(BD4:BD22)</f>
        <v>8</v>
      </c>
      <c r="BE24" s="51">
        <f>SUM(BE4:BE22)</f>
        <v>10</v>
      </c>
      <c r="BF24" s="51">
        <f>SUM(BF4:BF22)</f>
        <v>14</v>
      </c>
      <c r="BG24" s="51">
        <f>SUM(BG4:BG22)</f>
        <v>8</v>
      </c>
      <c r="BH24" s="51">
        <f>SUM(BH4:BH22)</f>
        <v>0</v>
      </c>
    </row>
    <row r="25" spans="1:60" s="52" customFormat="1" ht="13.5" thickBot="1">
      <c r="A25" s="50"/>
      <c r="B25" s="143" t="s">
        <v>38</v>
      </c>
      <c r="C25" s="144"/>
      <c r="D25" s="144"/>
      <c r="E25" s="144"/>
      <c r="F25" s="144"/>
      <c r="G25" s="148">
        <f>+G24+H24+I24+J24+L24+K24</f>
        <v>67</v>
      </c>
      <c r="H25" s="149"/>
      <c r="I25" s="149"/>
      <c r="J25" s="149"/>
      <c r="K25" s="149"/>
      <c r="L25" s="150"/>
      <c r="M25" s="145">
        <f>SUM(M24:R24)</f>
        <v>14</v>
      </c>
      <c r="N25" s="146"/>
      <c r="O25" s="146"/>
      <c r="P25" s="146"/>
      <c r="Q25" s="146"/>
      <c r="R25" s="147"/>
      <c r="S25" s="131">
        <f>+S24+T24+U24+V24+W24+X24+Y24</f>
        <v>55</v>
      </c>
      <c r="T25" s="132"/>
      <c r="U25" s="132"/>
      <c r="V25" s="132"/>
      <c r="W25" s="132"/>
      <c r="X25" s="132"/>
      <c r="Y25" s="133"/>
      <c r="Z25" s="134">
        <f>+Z24+AA24+AB24+AC24+AD24+AE24</f>
        <v>34</v>
      </c>
      <c r="AA25" s="135"/>
      <c r="AB25" s="135"/>
      <c r="AC25" s="135"/>
      <c r="AD25" s="136"/>
      <c r="AE25" s="136"/>
      <c r="AF25" s="137">
        <f>SUM(AF24:AK24)</f>
        <v>20</v>
      </c>
      <c r="AG25" s="138"/>
      <c r="AH25" s="138"/>
      <c r="AI25" s="138"/>
      <c r="AJ25" s="138"/>
      <c r="AK25" s="139"/>
      <c r="AL25" s="122">
        <f>SUM(AL24:AQ24)</f>
        <v>16</v>
      </c>
      <c r="AM25" s="123"/>
      <c r="AN25" s="123"/>
      <c r="AO25" s="123"/>
      <c r="AP25" s="123"/>
      <c r="AQ25" s="124"/>
      <c r="AR25" s="125">
        <f>SUM(AR24:AW24)</f>
        <v>16</v>
      </c>
      <c r="AS25" s="126"/>
      <c r="AT25" s="126"/>
      <c r="AU25" s="126"/>
      <c r="AV25" s="127"/>
      <c r="AW25" s="128"/>
      <c r="AX25" s="53"/>
      <c r="AY25" s="53">
        <f>+AX24+AY24+AZ24+BA24</f>
        <v>3</v>
      </c>
      <c r="AZ25" s="53"/>
      <c r="BA25" s="53"/>
      <c r="BB25" s="154">
        <f>SUM(BB24:BH24)</f>
        <v>52</v>
      </c>
      <c r="BC25" s="155"/>
      <c r="BD25" s="155"/>
      <c r="BE25" s="155"/>
      <c r="BF25" s="155"/>
      <c r="BG25" s="155"/>
      <c r="BH25" s="156"/>
    </row>
    <row r="26" spans="1:60" s="58" customFormat="1" ht="13.5" thickBot="1">
      <c r="A26" s="50"/>
      <c r="B26" s="54"/>
      <c r="C26" s="55"/>
      <c r="D26" s="55"/>
      <c r="E26" s="55"/>
      <c r="F26" s="55"/>
      <c r="G26" s="56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151">
        <f>+X25+Z25</f>
        <v>34</v>
      </c>
      <c r="Y26" s="152"/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3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</row>
    <row r="27" spans="1:60" s="58" customFormat="1" ht="13">
      <c r="A27" s="50"/>
      <c r="B27" s="54"/>
      <c r="F27" s="50"/>
      <c r="G27" s="54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X27" s="50"/>
      <c r="Y27" s="54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BC27" s="50"/>
      <c r="BD27" s="50"/>
      <c r="BE27" s="50"/>
      <c r="BF27" s="50"/>
      <c r="BG27" s="50"/>
      <c r="BH27" s="50"/>
    </row>
    <row r="28" spans="1:60" ht="15" thickBot="1"/>
    <row r="29" spans="1:60" ht="15" thickBot="1">
      <c r="G29" s="111" t="s">
        <v>14</v>
      </c>
      <c r="H29" s="112"/>
      <c r="I29" s="112"/>
      <c r="J29" s="112"/>
      <c r="K29" s="113"/>
      <c r="L29" s="114"/>
      <c r="M29" s="115" t="s">
        <v>19</v>
      </c>
      <c r="N29" s="116"/>
      <c r="O29" s="116"/>
      <c r="P29" s="116"/>
      <c r="Q29" s="116"/>
      <c r="R29" s="117"/>
      <c r="S29" s="131" t="s">
        <v>26</v>
      </c>
      <c r="T29" s="132"/>
      <c r="U29" s="132"/>
      <c r="V29" s="132"/>
      <c r="W29" s="132"/>
      <c r="X29" s="132"/>
      <c r="Y29" s="133"/>
      <c r="Z29" s="134" t="s">
        <v>13</v>
      </c>
      <c r="AA29" s="135"/>
      <c r="AB29" s="135"/>
      <c r="AC29" s="135"/>
      <c r="AD29" s="136"/>
      <c r="AE29" s="136"/>
      <c r="AF29" s="137" t="s">
        <v>20</v>
      </c>
      <c r="AG29" s="138"/>
      <c r="AH29" s="138"/>
      <c r="AI29" s="138"/>
      <c r="AJ29" s="138"/>
      <c r="AK29" s="139"/>
      <c r="AL29" s="122" t="s">
        <v>11</v>
      </c>
      <c r="AM29" s="123"/>
      <c r="AN29" s="123"/>
      <c r="AO29" s="123"/>
      <c r="AP29" s="123"/>
      <c r="AQ29" s="124"/>
      <c r="AR29" s="125" t="s">
        <v>21</v>
      </c>
      <c r="AS29" s="126"/>
      <c r="AT29" s="126"/>
      <c r="AU29" s="126"/>
      <c r="AV29" s="127"/>
      <c r="AW29" s="128"/>
      <c r="AX29" s="140" t="s">
        <v>115</v>
      </c>
      <c r="AY29" s="141"/>
      <c r="AZ29" s="141"/>
      <c r="BA29" s="142"/>
      <c r="BB29" s="129" t="s">
        <v>12</v>
      </c>
      <c r="BC29" s="129"/>
      <c r="BD29" s="129"/>
      <c r="BE29" s="129"/>
      <c r="BF29" s="129"/>
      <c r="BG29" s="129"/>
      <c r="BH29" s="130"/>
    </row>
    <row r="30" spans="1:60">
      <c r="G30" s="1" t="s">
        <v>4</v>
      </c>
      <c r="H30" s="2" t="s">
        <v>5</v>
      </c>
      <c r="I30" s="2" t="s">
        <v>6</v>
      </c>
      <c r="J30" s="2" t="s">
        <v>7</v>
      </c>
      <c r="K30" s="5"/>
      <c r="L30" s="3" t="s">
        <v>8</v>
      </c>
      <c r="M30" s="1" t="s">
        <v>4</v>
      </c>
      <c r="N30" s="2" t="s">
        <v>5</v>
      </c>
      <c r="O30" s="2" t="s">
        <v>6</v>
      </c>
      <c r="P30" s="2" t="s">
        <v>7</v>
      </c>
      <c r="Q30" s="3" t="s">
        <v>8</v>
      </c>
      <c r="R30" s="5" t="s">
        <v>9</v>
      </c>
      <c r="S30" s="4">
        <v>28</v>
      </c>
      <c r="T30" s="2">
        <v>30</v>
      </c>
      <c r="U30" s="2">
        <v>32</v>
      </c>
      <c r="V30" s="2">
        <v>34</v>
      </c>
      <c r="W30" s="2">
        <v>36</v>
      </c>
      <c r="X30" s="2">
        <v>38</v>
      </c>
      <c r="Y30" s="3">
        <v>40</v>
      </c>
      <c r="Z30" s="4" t="s">
        <v>4</v>
      </c>
      <c r="AA30" s="2" t="s">
        <v>5</v>
      </c>
      <c r="AB30" s="2" t="s">
        <v>6</v>
      </c>
      <c r="AC30" s="2" t="s">
        <v>7</v>
      </c>
      <c r="AD30" s="5"/>
      <c r="AE30" s="5" t="s">
        <v>8</v>
      </c>
      <c r="AF30" s="6" t="s">
        <v>4</v>
      </c>
      <c r="AG30" s="7" t="s">
        <v>5</v>
      </c>
      <c r="AH30" s="7" t="s">
        <v>6</v>
      </c>
      <c r="AI30" s="7" t="s">
        <v>7</v>
      </c>
      <c r="AJ30" s="8" t="s">
        <v>8</v>
      </c>
      <c r="AK30" s="8" t="s">
        <v>9</v>
      </c>
      <c r="AL30" s="6" t="s">
        <v>4</v>
      </c>
      <c r="AM30" s="7" t="s">
        <v>5</v>
      </c>
      <c r="AN30" s="7" t="s">
        <v>6</v>
      </c>
      <c r="AO30" s="7" t="s">
        <v>7</v>
      </c>
      <c r="AP30" s="8" t="s">
        <v>8</v>
      </c>
      <c r="AQ30" s="9" t="s">
        <v>9</v>
      </c>
      <c r="AR30" s="10">
        <v>35</v>
      </c>
      <c r="AS30" s="11">
        <v>36</v>
      </c>
      <c r="AT30" s="11">
        <v>37</v>
      </c>
      <c r="AU30" s="11">
        <v>38</v>
      </c>
      <c r="AV30" s="12">
        <v>39</v>
      </c>
      <c r="AW30" s="13">
        <v>40</v>
      </c>
      <c r="AX30" s="45"/>
      <c r="AY30" s="45"/>
      <c r="AZ30" s="45"/>
      <c r="BA30" s="45"/>
      <c r="BB30" s="10">
        <v>37</v>
      </c>
      <c r="BC30" s="10">
        <v>38</v>
      </c>
      <c r="BD30" s="10">
        <v>39</v>
      </c>
      <c r="BE30" s="10">
        <v>40</v>
      </c>
      <c r="BF30" s="10">
        <v>41</v>
      </c>
      <c r="BG30" s="10">
        <v>42</v>
      </c>
      <c r="BH30" s="10">
        <v>43</v>
      </c>
    </row>
    <row r="31" spans="1:60"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</row>
  </sheetData>
  <autoFilter ref="A3:BH22" xr:uid="{00000000-0001-0000-0000-000000000000}">
    <filterColumn colId="4">
      <filters>
        <filter val="CENTRO AGROPECUARIO LA GRANJA"/>
      </filters>
    </filterColumn>
  </autoFilter>
  <mergeCells count="35">
    <mergeCell ref="X26:AJ26"/>
    <mergeCell ref="AF25:AK25"/>
    <mergeCell ref="AR29:AW29"/>
    <mergeCell ref="BB29:BH29"/>
    <mergeCell ref="G29:L29"/>
    <mergeCell ref="M29:R29"/>
    <mergeCell ref="S29:Y29"/>
    <mergeCell ref="Z29:AE29"/>
    <mergeCell ref="AF29:AK29"/>
    <mergeCell ref="AL29:AQ29"/>
    <mergeCell ref="AL25:AQ25"/>
    <mergeCell ref="AR25:AW25"/>
    <mergeCell ref="BB25:BH25"/>
    <mergeCell ref="Z25:AE25"/>
    <mergeCell ref="AX29:BA29"/>
    <mergeCell ref="B24:F24"/>
    <mergeCell ref="B25:F25"/>
    <mergeCell ref="M25:R25"/>
    <mergeCell ref="G25:L25"/>
    <mergeCell ref="S25:Y25"/>
    <mergeCell ref="AL1:AQ1"/>
    <mergeCell ref="AR1:AW1"/>
    <mergeCell ref="BB1:BH1"/>
    <mergeCell ref="S1:Y1"/>
    <mergeCell ref="Z1:AE1"/>
    <mergeCell ref="AF1:AK1"/>
    <mergeCell ref="AX1:BA1"/>
    <mergeCell ref="G1:L1"/>
    <mergeCell ref="M1:R1"/>
    <mergeCell ref="A1:A2"/>
    <mergeCell ref="B1:B2"/>
    <mergeCell ref="C1:C2"/>
    <mergeCell ref="F1:F2"/>
    <mergeCell ref="D1:D2"/>
    <mergeCell ref="E1:E2"/>
  </mergeCells>
  <pageMargins left="0.7" right="0.7" top="0.75" bottom="0.75" header="0.3" footer="0.3"/>
  <pageSetup scale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"/>
  <sheetViews>
    <sheetView zoomScale="70" zoomScaleNormal="70" workbookViewId="0">
      <selection activeCell="C27" sqref="C27:C31"/>
    </sheetView>
  </sheetViews>
  <sheetFormatPr baseColWidth="10" defaultColWidth="10.81640625" defaultRowHeight="24.75" customHeight="1"/>
  <cols>
    <col min="1" max="1" width="4" style="21" bestFit="1" customWidth="1"/>
    <col min="2" max="2" width="36.7265625" style="21" bestFit="1" customWidth="1"/>
    <col min="3" max="3" width="7" style="21" bestFit="1" customWidth="1"/>
    <col min="4" max="4" width="11.1796875" style="21" bestFit="1" customWidth="1"/>
    <col min="5" max="5" width="14.453125" style="21" bestFit="1" customWidth="1"/>
    <col min="6" max="6" width="15.7265625" style="21" bestFit="1" customWidth="1"/>
    <col min="7" max="7" width="37.26953125" style="21" bestFit="1" customWidth="1"/>
    <col min="8" max="8" width="15.26953125" style="21" bestFit="1" customWidth="1"/>
    <col min="9" max="9" width="30.1796875" style="21" bestFit="1" customWidth="1"/>
    <col min="10" max="10" width="18" style="21" bestFit="1" customWidth="1"/>
    <col min="11" max="11" width="10.81640625" style="21"/>
    <col min="12" max="12" width="5.54296875" style="21" bestFit="1" customWidth="1"/>
    <col min="13" max="13" width="20.453125" style="21" bestFit="1" customWidth="1"/>
    <col min="14" max="14" width="10.54296875" style="21" bestFit="1" customWidth="1"/>
    <col min="15" max="16" width="10.81640625" style="21"/>
    <col min="17" max="17" width="15.7265625" style="21" bestFit="1" customWidth="1"/>
    <col min="18" max="16384" width="10.81640625" style="21"/>
  </cols>
  <sheetData>
    <row r="1" spans="1:9" ht="24.75" customHeight="1">
      <c r="A1" s="159" t="s">
        <v>140</v>
      </c>
      <c r="B1" s="159"/>
      <c r="C1" s="159"/>
      <c r="D1" s="159"/>
      <c r="E1" s="159"/>
      <c r="F1" s="159"/>
    </row>
    <row r="2" spans="1:9" ht="24.75" customHeight="1" thickBot="1"/>
    <row r="3" spans="1:9" ht="37.5" customHeight="1" thickBot="1">
      <c r="A3" s="89" t="s">
        <v>52</v>
      </c>
      <c r="B3" s="90" t="s">
        <v>53</v>
      </c>
      <c r="C3" s="90" t="s">
        <v>54</v>
      </c>
      <c r="D3" s="90" t="s">
        <v>55</v>
      </c>
      <c r="E3" s="15" t="s">
        <v>56</v>
      </c>
      <c r="F3" s="15" t="s">
        <v>57</v>
      </c>
      <c r="G3" s="21" t="s">
        <v>118</v>
      </c>
      <c r="H3" s="32" t="s">
        <v>92</v>
      </c>
      <c r="I3" s="29">
        <f>+F15+F22</f>
        <v>26945298</v>
      </c>
    </row>
    <row r="4" spans="1:9" ht="24.75" customHeight="1" thickBot="1">
      <c r="A4" s="91">
        <v>1</v>
      </c>
      <c r="B4" s="92" t="s">
        <v>58</v>
      </c>
      <c r="C4" s="192">
        <v>5</v>
      </c>
      <c r="D4" s="93" t="s">
        <v>59</v>
      </c>
      <c r="E4" s="22">
        <v>115016</v>
      </c>
      <c r="F4" s="22">
        <f>+C4*E4</f>
        <v>575080</v>
      </c>
    </row>
    <row r="5" spans="1:9" ht="24.75" customHeight="1" thickBot="1">
      <c r="A5" s="91">
        <v>2</v>
      </c>
      <c r="B5" s="92" t="s">
        <v>60</v>
      </c>
      <c r="C5" s="192">
        <v>20</v>
      </c>
      <c r="D5" s="93" t="s">
        <v>59</v>
      </c>
      <c r="E5" s="22">
        <v>115016</v>
      </c>
      <c r="F5" s="22">
        <f t="shared" ref="F5:F14" si="0">+C5*E5</f>
        <v>2300320</v>
      </c>
    </row>
    <row r="6" spans="1:9" ht="24.75" customHeight="1" thickBot="1">
      <c r="A6" s="91">
        <v>3</v>
      </c>
      <c r="B6" s="92" t="s">
        <v>61</v>
      </c>
      <c r="C6" s="192">
        <v>26</v>
      </c>
      <c r="D6" s="93" t="s">
        <v>59</v>
      </c>
      <c r="E6" s="22">
        <v>115016</v>
      </c>
      <c r="F6" s="22">
        <f t="shared" si="0"/>
        <v>2990416</v>
      </c>
    </row>
    <row r="7" spans="1:9" ht="24.75" customHeight="1" thickBot="1">
      <c r="A7" s="91">
        <v>4</v>
      </c>
      <c r="B7" s="92" t="s">
        <v>62</v>
      </c>
      <c r="C7" s="192">
        <v>8</v>
      </c>
      <c r="D7" s="93" t="s">
        <v>59</v>
      </c>
      <c r="E7" s="22">
        <v>115016</v>
      </c>
      <c r="F7" s="22">
        <f t="shared" si="0"/>
        <v>920128</v>
      </c>
    </row>
    <row r="8" spans="1:9" ht="24.75" customHeight="1" thickBot="1">
      <c r="A8" s="91">
        <v>5</v>
      </c>
      <c r="B8" s="92" t="s">
        <v>63</v>
      </c>
      <c r="C8" s="192">
        <v>8</v>
      </c>
      <c r="D8" s="93" t="s">
        <v>59</v>
      </c>
      <c r="E8" s="22">
        <v>115016</v>
      </c>
      <c r="F8" s="22">
        <f t="shared" si="0"/>
        <v>920128</v>
      </c>
    </row>
    <row r="9" spans="1:9" ht="24.75" customHeight="1" thickBot="1">
      <c r="A9" s="91">
        <v>6</v>
      </c>
      <c r="B9" s="92" t="s">
        <v>64</v>
      </c>
      <c r="C9" s="192">
        <v>10</v>
      </c>
      <c r="D9" s="93" t="s">
        <v>59</v>
      </c>
      <c r="E9" s="22">
        <v>159974</v>
      </c>
      <c r="F9" s="22">
        <f t="shared" si="0"/>
        <v>1599740</v>
      </c>
    </row>
    <row r="10" spans="1:9" ht="24.75" customHeight="1" thickBot="1">
      <c r="A10" s="91">
        <v>7</v>
      </c>
      <c r="B10" s="92" t="s">
        <v>65</v>
      </c>
      <c r="C10" s="192">
        <v>15</v>
      </c>
      <c r="D10" s="93" t="s">
        <v>59</v>
      </c>
      <c r="E10" s="22">
        <v>159974</v>
      </c>
      <c r="F10" s="22">
        <f t="shared" si="0"/>
        <v>2399610</v>
      </c>
    </row>
    <row r="11" spans="1:9" ht="24.75" customHeight="1" thickBot="1">
      <c r="A11" s="91">
        <v>8</v>
      </c>
      <c r="B11" s="92" t="s">
        <v>66</v>
      </c>
      <c r="C11" s="192">
        <v>5</v>
      </c>
      <c r="D11" s="93" t="s">
        <v>59</v>
      </c>
      <c r="E11" s="22">
        <v>159974</v>
      </c>
      <c r="F11" s="22">
        <f t="shared" si="0"/>
        <v>799870</v>
      </c>
    </row>
    <row r="12" spans="1:9" ht="24.75" customHeight="1" thickBot="1">
      <c r="A12" s="91">
        <v>9</v>
      </c>
      <c r="B12" s="92" t="s">
        <v>67</v>
      </c>
      <c r="C12" s="192">
        <v>10</v>
      </c>
      <c r="D12" s="93" t="s">
        <v>59</v>
      </c>
      <c r="E12" s="22">
        <v>159974</v>
      </c>
      <c r="F12" s="22">
        <f t="shared" si="0"/>
        <v>1599740</v>
      </c>
    </row>
    <row r="13" spans="1:9" ht="24.75" customHeight="1" thickBot="1">
      <c r="A13" s="91">
        <v>10</v>
      </c>
      <c r="B13" s="92" t="s">
        <v>68</v>
      </c>
      <c r="C13" s="192">
        <v>10</v>
      </c>
      <c r="D13" s="93" t="s">
        <v>59</v>
      </c>
      <c r="E13" s="22">
        <v>159974</v>
      </c>
      <c r="F13" s="22">
        <f t="shared" si="0"/>
        <v>1599740</v>
      </c>
    </row>
    <row r="14" spans="1:9" ht="24.75" customHeight="1" thickBot="1">
      <c r="A14" s="91">
        <v>11</v>
      </c>
      <c r="B14" s="92" t="s">
        <v>69</v>
      </c>
      <c r="C14" s="192">
        <v>5</v>
      </c>
      <c r="D14" s="93" t="s">
        <v>59</v>
      </c>
      <c r="E14" s="22">
        <v>159974</v>
      </c>
      <c r="F14" s="22">
        <f t="shared" si="0"/>
        <v>799870</v>
      </c>
    </row>
    <row r="15" spans="1:9" ht="24.75" customHeight="1" thickBot="1">
      <c r="D15" s="157" t="s">
        <v>70</v>
      </c>
      <c r="E15" s="158"/>
      <c r="F15" s="31">
        <f>SUM(F4:F14)</f>
        <v>16504642</v>
      </c>
      <c r="H15" s="29"/>
    </row>
    <row r="17" spans="1:9" ht="24.75" customHeight="1" thickBot="1"/>
    <row r="18" spans="1:9" ht="24.75" customHeight="1" thickBot="1">
      <c r="A18" s="89" t="s">
        <v>52</v>
      </c>
      <c r="B18" s="90" t="s">
        <v>53</v>
      </c>
      <c r="C18" s="90" t="s">
        <v>54</v>
      </c>
      <c r="D18" s="90" t="s">
        <v>55</v>
      </c>
      <c r="E18" s="15" t="s">
        <v>56</v>
      </c>
      <c r="F18" s="15" t="s">
        <v>57</v>
      </c>
      <c r="G18" s="21" t="s">
        <v>118</v>
      </c>
    </row>
    <row r="19" spans="1:9" ht="24.75" customHeight="1" thickBot="1">
      <c r="A19" s="94">
        <v>1</v>
      </c>
      <c r="B19" s="95" t="s">
        <v>71</v>
      </c>
      <c r="C19" s="194">
        <v>4</v>
      </c>
      <c r="D19" s="96" t="s">
        <v>59</v>
      </c>
      <c r="E19" s="16">
        <v>652541</v>
      </c>
      <c r="F19" s="16">
        <f t="shared" ref="F19:F21" si="1">+E19*C19</f>
        <v>2610164</v>
      </c>
    </row>
    <row r="20" spans="1:9" ht="24.75" customHeight="1" thickBot="1">
      <c r="A20" s="94">
        <v>2</v>
      </c>
      <c r="B20" s="95" t="s">
        <v>72</v>
      </c>
      <c r="C20" s="194">
        <v>8</v>
      </c>
      <c r="D20" s="96" t="s">
        <v>59</v>
      </c>
      <c r="E20" s="16">
        <v>652541</v>
      </c>
      <c r="F20" s="16">
        <f t="shared" si="1"/>
        <v>5220328</v>
      </c>
    </row>
    <row r="21" spans="1:9" ht="24.75" customHeight="1" thickBot="1">
      <c r="A21" s="94">
        <v>3</v>
      </c>
      <c r="B21" s="95" t="s">
        <v>73</v>
      </c>
      <c r="C21" s="192">
        <v>4</v>
      </c>
      <c r="D21" s="93" t="s">
        <v>59</v>
      </c>
      <c r="E21" s="16">
        <v>652541</v>
      </c>
      <c r="F21" s="16">
        <f t="shared" si="1"/>
        <v>2610164</v>
      </c>
    </row>
    <row r="22" spans="1:9" ht="24.75" customHeight="1" thickBot="1">
      <c r="A22" s="17"/>
      <c r="B22" s="18"/>
      <c r="C22" s="19"/>
      <c r="D22" s="157" t="s">
        <v>70</v>
      </c>
      <c r="E22" s="162"/>
      <c r="F22" s="20">
        <f>SUM(F19:F21)</f>
        <v>10440656</v>
      </c>
    </row>
    <row r="24" spans="1:9" ht="24.75" customHeight="1">
      <c r="A24" s="159" t="s">
        <v>141</v>
      </c>
      <c r="B24" s="159"/>
      <c r="C24" s="159"/>
      <c r="D24" s="159"/>
      <c r="E24" s="159"/>
      <c r="F24" s="159"/>
    </row>
    <row r="25" spans="1:9" ht="24.75" customHeight="1" thickBot="1"/>
    <row r="26" spans="1:9" ht="24.75" customHeight="1" thickBot="1">
      <c r="A26" s="89" t="s">
        <v>52</v>
      </c>
      <c r="B26" s="90" t="s">
        <v>53</v>
      </c>
      <c r="C26" s="90" t="s">
        <v>54</v>
      </c>
      <c r="D26" s="90" t="s">
        <v>55</v>
      </c>
      <c r="E26" s="15" t="s">
        <v>56</v>
      </c>
      <c r="F26" s="15" t="s">
        <v>57</v>
      </c>
      <c r="G26" s="21" t="s">
        <v>118</v>
      </c>
      <c r="H26" s="32" t="s">
        <v>93</v>
      </c>
      <c r="I26" s="29">
        <f>+F32+F39</f>
        <v>20422400</v>
      </c>
    </row>
    <row r="27" spans="1:9" ht="24.75" customHeight="1" thickBot="1">
      <c r="A27" s="97">
        <v>1</v>
      </c>
      <c r="B27" s="98" t="s">
        <v>74</v>
      </c>
      <c r="C27" s="195">
        <v>8</v>
      </c>
      <c r="D27" s="99" t="s">
        <v>75</v>
      </c>
      <c r="E27" s="16">
        <v>297164</v>
      </c>
      <c r="F27" s="16">
        <f>+E27*C27</f>
        <v>2377312</v>
      </c>
    </row>
    <row r="28" spans="1:9" ht="24.75" customHeight="1" thickBot="1">
      <c r="A28" s="97">
        <v>2</v>
      </c>
      <c r="B28" s="98" t="s">
        <v>76</v>
      </c>
      <c r="C28" s="195">
        <v>14</v>
      </c>
      <c r="D28" s="99" t="s">
        <v>75</v>
      </c>
      <c r="E28" s="16">
        <v>297164</v>
      </c>
      <c r="F28" s="16">
        <f t="shared" ref="F28:F31" si="2">+E28*C28</f>
        <v>4160296</v>
      </c>
    </row>
    <row r="29" spans="1:9" ht="24.75" customHeight="1" thickBot="1">
      <c r="A29" s="97">
        <v>3</v>
      </c>
      <c r="B29" s="98" t="s">
        <v>77</v>
      </c>
      <c r="C29" s="195">
        <v>10</v>
      </c>
      <c r="D29" s="99" t="s">
        <v>75</v>
      </c>
      <c r="E29" s="16">
        <v>297164</v>
      </c>
      <c r="F29" s="16">
        <f t="shared" si="2"/>
        <v>2971640</v>
      </c>
    </row>
    <row r="30" spans="1:9" ht="24.75" customHeight="1" thickBot="1">
      <c r="A30" s="97">
        <v>4</v>
      </c>
      <c r="B30" s="98" t="s">
        <v>78</v>
      </c>
      <c r="C30" s="195">
        <v>8</v>
      </c>
      <c r="D30" s="99" t="s">
        <v>75</v>
      </c>
      <c r="E30" s="16">
        <v>297164</v>
      </c>
      <c r="F30" s="16">
        <f t="shared" si="2"/>
        <v>2377312</v>
      </c>
    </row>
    <row r="31" spans="1:9" ht="24.75" customHeight="1" thickBot="1">
      <c r="A31" s="97">
        <v>5</v>
      </c>
      <c r="B31" s="98" t="s">
        <v>79</v>
      </c>
      <c r="C31" s="195">
        <v>12</v>
      </c>
      <c r="D31" s="99" t="s">
        <v>75</v>
      </c>
      <c r="E31" s="16">
        <v>297164</v>
      </c>
      <c r="F31" s="16">
        <f t="shared" si="2"/>
        <v>3565968</v>
      </c>
    </row>
    <row r="32" spans="1:9" ht="24.75" customHeight="1" thickBot="1">
      <c r="A32" s="24"/>
      <c r="B32" s="25"/>
      <c r="C32" s="24"/>
      <c r="D32" s="160" t="s">
        <v>70</v>
      </c>
      <c r="E32" s="161"/>
      <c r="F32" s="26">
        <f>SUM(F27:F31)</f>
        <v>15452528</v>
      </c>
    </row>
    <row r="33" spans="1:9" ht="24.75" customHeight="1" thickBot="1"/>
    <row r="34" spans="1:9" ht="24.75" customHeight="1" thickBot="1">
      <c r="A34" s="89" t="s">
        <v>52</v>
      </c>
      <c r="B34" s="90" t="s">
        <v>53</v>
      </c>
      <c r="C34" s="90" t="s">
        <v>54</v>
      </c>
      <c r="D34" s="90" t="s">
        <v>55</v>
      </c>
      <c r="E34" s="15" t="s">
        <v>56</v>
      </c>
      <c r="F34" s="15" t="s">
        <v>57</v>
      </c>
      <c r="G34" s="21" t="s">
        <v>118</v>
      </c>
    </row>
    <row r="35" spans="1:9" ht="24.75" customHeight="1" thickBot="1">
      <c r="A35" s="97">
        <v>2</v>
      </c>
      <c r="B35" s="98" t="s">
        <v>80</v>
      </c>
      <c r="C35" s="195">
        <v>4</v>
      </c>
      <c r="D35" s="99" t="s">
        <v>75</v>
      </c>
      <c r="E35" s="16">
        <v>310617</v>
      </c>
      <c r="F35" s="16">
        <f>+E35*C35</f>
        <v>1242468</v>
      </c>
    </row>
    <row r="36" spans="1:9" ht="24.75" customHeight="1" thickBot="1">
      <c r="A36" s="97">
        <v>3</v>
      </c>
      <c r="B36" s="98" t="s">
        <v>82</v>
      </c>
      <c r="C36" s="195">
        <v>4</v>
      </c>
      <c r="D36" s="99" t="s">
        <v>75</v>
      </c>
      <c r="E36" s="16">
        <v>310617</v>
      </c>
      <c r="F36" s="16">
        <f t="shared" ref="F36:F38" si="3">+E36*C36</f>
        <v>1242468</v>
      </c>
    </row>
    <row r="37" spans="1:9" ht="24.75" customHeight="1" thickBot="1">
      <c r="A37" s="97">
        <v>4</v>
      </c>
      <c r="B37" s="98" t="s">
        <v>81</v>
      </c>
      <c r="C37" s="195">
        <v>4</v>
      </c>
      <c r="D37" s="99" t="s">
        <v>75</v>
      </c>
      <c r="E37" s="16">
        <v>310617</v>
      </c>
      <c r="F37" s="16">
        <f t="shared" si="3"/>
        <v>1242468</v>
      </c>
    </row>
    <row r="38" spans="1:9" ht="24.75" customHeight="1" thickBot="1">
      <c r="A38" s="97">
        <v>5</v>
      </c>
      <c r="B38" s="98" t="s">
        <v>135</v>
      </c>
      <c r="C38" s="195">
        <v>4</v>
      </c>
      <c r="D38" s="99" t="s">
        <v>136</v>
      </c>
      <c r="E38" s="16">
        <v>310617</v>
      </c>
      <c r="F38" s="16">
        <f t="shared" si="3"/>
        <v>1242468</v>
      </c>
    </row>
    <row r="39" spans="1:9" ht="24.75" customHeight="1" thickBot="1">
      <c r="A39" s="23"/>
      <c r="B39" s="23"/>
      <c r="C39" s="23"/>
      <c r="D39" s="160" t="s">
        <v>70</v>
      </c>
      <c r="E39" s="161"/>
      <c r="F39" s="26">
        <f>SUM(F35:F38)</f>
        <v>4969872</v>
      </c>
    </row>
    <row r="41" spans="1:9" ht="24.75" customHeight="1">
      <c r="A41" s="159" t="s">
        <v>94</v>
      </c>
      <c r="B41" s="159"/>
      <c r="C41" s="159"/>
      <c r="D41" s="159"/>
      <c r="E41" s="159"/>
      <c r="F41" s="159"/>
    </row>
    <row r="42" spans="1:9" ht="24.75" customHeight="1" thickBot="1"/>
    <row r="43" spans="1:9" ht="24.75" customHeight="1" thickBot="1">
      <c r="A43" s="89" t="s">
        <v>52</v>
      </c>
      <c r="B43" s="90" t="s">
        <v>53</v>
      </c>
      <c r="C43" s="90" t="s">
        <v>54</v>
      </c>
      <c r="D43" s="90" t="s">
        <v>55</v>
      </c>
      <c r="E43" s="15" t="s">
        <v>56</v>
      </c>
      <c r="F43" s="15" t="s">
        <v>57</v>
      </c>
      <c r="H43" s="32" t="s">
        <v>94</v>
      </c>
      <c r="I43" s="29">
        <f>+F47</f>
        <v>7849500</v>
      </c>
    </row>
    <row r="44" spans="1:9" ht="24.75" customHeight="1" thickBot="1">
      <c r="A44" s="100">
        <v>1</v>
      </c>
      <c r="B44" s="101" t="s">
        <v>137</v>
      </c>
      <c r="C44" s="193">
        <v>10</v>
      </c>
      <c r="D44" s="102" t="s">
        <v>59</v>
      </c>
      <c r="E44" s="16">
        <v>392475</v>
      </c>
      <c r="F44" s="16">
        <f>+E44*C44</f>
        <v>3924750</v>
      </c>
    </row>
    <row r="45" spans="1:9" ht="24.75" customHeight="1" thickBot="1">
      <c r="A45" s="100">
        <v>2</v>
      </c>
      <c r="B45" s="101" t="s">
        <v>138</v>
      </c>
      <c r="C45" s="193">
        <v>5</v>
      </c>
      <c r="D45" s="102" t="s">
        <v>59</v>
      </c>
      <c r="E45" s="16">
        <v>392475</v>
      </c>
      <c r="F45" s="16">
        <f t="shared" ref="F45:F46" si="4">+E45*C45</f>
        <v>1962375</v>
      </c>
    </row>
    <row r="46" spans="1:9" ht="24.75" customHeight="1" thickBot="1">
      <c r="A46" s="100">
        <v>3</v>
      </c>
      <c r="B46" s="101" t="s">
        <v>139</v>
      </c>
      <c r="C46" s="193">
        <v>5</v>
      </c>
      <c r="D46" s="102" t="s">
        <v>59</v>
      </c>
      <c r="E46" s="16">
        <v>392475</v>
      </c>
      <c r="F46" s="16">
        <f t="shared" si="4"/>
        <v>1962375</v>
      </c>
    </row>
    <row r="47" spans="1:9" ht="24.75" customHeight="1" thickBot="1">
      <c r="A47" s="27"/>
      <c r="B47" s="27"/>
      <c r="C47" s="27"/>
      <c r="D47" s="163" t="s">
        <v>83</v>
      </c>
      <c r="E47" s="164"/>
      <c r="F47" s="28">
        <f>SUM(F44:F46)</f>
        <v>7849500</v>
      </c>
    </row>
    <row r="48" spans="1:9" ht="24.75" customHeight="1">
      <c r="A48" s="27"/>
      <c r="B48" s="27"/>
      <c r="C48" s="27"/>
      <c r="D48" s="27"/>
      <c r="E48" s="27"/>
      <c r="F48" s="27"/>
    </row>
    <row r="49" spans="1:12" ht="24.75" customHeight="1">
      <c r="A49" s="27"/>
      <c r="B49" s="27"/>
      <c r="C49" s="27"/>
      <c r="D49" s="27"/>
      <c r="E49" s="27"/>
      <c r="F49" s="27"/>
    </row>
    <row r="50" spans="1:12" ht="24.75" customHeight="1">
      <c r="A50" s="159" t="s">
        <v>95</v>
      </c>
      <c r="B50" s="159"/>
      <c r="C50" s="159"/>
      <c r="D50" s="159"/>
      <c r="E50" s="159"/>
      <c r="F50" s="159"/>
    </row>
    <row r="51" spans="1:12" ht="24.75" customHeight="1" thickBot="1">
      <c r="H51" s="32" t="s">
        <v>95</v>
      </c>
    </row>
    <row r="52" spans="1:12" ht="24.75" customHeight="1" thickBot="1">
      <c r="A52" s="89" t="s">
        <v>52</v>
      </c>
      <c r="B52" s="90" t="s">
        <v>53</v>
      </c>
      <c r="C52" s="90" t="s">
        <v>54</v>
      </c>
      <c r="D52" s="90" t="s">
        <v>55</v>
      </c>
      <c r="E52" s="15" t="s">
        <v>56</v>
      </c>
      <c r="F52" s="15" t="s">
        <v>57</v>
      </c>
      <c r="H52" s="29">
        <f>+F58+F66+F73</f>
        <v>6125833</v>
      </c>
      <c r="K52" s="14"/>
    </row>
    <row r="53" spans="1:12" ht="24.75" customHeight="1" thickBot="1">
      <c r="A53" s="100">
        <v>1</v>
      </c>
      <c r="B53" s="101" t="s">
        <v>84</v>
      </c>
      <c r="C53" s="193">
        <v>2</v>
      </c>
      <c r="D53" s="102" t="s">
        <v>59</v>
      </c>
      <c r="E53" s="16">
        <v>118946</v>
      </c>
      <c r="F53" s="16">
        <f>+E53*C53</f>
        <v>237892</v>
      </c>
      <c r="K53" s="14"/>
    </row>
    <row r="54" spans="1:12" ht="24.75" customHeight="1" thickBot="1">
      <c r="A54" s="100">
        <v>2</v>
      </c>
      <c r="B54" s="101" t="s">
        <v>85</v>
      </c>
      <c r="C54" s="193">
        <v>6</v>
      </c>
      <c r="D54" s="102" t="s">
        <v>59</v>
      </c>
      <c r="E54" s="16">
        <v>118946</v>
      </c>
      <c r="F54" s="16">
        <f t="shared" ref="F54:F57" si="5">+E54*C54</f>
        <v>713676</v>
      </c>
      <c r="K54" s="14"/>
    </row>
    <row r="55" spans="1:12" ht="24.75" customHeight="1" thickBot="1">
      <c r="A55" s="100">
        <v>3</v>
      </c>
      <c r="B55" s="101" t="s">
        <v>86</v>
      </c>
      <c r="C55" s="193">
        <v>11</v>
      </c>
      <c r="D55" s="102" t="s">
        <v>59</v>
      </c>
      <c r="E55" s="16">
        <v>118946</v>
      </c>
      <c r="F55" s="16">
        <f t="shared" si="5"/>
        <v>1308406</v>
      </c>
      <c r="K55" s="14"/>
    </row>
    <row r="56" spans="1:12" ht="24.75" customHeight="1" thickBot="1">
      <c r="A56" s="100">
        <v>4</v>
      </c>
      <c r="B56" s="101" t="s">
        <v>87</v>
      </c>
      <c r="C56" s="193">
        <v>7</v>
      </c>
      <c r="D56" s="102" t="s">
        <v>59</v>
      </c>
      <c r="E56" s="16">
        <v>118946</v>
      </c>
      <c r="F56" s="16">
        <f t="shared" si="5"/>
        <v>832622</v>
      </c>
      <c r="K56" s="14"/>
    </row>
    <row r="57" spans="1:12" ht="24.75" customHeight="1" thickBot="1">
      <c r="A57" s="100">
        <v>4</v>
      </c>
      <c r="B57" s="101" t="s">
        <v>88</v>
      </c>
      <c r="C57" s="193">
        <v>8</v>
      </c>
      <c r="D57" s="102" t="s">
        <v>59</v>
      </c>
      <c r="E57" s="16">
        <v>118946</v>
      </c>
      <c r="F57" s="16">
        <f t="shared" si="5"/>
        <v>951568</v>
      </c>
      <c r="K57" s="14"/>
    </row>
    <row r="58" spans="1:12" ht="24.75" customHeight="1" thickBot="1">
      <c r="A58" s="27"/>
      <c r="B58" s="27"/>
      <c r="C58" s="27"/>
      <c r="D58" s="163" t="s">
        <v>83</v>
      </c>
      <c r="E58" s="164"/>
      <c r="F58" s="28">
        <f>SUM(F53:F57)</f>
        <v>4044164</v>
      </c>
      <c r="K58" s="14"/>
    </row>
    <row r="59" spans="1:12" ht="24.75" customHeight="1">
      <c r="K59" s="14"/>
    </row>
    <row r="60" spans="1:12" ht="24.75" customHeight="1" thickBot="1">
      <c r="L60" s="38"/>
    </row>
    <row r="61" spans="1:12" ht="24.75" customHeight="1" thickBot="1">
      <c r="A61" s="89" t="s">
        <v>52</v>
      </c>
      <c r="B61" s="90" t="s">
        <v>53</v>
      </c>
      <c r="C61" s="90" t="s">
        <v>54</v>
      </c>
      <c r="D61" s="90" t="s">
        <v>55</v>
      </c>
      <c r="E61" s="15" t="s">
        <v>56</v>
      </c>
      <c r="F61" s="15" t="s">
        <v>57</v>
      </c>
      <c r="J61" s="30"/>
    </row>
    <row r="62" spans="1:12" ht="24.75" customHeight="1" thickBot="1">
      <c r="A62" s="100">
        <v>1</v>
      </c>
      <c r="B62" s="92" t="s">
        <v>142</v>
      </c>
      <c r="C62" s="193">
        <v>4</v>
      </c>
      <c r="D62" s="102" t="s">
        <v>59</v>
      </c>
      <c r="E62" s="16">
        <v>121351</v>
      </c>
      <c r="F62" s="16">
        <f>+E62*C62</f>
        <v>485404</v>
      </c>
      <c r="I62" s="105" t="s">
        <v>144</v>
      </c>
      <c r="J62" s="106">
        <f>+I3</f>
        <v>26945298</v>
      </c>
    </row>
    <row r="63" spans="1:12" ht="24.75" customHeight="1" thickBot="1">
      <c r="A63" s="100">
        <v>2</v>
      </c>
      <c r="B63" s="92" t="s">
        <v>89</v>
      </c>
      <c r="C63" s="193">
        <v>4</v>
      </c>
      <c r="D63" s="102" t="s">
        <v>59</v>
      </c>
      <c r="E63" s="16">
        <v>121351</v>
      </c>
      <c r="F63" s="16">
        <f t="shared" ref="F63:F65" si="6">+E63*C63</f>
        <v>485404</v>
      </c>
      <c r="I63" s="105" t="s">
        <v>145</v>
      </c>
      <c r="J63" s="106">
        <f>+I26</f>
        <v>20422400</v>
      </c>
    </row>
    <row r="64" spans="1:12" ht="24.75" customHeight="1" thickBot="1">
      <c r="A64" s="100">
        <v>3</v>
      </c>
      <c r="B64" s="92" t="s">
        <v>91</v>
      </c>
      <c r="C64" s="193">
        <v>2</v>
      </c>
      <c r="D64" s="102" t="s">
        <v>59</v>
      </c>
      <c r="E64" s="16">
        <v>121351</v>
      </c>
      <c r="F64" s="16">
        <f t="shared" si="6"/>
        <v>242702</v>
      </c>
      <c r="I64" s="105" t="s">
        <v>146</v>
      </c>
      <c r="J64" s="106">
        <f>+I43</f>
        <v>7849500</v>
      </c>
    </row>
    <row r="65" spans="1:10" ht="24.75" customHeight="1" thickBot="1">
      <c r="A65" s="100">
        <v>4</v>
      </c>
      <c r="B65" s="92" t="s">
        <v>90</v>
      </c>
      <c r="C65" s="193">
        <v>4</v>
      </c>
      <c r="D65" s="102" t="s">
        <v>59</v>
      </c>
      <c r="E65" s="16">
        <v>121351</v>
      </c>
      <c r="F65" s="16">
        <f t="shared" si="6"/>
        <v>485404</v>
      </c>
      <c r="I65" s="105" t="s">
        <v>147</v>
      </c>
      <c r="J65" s="106">
        <f>+H52</f>
        <v>6125833</v>
      </c>
    </row>
    <row r="66" spans="1:10" ht="24.75" customHeight="1" thickBot="1">
      <c r="A66" s="23"/>
      <c r="B66" s="23"/>
      <c r="C66" s="27"/>
      <c r="D66" s="163" t="s">
        <v>83</v>
      </c>
      <c r="E66" s="164"/>
      <c r="F66" s="28">
        <f>SUM(F62:F65)</f>
        <v>1698914</v>
      </c>
      <c r="I66" s="107" t="s">
        <v>148</v>
      </c>
      <c r="J66" s="108">
        <f>SUM(J62:J65)</f>
        <v>61343031</v>
      </c>
    </row>
    <row r="68" spans="1:10" ht="24.75" customHeight="1" thickBot="1"/>
    <row r="69" spans="1:10" ht="24.75" customHeight="1" thickBot="1">
      <c r="A69" s="89" t="s">
        <v>52</v>
      </c>
      <c r="B69" s="90" t="s">
        <v>53</v>
      </c>
      <c r="C69" s="103" t="s">
        <v>54</v>
      </c>
      <c r="D69" s="104" t="s">
        <v>55</v>
      </c>
      <c r="E69" s="15" t="s">
        <v>56</v>
      </c>
      <c r="F69" s="15" t="s">
        <v>57</v>
      </c>
    </row>
    <row r="70" spans="1:10" ht="24.75" customHeight="1" thickBot="1">
      <c r="A70" s="100">
        <v>1</v>
      </c>
      <c r="B70" s="98" t="s">
        <v>116</v>
      </c>
      <c r="C70" s="195">
        <v>1</v>
      </c>
      <c r="D70" s="99" t="s">
        <v>75</v>
      </c>
      <c r="E70" s="16">
        <v>127585</v>
      </c>
      <c r="F70" s="16">
        <f>+E70*C70</f>
        <v>127585</v>
      </c>
    </row>
    <row r="71" spans="1:10" ht="24.75" customHeight="1" thickBot="1">
      <c r="A71" s="100">
        <v>2</v>
      </c>
      <c r="B71" s="98" t="s">
        <v>117</v>
      </c>
      <c r="C71" s="195">
        <v>1</v>
      </c>
      <c r="D71" s="99" t="s">
        <v>75</v>
      </c>
      <c r="E71" s="16">
        <v>127585</v>
      </c>
      <c r="F71" s="16">
        <f t="shared" ref="F71:F72" si="7">+E71*C71</f>
        <v>127585</v>
      </c>
    </row>
    <row r="72" spans="1:10" ht="24.75" customHeight="1" thickBot="1">
      <c r="A72" s="100">
        <v>3</v>
      </c>
      <c r="B72" s="98" t="s">
        <v>143</v>
      </c>
      <c r="C72" s="195">
        <v>1</v>
      </c>
      <c r="D72" s="99" t="s">
        <v>75</v>
      </c>
      <c r="E72" s="16">
        <v>127585</v>
      </c>
      <c r="F72" s="16">
        <f t="shared" si="7"/>
        <v>127585</v>
      </c>
    </row>
    <row r="73" spans="1:10" ht="24.75" customHeight="1" thickBot="1">
      <c r="B73" s="23"/>
      <c r="C73" s="23"/>
      <c r="D73" s="160" t="s">
        <v>70</v>
      </c>
      <c r="E73" s="161"/>
      <c r="F73" s="26">
        <f>SUM(F70:F72)</f>
        <v>382755</v>
      </c>
    </row>
  </sheetData>
  <mergeCells count="12">
    <mergeCell ref="D15:E15"/>
    <mergeCell ref="A1:F1"/>
    <mergeCell ref="A24:F24"/>
    <mergeCell ref="A41:F41"/>
    <mergeCell ref="D73:E73"/>
    <mergeCell ref="D22:E22"/>
    <mergeCell ref="D66:E66"/>
    <mergeCell ref="D32:E32"/>
    <mergeCell ref="D39:E39"/>
    <mergeCell ref="D47:E47"/>
    <mergeCell ref="D58:E58"/>
    <mergeCell ref="A50:F5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5"/>
  <sheetViews>
    <sheetView topLeftCell="A16" zoomScale="115" zoomScaleNormal="115" workbookViewId="0">
      <selection activeCell="B12" sqref="B12:B13"/>
    </sheetView>
  </sheetViews>
  <sheetFormatPr baseColWidth="10" defaultColWidth="10.7265625" defaultRowHeight="14.5"/>
  <cols>
    <col min="2" max="2" width="26" bestFit="1" customWidth="1"/>
    <col min="4" max="4" width="10.7265625" style="67"/>
    <col min="8" max="8" width="14.1796875" customWidth="1"/>
    <col min="13" max="13" width="11.54296875" bestFit="1" customWidth="1"/>
    <col min="15" max="15" width="13" bestFit="1" customWidth="1"/>
  </cols>
  <sheetData>
    <row r="1" spans="1:15" ht="15.75" customHeight="1">
      <c r="A1" s="179" t="s">
        <v>96</v>
      </c>
      <c r="B1" s="168" t="s">
        <v>53</v>
      </c>
      <c r="C1" s="181" t="s">
        <v>128</v>
      </c>
      <c r="D1" s="183" t="s">
        <v>124</v>
      </c>
      <c r="E1" s="184"/>
      <c r="F1" s="185"/>
      <c r="G1" s="168" t="s">
        <v>56</v>
      </c>
    </row>
    <row r="2" spans="1:15" ht="42.5" thickBot="1">
      <c r="A2" s="180"/>
      <c r="B2" s="169"/>
      <c r="C2" s="182"/>
      <c r="D2" s="72" t="s">
        <v>97</v>
      </c>
      <c r="E2" s="72" t="s">
        <v>126</v>
      </c>
      <c r="F2" s="72" t="s">
        <v>127</v>
      </c>
      <c r="G2" s="169"/>
    </row>
    <row r="3" spans="1:15" ht="15" thickBot="1">
      <c r="A3" s="186" t="s">
        <v>98</v>
      </c>
      <c r="B3" s="73" t="s">
        <v>99</v>
      </c>
      <c r="C3" s="74">
        <v>110000</v>
      </c>
      <c r="D3" s="75">
        <v>136900</v>
      </c>
      <c r="E3" s="75">
        <v>128164</v>
      </c>
      <c r="F3" s="75">
        <v>85000</v>
      </c>
      <c r="G3" s="75">
        <f>(+C3+D3+E3+F3)/4</f>
        <v>115016</v>
      </c>
    </row>
    <row r="4" spans="1:15" ht="15" thickBot="1">
      <c r="A4" s="187"/>
      <c r="B4" s="73" t="s">
        <v>100</v>
      </c>
      <c r="C4" s="76">
        <v>130000</v>
      </c>
      <c r="D4" s="75">
        <v>219900</v>
      </c>
      <c r="E4" s="75">
        <v>149994</v>
      </c>
      <c r="F4" s="75">
        <v>140000</v>
      </c>
      <c r="G4" s="75">
        <f>(+C4+D4+E4+F4)/4</f>
        <v>159973.5</v>
      </c>
    </row>
    <row r="5" spans="1:15" ht="15" thickBot="1">
      <c r="A5" s="188"/>
      <c r="B5" s="73" t="s">
        <v>101</v>
      </c>
      <c r="C5" s="76">
        <v>620000</v>
      </c>
      <c r="D5" s="75">
        <v>662900</v>
      </c>
      <c r="E5" s="75">
        <v>737263</v>
      </c>
      <c r="F5" s="75">
        <v>590000</v>
      </c>
      <c r="G5" s="75">
        <f>(+C5+D5+E5+F5)/4</f>
        <v>652540.75</v>
      </c>
      <c r="H5" s="71">
        <f>+G3+G4+G5</f>
        <v>927530.25</v>
      </c>
    </row>
    <row r="6" spans="1:15" ht="15" thickBot="1"/>
    <row r="7" spans="1:15" ht="15.75" customHeight="1" thickBot="1">
      <c r="A7" s="179" t="s">
        <v>102</v>
      </c>
      <c r="B7" s="168" t="s">
        <v>53</v>
      </c>
      <c r="C7" s="165" t="s">
        <v>124</v>
      </c>
      <c r="D7" s="166"/>
      <c r="E7" s="166"/>
      <c r="F7" s="166"/>
      <c r="G7" s="166"/>
      <c r="H7" s="167"/>
      <c r="I7" s="168" t="s">
        <v>56</v>
      </c>
      <c r="J7" t="s">
        <v>118</v>
      </c>
    </row>
    <row r="8" spans="1:15" ht="42.5" thickBot="1">
      <c r="A8" s="180"/>
      <c r="B8" s="169"/>
      <c r="C8" s="77" t="s">
        <v>128</v>
      </c>
      <c r="D8" s="72" t="s">
        <v>97</v>
      </c>
      <c r="E8" s="72" t="s">
        <v>104</v>
      </c>
      <c r="F8" s="72" t="s">
        <v>129</v>
      </c>
      <c r="G8" s="72" t="s">
        <v>130</v>
      </c>
      <c r="H8" s="72" t="s">
        <v>131</v>
      </c>
      <c r="I8" s="169"/>
    </row>
    <row r="9" spans="1:15" ht="16.5" customHeight="1" thickBot="1">
      <c r="A9" s="186" t="s">
        <v>105</v>
      </c>
      <c r="B9" s="78" t="s">
        <v>106</v>
      </c>
      <c r="C9" s="79">
        <v>288000</v>
      </c>
      <c r="D9" s="75">
        <v>229900</v>
      </c>
      <c r="E9" s="75">
        <v>320000</v>
      </c>
      <c r="F9" s="75">
        <v>392700</v>
      </c>
      <c r="G9" s="75">
        <v>332385</v>
      </c>
      <c r="H9" s="75">
        <v>220000</v>
      </c>
      <c r="I9" s="80">
        <f>(+C9+D9+E9+F9+G9+H9)/6</f>
        <v>297164.16666666669</v>
      </c>
    </row>
    <row r="10" spans="1:15" ht="15" thickBot="1">
      <c r="A10" s="188"/>
      <c r="B10" s="78" t="s">
        <v>107</v>
      </c>
      <c r="C10" s="76">
        <v>288000</v>
      </c>
      <c r="D10" s="75">
        <v>0</v>
      </c>
      <c r="E10" s="75">
        <v>320000</v>
      </c>
      <c r="F10" s="75">
        <v>392700</v>
      </c>
      <c r="G10" s="75">
        <v>332385</v>
      </c>
      <c r="H10" s="75">
        <v>220000</v>
      </c>
      <c r="I10" s="80">
        <f>(+C10+E10+F10+G10+H10)/5</f>
        <v>310617</v>
      </c>
      <c r="J10" s="71">
        <f>+I9+I10</f>
        <v>607781.16666666674</v>
      </c>
    </row>
    <row r="11" spans="1:15" ht="15" thickBot="1"/>
    <row r="12" spans="1:15" ht="34.5" customHeight="1" thickBot="1">
      <c r="A12" s="179" t="s">
        <v>108</v>
      </c>
      <c r="B12" s="168" t="s">
        <v>53</v>
      </c>
      <c r="C12" s="176" t="s">
        <v>124</v>
      </c>
      <c r="D12" s="177"/>
      <c r="E12" s="177"/>
      <c r="F12" s="178"/>
      <c r="G12" s="168" t="s">
        <v>56</v>
      </c>
    </row>
    <row r="13" spans="1:15" ht="42.5" thickBot="1">
      <c r="A13" s="180"/>
      <c r="B13" s="169"/>
      <c r="C13" s="110" t="s">
        <v>125</v>
      </c>
      <c r="D13" s="81" t="s">
        <v>132</v>
      </c>
      <c r="E13" s="72" t="s">
        <v>149</v>
      </c>
      <c r="F13" s="109" t="s">
        <v>150</v>
      </c>
      <c r="G13" s="169"/>
      <c r="M13" s="68">
        <v>0.19</v>
      </c>
    </row>
    <row r="14" spans="1:15" ht="15" thickBot="1">
      <c r="A14" s="82" t="s">
        <v>109</v>
      </c>
      <c r="B14" s="78" t="s">
        <v>110</v>
      </c>
      <c r="C14" s="79">
        <v>400000</v>
      </c>
      <c r="D14" s="83">
        <v>385000</v>
      </c>
      <c r="E14" s="75">
        <v>399900</v>
      </c>
      <c r="F14" s="75">
        <v>385000</v>
      </c>
      <c r="G14" s="75">
        <f>(+C14+D14+E14+F14)/4</f>
        <v>392475</v>
      </c>
      <c r="M14" s="69">
        <v>105042</v>
      </c>
      <c r="N14" s="69">
        <f>+M14*M13</f>
        <v>19957.98</v>
      </c>
      <c r="O14" s="70">
        <f>+M14+N14</f>
        <v>124999.98</v>
      </c>
    </row>
    <row r="15" spans="1:15" ht="15" thickBot="1"/>
    <row r="16" spans="1:15" ht="22.5" customHeight="1">
      <c r="A16" s="179" t="s">
        <v>111</v>
      </c>
      <c r="B16" s="168" t="s">
        <v>53</v>
      </c>
      <c r="C16" s="168" t="s">
        <v>128</v>
      </c>
      <c r="D16" s="170" t="s">
        <v>133</v>
      </c>
      <c r="E16" s="171"/>
      <c r="F16" s="172"/>
      <c r="G16" s="181" t="s">
        <v>56</v>
      </c>
      <c r="H16" t="s">
        <v>118</v>
      </c>
    </row>
    <row r="17" spans="1:8" ht="15" thickBot="1">
      <c r="A17" s="189"/>
      <c r="B17" s="190"/>
      <c r="C17" s="190"/>
      <c r="D17" s="173"/>
      <c r="E17" s="174"/>
      <c r="F17" s="175"/>
      <c r="G17" s="191"/>
    </row>
    <row r="18" spans="1:8" ht="42.5" thickBot="1">
      <c r="A18" s="180"/>
      <c r="B18" s="169"/>
      <c r="C18" s="169"/>
      <c r="D18" s="72" t="s">
        <v>103</v>
      </c>
      <c r="E18" s="72" t="s">
        <v>126</v>
      </c>
      <c r="F18" s="72" t="s">
        <v>134</v>
      </c>
      <c r="G18" s="182"/>
    </row>
    <row r="19" spans="1:8" ht="15.75" customHeight="1" thickBot="1">
      <c r="A19" s="186" t="s">
        <v>112</v>
      </c>
      <c r="B19" s="84" t="s">
        <v>13</v>
      </c>
      <c r="C19" s="85">
        <v>82000</v>
      </c>
      <c r="D19" s="85">
        <v>0</v>
      </c>
      <c r="E19" s="85">
        <v>94839</v>
      </c>
      <c r="F19" s="85">
        <v>180000</v>
      </c>
      <c r="G19" s="86">
        <f>(C19+E19+F19)/3</f>
        <v>118946.33333333333</v>
      </c>
    </row>
    <row r="20" spans="1:8" ht="21.5" thickBot="1">
      <c r="A20" s="187"/>
      <c r="B20" s="87" t="s">
        <v>113</v>
      </c>
      <c r="C20" s="83">
        <v>90000</v>
      </c>
      <c r="D20" s="83">
        <v>0</v>
      </c>
      <c r="E20" s="83">
        <v>104052</v>
      </c>
      <c r="F20" s="83">
        <v>170000</v>
      </c>
      <c r="G20" s="86">
        <f>(C20+E20+F20)/3</f>
        <v>121350.66666666667</v>
      </c>
    </row>
    <row r="21" spans="1:8" ht="15" thickBot="1">
      <c r="A21" s="188"/>
      <c r="B21" s="88" t="s">
        <v>116</v>
      </c>
      <c r="C21" s="83">
        <v>125000</v>
      </c>
      <c r="D21" s="83">
        <v>142800</v>
      </c>
      <c r="E21" s="83">
        <v>162540</v>
      </c>
      <c r="F21" s="83">
        <v>80000</v>
      </c>
      <c r="G21" s="86">
        <f>(C21+D21+E21+F21)/4</f>
        <v>127585</v>
      </c>
      <c r="H21" s="71">
        <f>+G19+G20+G21</f>
        <v>367882</v>
      </c>
    </row>
    <row r="25" spans="1:8">
      <c r="H25" s="71" t="e">
        <f>+H5+J10+#REF!+H21</f>
        <v>#REF!</v>
      </c>
    </row>
  </sheetData>
  <mergeCells count="21">
    <mergeCell ref="A16:A18"/>
    <mergeCell ref="B16:B18"/>
    <mergeCell ref="C16:C18"/>
    <mergeCell ref="G16:G18"/>
    <mergeCell ref="A19:A21"/>
    <mergeCell ref="A7:A8"/>
    <mergeCell ref="B7:B8"/>
    <mergeCell ref="A9:A10"/>
    <mergeCell ref="A12:A13"/>
    <mergeCell ref="B12:B13"/>
    <mergeCell ref="A1:A2"/>
    <mergeCell ref="B1:B2"/>
    <mergeCell ref="C1:C2"/>
    <mergeCell ref="D1:F1"/>
    <mergeCell ref="A3:A5"/>
    <mergeCell ref="C7:H7"/>
    <mergeCell ref="I7:I8"/>
    <mergeCell ref="D16:F17"/>
    <mergeCell ref="G1:G2"/>
    <mergeCell ref="G12:G13"/>
    <mergeCell ref="C12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TO 2022 </vt:lpstr>
      <vt:lpstr>ANALISIS DEL SECTOR 2022</vt:lpstr>
      <vt:lpstr>ESTUDIO DEL MERCADO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MARCELA ROA</cp:lastModifiedBy>
  <cp:lastPrinted>2021-04-19T14:07:17Z</cp:lastPrinted>
  <dcterms:created xsi:type="dcterms:W3CDTF">2021-04-14T14:33:34Z</dcterms:created>
  <dcterms:modified xsi:type="dcterms:W3CDTF">2022-08-30T22:10:57Z</dcterms:modified>
</cp:coreProperties>
</file>