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wjaime_invias_gov_co/Documents/Escritorio/IP-SEDE 2022/IP-DT-OCA-006-2022/"/>
    </mc:Choice>
  </mc:AlternateContent>
  <xr:revisionPtr revIDLastSave="32" documentId="8_{FF2A6B43-7436-4DDF-8172-8F3E1A25B60E}" xr6:coauthVersionLast="47" xr6:coauthVersionMax="47" xr10:uidLastSave="{6C202F1F-42D2-4BF8-8BF9-12406FBD2D5B}"/>
  <bookViews>
    <workbookView xWindow="-120" yWindow="-120" windowWidth="29040" windowHeight="15840" tabRatio="734" firstSheet="1" activeTab="2" xr2:uid="{00000000-000D-0000-FFFF-FFFF00000000}"/>
  </bookViews>
  <sheets>
    <sheet name="RESUMEN CANTIDADES PPTO OFICIAL" sheetId="61" state="hidden" r:id="rId1"/>
    <sheet name="PRESUPUESTO OFICIAL" sheetId="1" r:id="rId2"/>
    <sheet name="PRESUPUESTA ECONOMICA" sheetId="62" r:id="rId3"/>
    <sheet name="N°1" sheetId="37" r:id="rId4"/>
    <sheet name="N°2" sheetId="52" r:id="rId5"/>
    <sheet name="N°3" sheetId="39" r:id="rId6"/>
    <sheet name="N°4" sheetId="49" r:id="rId7"/>
    <sheet name="N°5" sheetId="21" r:id="rId8"/>
    <sheet name="N°6" sheetId="13" r:id="rId9"/>
    <sheet name="N°7" sheetId="35" r:id="rId10"/>
    <sheet name="N°8" sheetId="24" r:id="rId11"/>
    <sheet name="N°9" sheetId="46" r:id="rId12"/>
    <sheet name="N°10" sheetId="47" r:id="rId13"/>
    <sheet name="N°11" sheetId="48" r:id="rId14"/>
    <sheet name="N°12" sheetId="41" r:id="rId15"/>
    <sheet name="N°13" sheetId="50" r:id="rId16"/>
    <sheet name="N°14" sheetId="51" r:id="rId17"/>
    <sheet name="N°15" sheetId="44" r:id="rId18"/>
    <sheet name="N°16" sheetId="43" r:id="rId19"/>
    <sheet name="N°17" sheetId="53" r:id="rId20"/>
    <sheet name="caja de inspección 60x60x60" sheetId="54" r:id="rId21"/>
    <sheet name="RED SANITARIA PVC 1 1 2" sheetId="55" r:id="rId22"/>
    <sheet name="RED HIDRAULICA SUMIN. PVC 1 2" sheetId="58" r:id="rId23"/>
    <sheet name="Muros sencillo en ladrillo comú" sheetId="56" r:id="rId24"/>
    <sheet name="PAÑETE IMPERMEABILIZADO EN MURO" sheetId="57" r:id="rId25"/>
    <sheet name="enchape de baño" sheetId="59" r:id="rId26"/>
    <sheet name="Piso en cerámica DUROPISO 0,3 X" sheetId="60" r:id="rId27"/>
  </sheets>
  <externalReferences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</externalReferences>
  <definedNames>
    <definedName name="\a" localSheetId="12">#REF!</definedName>
    <definedName name="\a" localSheetId="13">#REF!</definedName>
    <definedName name="\a" localSheetId="17">#REF!</definedName>
    <definedName name="\a" localSheetId="18">#REF!</definedName>
    <definedName name="\a" localSheetId="19">#REF!</definedName>
    <definedName name="\a" localSheetId="11">#REF!</definedName>
    <definedName name="\a">#REF!</definedName>
    <definedName name="\s" localSheetId="12">#REF!</definedName>
    <definedName name="\s" localSheetId="13">#REF!</definedName>
    <definedName name="\s" localSheetId="17">#REF!</definedName>
    <definedName name="\s" localSheetId="18">#REF!</definedName>
    <definedName name="\s" localSheetId="19">#REF!</definedName>
    <definedName name="\s" localSheetId="11">#REF!</definedName>
    <definedName name="\s">#REF!</definedName>
    <definedName name="\X" localSheetId="17">N°15!ERR</definedName>
    <definedName name="\X" localSheetId="19">N°17!ERR</definedName>
    <definedName name="\X">N°16!ERR</definedName>
    <definedName name="\Z" localSheetId="17">N°15!ERR</definedName>
    <definedName name="\Z" localSheetId="19">N°17!ERR</definedName>
    <definedName name="\Z">N°16!ERR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PJ50" localSheetId="12">#REF!</definedName>
    <definedName name="_________PJ50" localSheetId="13">#REF!</definedName>
    <definedName name="_________PJ50" localSheetId="17">#REF!</definedName>
    <definedName name="_________PJ50" localSheetId="18">#REF!</definedName>
    <definedName name="_________PJ50" localSheetId="19">#REF!</definedName>
    <definedName name="_________PJ50" localSheetId="11">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1" hidden="1">{"TAB1",#N/A,TRUE,"GENERAL";"TAB2",#N/A,TRUE,"GENERAL";"TAB3",#N/A,TRUE,"GENERAL";"TAB4",#N/A,TRUE,"GENERAL";"TAB5",#N/A,TRUE,"GENERAL"}</definedName>
    <definedName name="________a1_1" hidden="1">{"TAB1",#N/A,TRUE,"GENERAL";"TAB2",#N/A,TRUE,"GENERAL";"TAB3",#N/A,TRUE,"GENERAL";"TAB4",#N/A,TRUE,"GENERAL";"TAB5",#N/A,TRUE,"GENERAL"}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 localSheetId="12">#REF!</definedName>
    <definedName name="________MA2" localSheetId="13">#REF!</definedName>
    <definedName name="________MA2" localSheetId="17">#REF!</definedName>
    <definedName name="________MA2" localSheetId="18">#REF!</definedName>
    <definedName name="________MA2" localSheetId="19">#REF!</definedName>
    <definedName name="________MA2" localSheetId="11">#REF!</definedName>
    <definedName name="________MA2">#REF!</definedName>
    <definedName name="________PJ50" localSheetId="12">#REF!</definedName>
    <definedName name="________PJ50" localSheetId="13">#REF!</definedName>
    <definedName name="________PJ50" localSheetId="17">#REF!</definedName>
    <definedName name="________PJ50" localSheetId="18">#REF!</definedName>
    <definedName name="________PJ50" localSheetId="19">#REF!</definedName>
    <definedName name="________PJ50" localSheetId="11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_v2" hidden="1">{"via1",#N/A,TRUE,"general";"via2",#N/A,TRUE,"general";"via3",#N/A,TRUE,"general"}</definedName>
    <definedName name="________v2_1" hidden="1">{"via1",#N/A,TRUE,"general";"via2",#N/A,TRUE,"general";"via3",#N/A,TRUE,"general"}</definedName>
    <definedName name="________v4" hidden="1">{"TAB1",#N/A,TRUE,"GENERAL";"TAB2",#N/A,TRUE,"GENERAL";"TAB3",#N/A,TRUE,"GENERAL";"TAB4",#N/A,TRUE,"GENERAL";"TAB5",#N/A,TRUE,"GENERAL"}</definedName>
    <definedName name="________v4_1" hidden="1">{"TAB1",#N/A,TRUE,"GENERAL";"TAB2",#N/A,TRUE,"GENERAL";"TAB3",#N/A,TRUE,"GENERAL";"TAB4",#N/A,TRUE,"GENERAL";"TAB5",#N/A,TRUE,"GENERAL"}</definedName>
    <definedName name="________v5" hidden="1">{"TAB1",#N/A,TRUE,"GENERAL";"TAB2",#N/A,TRUE,"GENERAL";"TAB3",#N/A,TRUE,"GENERAL";"TAB4",#N/A,TRUE,"GENERAL";"TAB5",#N/A,TRUE,"GENERAL"}</definedName>
    <definedName name="________v5_1" hidden="1">{"TAB1",#N/A,TRUE,"GENERAL";"TAB2",#N/A,TRUE,"GENERAL";"TAB3",#N/A,TRUE,"GENERAL";"TAB4",#N/A,TRUE,"GENERAL";"TAB5",#N/A,TRUE,"GENERAL"}</definedName>
    <definedName name="________v6" hidden="1">{"TAB1",#N/A,TRUE,"GENERAL";"TAB2",#N/A,TRUE,"GENERAL";"TAB3",#N/A,TRUE,"GENERAL";"TAB4",#N/A,TRUE,"GENERAL";"TAB5",#N/A,TRUE,"GENERAL"}</definedName>
    <definedName name="________v6_1" hidden="1">{"TAB1",#N/A,TRUE,"GENERAL";"TAB2",#N/A,TRUE,"GENERAL";"TAB3",#N/A,TRUE,"GENERAL";"TAB4",#N/A,TRUE,"GENERAL";"TAB5",#N/A,TRUE,"GENERAL"}</definedName>
    <definedName name="________v7" hidden="1">{"via1",#N/A,TRUE,"general";"via2",#N/A,TRUE,"general";"via3",#N/A,TRUE,"general"}</definedName>
    <definedName name="________v7_1" hidden="1">{"via1",#N/A,TRUE,"general";"via2",#N/A,TRUE,"general";"via3",#N/A,TRUE,"general"}</definedName>
    <definedName name="________v8" hidden="1">{"TAB1",#N/A,TRUE,"GENERAL";"TAB2",#N/A,TRUE,"GENERAL";"TAB3",#N/A,TRUE,"GENERAL";"TAB4",#N/A,TRUE,"GENERAL";"TAB5",#N/A,TRUE,"GENERAL"}</definedName>
    <definedName name="________v8_1" hidden="1">{"TAB1",#N/A,TRUE,"GENERAL";"TAB2",#N/A,TRUE,"GENERAL";"TAB3",#N/A,TRUE,"GENERAL";"TAB4",#N/A,TRUE,"GENERAL";"TAB5",#N/A,TRUE,"GENERAL"}</definedName>
    <definedName name="________x1" hidden="1">{"TAB1",#N/A,TRUE,"GENERAL";"TAB2",#N/A,TRUE,"GENERAL";"TAB3",#N/A,TRUE,"GENERAL";"TAB4",#N/A,TRUE,"GENERAL";"TAB5",#N/A,TRUE,"GENERAL"}</definedName>
    <definedName name="________x1_1" hidden="1">{"TAB1",#N/A,TRUE,"GENERAL";"TAB2",#N/A,TRUE,"GENERAL";"TAB3",#N/A,TRUE,"GENERAL";"TAB4",#N/A,TRUE,"GENERAL";"TAB5",#N/A,TRUE,"GENERAL"}</definedName>
    <definedName name="________x2" hidden="1">{"via1",#N/A,TRUE,"general";"via2",#N/A,TRUE,"general";"via3",#N/A,TRUE,"general"}</definedName>
    <definedName name="________x2_1" hidden="1">{"via1",#N/A,TRUE,"general";"via2",#N/A,TRUE,"general";"via3",#N/A,TRUE,"general"}</definedName>
    <definedName name="________x3" hidden="1">{"via1",#N/A,TRUE,"general";"via2",#N/A,TRUE,"general";"via3",#N/A,TRUE,"general"}</definedName>
    <definedName name="________x3_1" hidden="1">{"via1",#N/A,TRUE,"general";"via2",#N/A,TRUE,"general";"via3",#N/A,TRUE,"general"}</definedName>
    <definedName name="________x4" hidden="1">{"via1",#N/A,TRUE,"general";"via2",#N/A,TRUE,"general";"via3",#N/A,TRUE,"general"}</definedName>
    <definedName name="________x4_1" hidden="1">{"via1",#N/A,TRUE,"general";"via2",#N/A,TRUE,"general";"via3",#N/A,TRUE,"general"}</definedName>
    <definedName name="________x5" hidden="1">{"TAB1",#N/A,TRUE,"GENERAL";"TAB2",#N/A,TRUE,"GENERAL";"TAB3",#N/A,TRUE,"GENERAL";"TAB4",#N/A,TRUE,"GENERAL";"TAB5",#N/A,TRUE,"GENERAL"}</definedName>
    <definedName name="________x5_1" hidden="1">{"TAB1",#N/A,TRUE,"GENERAL";"TAB2",#N/A,TRUE,"GENERAL";"TAB3",#N/A,TRUE,"GENERAL";"TAB4",#N/A,TRUE,"GENERAL";"TAB5",#N/A,TRUE,"GENERAL"}</definedName>
    <definedName name="________x6" hidden="1">{"TAB1",#N/A,TRUE,"GENERAL";"TAB2",#N/A,TRUE,"GENERAL";"TAB3",#N/A,TRUE,"GENERAL";"TAB4",#N/A,TRUE,"GENERAL";"TAB5",#N/A,TRUE,"GENERAL"}</definedName>
    <definedName name="________x6_1" hidden="1">{"TAB1",#N/A,TRUE,"GENERAL";"TAB2",#N/A,TRUE,"GENERAL";"TAB3",#N/A,TRUE,"GENERAL";"TAB4",#N/A,TRUE,"GENERAL";"TAB5",#N/A,TRUE,"GENERAL"}</definedName>
    <definedName name="________x7" hidden="1">{"TAB1",#N/A,TRUE,"GENERAL";"TAB2",#N/A,TRUE,"GENERAL";"TAB3",#N/A,TRUE,"GENERAL";"TAB4",#N/A,TRUE,"GENERAL";"TAB5",#N/A,TRUE,"GENERAL"}</definedName>
    <definedName name="________x7_1" hidden="1">{"TAB1",#N/A,TRUE,"GENERAL";"TAB2",#N/A,TRUE,"GENERAL";"TAB3",#N/A,TRUE,"GENERAL";"TAB4",#N/A,TRUE,"GENERAL";"TAB5",#N/A,TRUE,"GENERAL"}</definedName>
    <definedName name="________y2" hidden="1">{"TAB1",#N/A,TRUE,"GENERAL";"TAB2",#N/A,TRUE,"GENERAL";"TAB3",#N/A,TRUE,"GENERAL";"TAB4",#N/A,TRUE,"GENERAL";"TAB5",#N/A,TRUE,"GENERAL"}</definedName>
    <definedName name="________y2_1" hidden="1">{"TAB1",#N/A,TRUE,"GENERAL";"TAB2",#N/A,TRUE,"GENERAL";"TAB3",#N/A,TRUE,"GENERAL";"TAB4",#N/A,TRUE,"GENERAL";"TAB5",#N/A,TRUE,"GENERAL"}</definedName>
    <definedName name="________y3" hidden="1">{"via1",#N/A,TRUE,"general";"via2",#N/A,TRUE,"general";"via3",#N/A,TRUE,"general"}</definedName>
    <definedName name="________y3_1" hidden="1">{"via1",#N/A,TRUE,"general";"via2",#N/A,TRUE,"general";"via3",#N/A,TRUE,"general"}</definedName>
    <definedName name="________y4" hidden="1">{"via1",#N/A,TRUE,"general";"via2",#N/A,TRUE,"general";"via3",#N/A,TRUE,"general"}</definedName>
    <definedName name="________y4_1" hidden="1">{"via1",#N/A,TRUE,"general";"via2",#N/A,TRUE,"general";"via3",#N/A,TRUE,"general"}</definedName>
    <definedName name="________y5" hidden="1">{"TAB1",#N/A,TRUE,"GENERAL";"TAB2",#N/A,TRUE,"GENERAL";"TAB3",#N/A,TRUE,"GENERAL";"TAB4",#N/A,TRUE,"GENERAL";"TAB5",#N/A,TRUE,"GENERAL"}</definedName>
    <definedName name="________y5_1" hidden="1">{"TAB1",#N/A,TRUE,"GENERAL";"TAB2",#N/A,TRUE,"GENERAL";"TAB3",#N/A,TRUE,"GENERAL";"TAB4",#N/A,TRUE,"GENERAL";"TAB5",#N/A,TRUE,"GENERAL"}</definedName>
    <definedName name="________y6" hidden="1">{"via1",#N/A,TRUE,"general";"via2",#N/A,TRUE,"general";"via3",#N/A,TRUE,"general"}</definedName>
    <definedName name="________y6_1" hidden="1">{"via1",#N/A,TRUE,"general";"via2",#N/A,TRUE,"general";"via3",#N/A,TRUE,"general"}</definedName>
    <definedName name="________y7" hidden="1">{"via1",#N/A,TRUE,"general";"via2",#N/A,TRUE,"general";"via3",#N/A,TRUE,"general"}</definedName>
    <definedName name="________y7_1" hidden="1">{"via1",#N/A,TRUE,"general";"via2",#N/A,TRUE,"general";"via3",#N/A,TRUE,"general"}</definedName>
    <definedName name="________z1" hidden="1">{"TAB1",#N/A,TRUE,"GENERAL";"TAB2",#N/A,TRUE,"GENERAL";"TAB3",#N/A,TRUE,"GENERAL";"TAB4",#N/A,TRUE,"GENERAL";"TAB5",#N/A,TRUE,"GENERAL"}</definedName>
    <definedName name="________z1_1" hidden="1">{"TAB1",#N/A,TRUE,"GENERAL";"TAB2",#N/A,TRUE,"GENERAL";"TAB3",#N/A,TRUE,"GENERAL";"TAB4",#N/A,TRUE,"GENERAL";"TAB5",#N/A,TRUE,"GENERAL"}</definedName>
    <definedName name="________z2" hidden="1">{"via1",#N/A,TRUE,"general";"via2",#N/A,TRUE,"general";"via3",#N/A,TRUE,"general"}</definedName>
    <definedName name="________z2_1" hidden="1">{"via1",#N/A,TRUE,"general";"via2",#N/A,TRUE,"general";"via3",#N/A,TRUE,"general"}</definedName>
    <definedName name="________z4" hidden="1">{"TAB1",#N/A,TRUE,"GENERAL";"TAB2",#N/A,TRUE,"GENERAL";"TAB3",#N/A,TRUE,"GENERAL";"TAB4",#N/A,TRUE,"GENERAL";"TAB5",#N/A,TRUE,"GENERAL"}</definedName>
    <definedName name="________z4_1" hidden="1">{"TAB1",#N/A,TRUE,"GENERAL";"TAB2",#N/A,TRUE,"GENERAL";"TAB3",#N/A,TRUE,"GENERAL";"TAB4",#N/A,TRUE,"GENERAL";"TAB5",#N/A,TRUE,"GENERAL"}</definedName>
    <definedName name="________z5" hidden="1">{"via1",#N/A,TRUE,"general";"via2",#N/A,TRUE,"general";"via3",#N/A,TRUE,"general"}</definedName>
    <definedName name="________z5_1" hidden="1">{"via1",#N/A,TRUE,"general";"via2",#N/A,TRUE,"general";"via3",#N/A,TRUE,"general"}</definedName>
    <definedName name="________z6" hidden="1">{"TAB1",#N/A,TRUE,"GENERAL";"TAB2",#N/A,TRUE,"GENERAL";"TAB3",#N/A,TRUE,"GENERAL";"TAB4",#N/A,TRUE,"GENERAL";"TAB5",#N/A,TRUE,"GENERAL"}</definedName>
    <definedName name="________z6_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3_1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4_1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5_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6_1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b2" hidden="1">{"TAB1",#N/A,TRUE,"GENERAL";"TAB2",#N/A,TRUE,"GENERAL";"TAB3",#N/A,TRUE,"GENERAL";"TAB4",#N/A,TRUE,"GENERAL";"TAB5",#N/A,TRUE,"GENERAL"}</definedName>
    <definedName name="_______b2_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3_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4_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5_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6_1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7_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8_1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b9_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b5_1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g2" hidden="1">{"TAB1",#N/A,TRUE,"GENERAL";"TAB2",#N/A,TRUE,"GENERAL";"TAB3",#N/A,TRUE,"GENERAL";"TAB4",#N/A,TRUE,"GENERAL";"TAB5",#N/A,TRUE,"GENERAL"}</definedName>
    <definedName name="_______g2_1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3_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4_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5_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6_1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7_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R1_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gtr4_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2_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3_1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4_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5_1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6_1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7_1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8_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hfh7_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4_1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5_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6_1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_1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77_1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8_1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9_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3_1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4_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5_1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6_1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7_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8_1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9_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kjk6_1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3_1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4_1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5_1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6_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7_1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8_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9_1" hidden="1">{"via1",#N/A,TRUE,"general";"via2",#N/A,TRUE,"general";"via3",#N/A,TRUE,"general"}</definedName>
    <definedName name="_______MA2" localSheetId="12">#REF!</definedName>
    <definedName name="_______MA2" localSheetId="13">#REF!</definedName>
    <definedName name="_______MA2" localSheetId="17">#REF!</definedName>
    <definedName name="_______MA2" localSheetId="18">#REF!</definedName>
    <definedName name="_______MA2" localSheetId="19">#REF!</definedName>
    <definedName name="_______MA2" localSheetId="11">#REF!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3_1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4_1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5_1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nyn7_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4_1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5_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6_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7_1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8_1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9_1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6_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7_1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8_1" hidden="1">{"TAB1",#N/A,TRUE,"GENERAL";"TAB2",#N/A,TRUE,"GENERAL";"TAB3",#N/A,TRUE,"GENERAL";"TAB4",#N/A,TRUE,"GENERAL";"TAB5",#N/A,TRUE,"GENERAL"}</definedName>
    <definedName name="_______PJ50" localSheetId="12">#REF!</definedName>
    <definedName name="_______PJ50" localSheetId="13">#REF!</definedName>
    <definedName name="_______PJ50" localSheetId="17">#REF!</definedName>
    <definedName name="_______PJ50" localSheetId="18">#REF!</definedName>
    <definedName name="_______PJ50" localSheetId="19">#REF!</definedName>
    <definedName name="_______PJ50" localSheetId="11">#REF!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_1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4r_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rtu6_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1_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2_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3_1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4_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5_1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6_1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7_1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3_1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4_1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5_1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_1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66_1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_1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77_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_1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88_1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_1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99_1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4_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5_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6_1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7_1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8_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9_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ur7_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3_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9_1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vfv4_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8_1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x9_1" hidden="1">{"TAB1",#N/A,TRUE,"GENERAL";"TAB2",#N/A,TRUE,"GENERAL";"TAB3",#N/A,TRUE,"GENERAL";"TAB4",#N/A,TRUE,"GENERAL";"TAB5",#N/A,TRUE,"GENERAL"}</definedName>
    <definedName name="_______y8" hidden="1">{"via1",#N/A,TRUE,"general";"via2",#N/A,TRUE,"general";"via3",#N/A,TRUE,"general"}</definedName>
    <definedName name="_______y8_1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y9_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_1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12">#REF!</definedName>
    <definedName name="______MA2" localSheetId="13">#REF!</definedName>
    <definedName name="______MA2" localSheetId="17">#REF!</definedName>
    <definedName name="______MA2" localSheetId="18">#REF!</definedName>
    <definedName name="______MA2" localSheetId="19">#REF!</definedName>
    <definedName name="______MA2" localSheetId="11">#REF!</definedName>
    <definedName name="______MA2">#REF!</definedName>
    <definedName name="______PJ50" localSheetId="12">#REF!</definedName>
    <definedName name="______PJ50" localSheetId="13">#REF!</definedName>
    <definedName name="______PJ50" localSheetId="17">#REF!</definedName>
    <definedName name="______PJ50" localSheetId="18">#REF!</definedName>
    <definedName name="______PJ50" localSheetId="19">#REF!</definedName>
    <definedName name="______PJ50" localSheetId="11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_v2" hidden="1">{"via1",#N/A,TRUE,"general";"via2",#N/A,TRUE,"general";"via3",#N/A,TRUE,"general"}</definedName>
    <definedName name="______v2_1" hidden="1">{"via1",#N/A,TRUE,"general";"via2",#N/A,TRUE,"general";"via3",#N/A,TRUE,"general"}</definedName>
    <definedName name="______v4" hidden="1">{"TAB1",#N/A,TRUE,"GENERAL";"TAB2",#N/A,TRUE,"GENERAL";"TAB3",#N/A,TRUE,"GENERAL";"TAB4",#N/A,TRUE,"GENERAL";"TAB5",#N/A,TRUE,"GENERAL"}</definedName>
    <definedName name="______v4_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5_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6_1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7_1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8_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1_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2_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3_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4_1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5_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6_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7_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2_1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3_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4_1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5_1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6_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7_1" hidden="1">{"via1",#N/A,TRUE,"general";"via2",#N/A,TRUE,"general";"via3",#N/A,TRUE,"general"}</definedName>
    <definedName name="______z1" hidden="1">{"TAB1",#N/A,TRUE,"GENERAL";"TAB2",#N/A,TRUE,"GENERAL";"TAB3",#N/A,TRUE,"GENERAL";"TAB4",#N/A,TRUE,"GENERAL";"TAB5",#N/A,TRUE,"GENERAL"}</definedName>
    <definedName name="______z1_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2_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3_1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4_1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5_1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6_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_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_1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4_1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5_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6_1" hidden="1">{"TAB1",#N/A,TRUE,"GENERAL";"TAB2",#N/A,TRUE,"GENERAL";"TAB3",#N/A,TRUE,"GENERAL";"TAB4",#N/A,TRUE,"GENERAL";"TAB5",#N/A,TRUE,"GENERAL"}</definedName>
    <definedName name="_____AFC1">[1]INV!$A$25:$D$28</definedName>
    <definedName name="_____AFC3">[1]INV!$F$25:$I$28</definedName>
    <definedName name="_____AFC5">[1]INV!$K$25:$N$28</definedName>
    <definedName name="_____b2" hidden="1">{"TAB1",#N/A,TRUE,"GENERAL";"TAB2",#N/A,TRUE,"GENERAL";"TAB3",#N/A,TRUE,"GENERAL";"TAB4",#N/A,TRUE,"GENERAL";"TAB5",#N/A,TRUE,"GENERAL"}</definedName>
    <definedName name="_____b2_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3_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4_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5_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6_1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7_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8_1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b9_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b5_1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g2" hidden="1">{"TAB1",#N/A,TRUE,"GENERAL";"TAB2",#N/A,TRUE,"GENERAL";"TAB3",#N/A,TRUE,"GENERAL";"TAB4",#N/A,TRUE,"GENERAL";"TAB5",#N/A,TRUE,"GENERAL"}</definedName>
    <definedName name="_____g2_1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3_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4_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5_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6_1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7_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R1_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gtr4_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2_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3_1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4_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5_1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6_1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7_1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8_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hfh7_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4_1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5_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6_1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_1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77_1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8_1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9_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3_1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4_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5_1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6_1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7_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8_1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9_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kjk6_1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3_1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4_1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5_1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6_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7_1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8_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9_1" hidden="1">{"via1",#N/A,TRUE,"general";"via2",#N/A,TRUE,"general";"via3",#N/A,TRUE,"general"}</definedName>
    <definedName name="_____MA2" localSheetId="12">#REF!</definedName>
    <definedName name="_____MA2" localSheetId="13">#REF!</definedName>
    <definedName name="_____MA2" localSheetId="17">#REF!</definedName>
    <definedName name="_____MA2" localSheetId="18">#REF!</definedName>
    <definedName name="_____MA2" localSheetId="19">#REF!</definedName>
    <definedName name="_____MA2" localSheetId="11">#REF!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3_1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4_1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5_1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nyn7_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4_1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5_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6_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7_1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8_1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9_1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6_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7_1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8_1" hidden="1">{"TAB1",#N/A,TRUE,"GENERAL";"TAB2",#N/A,TRUE,"GENERAL";"TAB3",#N/A,TRUE,"GENERAL";"TAB4",#N/A,TRUE,"GENERAL";"TAB5",#N/A,TRUE,"GENERAL"}</definedName>
    <definedName name="_____PJ50" localSheetId="12">#REF!</definedName>
    <definedName name="_____PJ50" localSheetId="13">#REF!</definedName>
    <definedName name="_____PJ50" localSheetId="17">#REF!</definedName>
    <definedName name="_____PJ50" localSheetId="18">#REF!</definedName>
    <definedName name="_____PJ50" localSheetId="19">#REF!</definedName>
    <definedName name="_____PJ50" localSheetId="11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_1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4r_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rtu6_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1_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2_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3_1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4_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5_1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6_1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7_1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3_1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4_1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5_1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_1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66_1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_1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77_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_1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88_1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_1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99_1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4_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5_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6_1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7_1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8_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9_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ur7_1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2_1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3_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4_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5_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6_1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7_1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8_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9_1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fv4_1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1_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2_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3_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4_1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5_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6_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7_1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8_1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x9_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2_1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3_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4_1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5_1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6_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7_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8_1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y9_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1_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2_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3_1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4_1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5_1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6_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_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_1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4_1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5_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6_1" hidden="1">{"TAB1",#N/A,TRUE,"GENERAL";"TAB2",#N/A,TRUE,"GENERAL";"TAB3",#N/A,TRUE,"GENERAL";"TAB4",#N/A,TRUE,"GENERAL";"TAB5",#N/A,TRUE,"GENERAL"}</definedName>
    <definedName name="____AFC1">[1]INV!$A$25:$D$28</definedName>
    <definedName name="____AFC3">[1]INV!$F$25:$I$28</definedName>
    <definedName name="____AFC5">[1]INV!$K$25:$N$28</definedName>
    <definedName name="____b2" hidden="1">{"TAB1",#N/A,TRUE,"GENERAL";"TAB2",#N/A,TRUE,"GENERAL";"TAB3",#N/A,TRUE,"GENERAL";"TAB4",#N/A,TRUE,"GENERAL";"TAB5",#N/A,TRUE,"GENERAL"}</definedName>
    <definedName name="____b2_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3_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4_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5_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6_1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7_1" hidden="1">{"via1",#N/A,TRUE,"general";"via2",#N/A,TRUE,"general";"via3",#N/A,TRUE,"general"}</definedName>
    <definedName name="____b8" hidden="1">{"via1",#N/A,TRUE,"general";"via2",#N/A,TRUE,"general";"via3",#N/A,TRUE,"general"}</definedName>
    <definedName name="____b8_1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b9_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b5_1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g2" hidden="1">{"TAB1",#N/A,TRUE,"GENERAL";"TAB2",#N/A,TRUE,"GENERAL";"TAB3",#N/A,TRUE,"GENERAL";"TAB4",#N/A,TRUE,"GENERAL";"TAB5",#N/A,TRUE,"GENERAL"}</definedName>
    <definedName name="____g2_1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3_1" hidden="1">{"via1",#N/A,TRUE,"general";"via2",#N/A,TRUE,"general";"via3",#N/A,TRUE,"general"}</definedName>
    <definedName name="____g4" hidden="1">{"via1",#N/A,TRUE,"general";"via2",#N/A,TRUE,"general";"via3",#N/A,TRUE,"general"}</definedName>
    <definedName name="____g4_1" hidden="1">{"via1",#N/A,TRUE,"general";"via2",#N/A,TRUE,"general";"via3",#N/A,TRUE,"general"}</definedName>
    <definedName name="____g5" hidden="1">{"via1",#N/A,TRUE,"general";"via2",#N/A,TRUE,"general";"via3",#N/A,TRUE,"general"}</definedName>
    <definedName name="____g5_1" hidden="1">{"via1",#N/A,TRUE,"general";"via2",#N/A,TRUE,"general";"via3",#N/A,TRUE,"general"}</definedName>
    <definedName name="____g6" hidden="1">{"via1",#N/A,TRUE,"general";"via2",#N/A,TRUE,"general";"via3",#N/A,TRUE,"general"}</definedName>
    <definedName name="____g6_1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7_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R1_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gtr4_1" hidden="1">{"via1",#N/A,TRUE,"general";"via2",#N/A,TRUE,"general";"via3",#N/A,TRUE,"general"}</definedName>
    <definedName name="____h2" hidden="1">{"via1",#N/A,TRUE,"general";"via2",#N/A,TRUE,"general";"via3",#N/A,TRUE,"general"}</definedName>
    <definedName name="____h2_1" hidden="1">{"via1",#N/A,TRUE,"general";"via2",#N/A,TRUE,"general";"via3",#N/A,TRUE,"general"}</definedName>
    <definedName name="____h3" hidden="1">{"via1",#N/A,TRUE,"general";"via2",#N/A,TRUE,"general";"via3",#N/A,TRUE,"general"}</definedName>
    <definedName name="____h3_1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4_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5_1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6_1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7_1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8_1" hidden="1">{"via1",#N/A,TRUE,"general";"via2",#N/A,TRUE,"general";"via3",#N/A,TRUE,"general"}</definedName>
    <definedName name="____hfh7" hidden="1">{"via1",#N/A,TRUE,"general";"via2",#N/A,TRUE,"general";"via3",#N/A,TRUE,"general"}</definedName>
    <definedName name="____hfh7_1" hidden="1">{"via1",#N/A,TRUE,"general";"via2",#N/A,TRUE,"general";"via3",#N/A,TRUE,"general"}</definedName>
    <definedName name="____i4" hidden="1">{"via1",#N/A,TRUE,"general";"via2",#N/A,TRUE,"general";"via3",#N/A,TRUE,"general"}</definedName>
    <definedName name="____i4_1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5_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6_1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_1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77_1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8_1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9_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3_1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4_1" hidden="1">{"via1",#N/A,TRUE,"general";"via2",#N/A,TRUE,"general";"via3",#N/A,TRUE,"general"}</definedName>
    <definedName name="____k5" hidden="1">{"via1",#N/A,TRUE,"general";"via2",#N/A,TRUE,"general";"via3",#N/A,TRUE,"general"}</definedName>
    <definedName name="____k5_1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6_1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7_1" hidden="1">{"via1",#N/A,TRUE,"general";"via2",#N/A,TRUE,"general";"via3",#N/A,TRUE,"general"}</definedName>
    <definedName name="____k8" hidden="1">{"via1",#N/A,TRUE,"general";"via2",#N/A,TRUE,"general";"via3",#N/A,TRUE,"general"}</definedName>
    <definedName name="____k8_1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9_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kjk6_1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3_1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4_1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5_1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6_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7_1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8_1" hidden="1">{"via1",#N/A,TRUE,"general";"via2",#N/A,TRUE,"general";"via3",#N/A,TRUE,"general"}</definedName>
    <definedName name="____m9" hidden="1">{"via1",#N/A,TRUE,"general";"via2",#N/A,TRUE,"general";"via3",#N/A,TRUE,"general"}</definedName>
    <definedName name="____m9_1" hidden="1">{"via1",#N/A,TRUE,"general";"via2",#N/A,TRUE,"general";"via3",#N/A,TRUE,"general"}</definedName>
    <definedName name="____MA2" localSheetId="12">#REF!</definedName>
    <definedName name="____MA2" localSheetId="13">#REF!</definedName>
    <definedName name="____MA2" localSheetId="17">#REF!</definedName>
    <definedName name="____MA2" localSheetId="18">#REF!</definedName>
    <definedName name="____MA2" localSheetId="19">#REF!</definedName>
    <definedName name="____MA2" localSheetId="11">#REF!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3_1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4_1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5_1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nyn7_1" hidden="1">{"via1",#N/A,TRUE,"general";"via2",#N/A,TRUE,"general";"via3",#N/A,TRUE,"general"}</definedName>
    <definedName name="____o4" hidden="1">{"via1",#N/A,TRUE,"general";"via2",#N/A,TRUE,"general";"via3",#N/A,TRUE,"general"}</definedName>
    <definedName name="____o4_1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5_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6_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7_1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8_1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9_1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6_1" hidden="1">{"via1",#N/A,TRUE,"general";"via2",#N/A,TRUE,"general";"via3",#N/A,TRUE,"general"}</definedName>
    <definedName name="____p7" hidden="1">{"via1",#N/A,TRUE,"general";"via2",#N/A,TRUE,"general";"via3",#N/A,TRUE,"general"}</definedName>
    <definedName name="____p7_1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8_1" hidden="1">{"TAB1",#N/A,TRUE,"GENERAL";"TAB2",#N/A,TRUE,"GENERAL";"TAB3",#N/A,TRUE,"GENERAL";"TAB4",#N/A,TRUE,"GENERAL";"TAB5",#N/A,TRUE,"GENERAL"}</definedName>
    <definedName name="____PJ50" localSheetId="12">#REF!</definedName>
    <definedName name="____PJ50" localSheetId="13">#REF!</definedName>
    <definedName name="____PJ50" localSheetId="17">#REF!</definedName>
    <definedName name="____PJ50" localSheetId="18">#REF!</definedName>
    <definedName name="____PJ50" localSheetId="19">#REF!</definedName>
    <definedName name="____PJ50" localSheetId="11">#REF!</definedName>
    <definedName name="____PJ50">#REF!</definedName>
    <definedName name="____pj51" localSheetId="12">#REF!</definedName>
    <definedName name="____pj51" localSheetId="13">#REF!</definedName>
    <definedName name="____pj51" localSheetId="17">#REF!</definedName>
    <definedName name="____pj51" localSheetId="18">#REF!</definedName>
    <definedName name="____pj51" localSheetId="19">#REF!</definedName>
    <definedName name="____pj51" localSheetId="11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_1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4r_1" hidden="1">{"via1",#N/A,TRUE,"general";"via2",#N/A,TRUE,"general";"via3",#N/A,TRUE,"general"}</definedName>
    <definedName name="____rtu6" hidden="1">{"via1",#N/A,TRUE,"general";"via2",#N/A,TRUE,"general";"via3",#N/A,TRUE,"general"}</definedName>
    <definedName name="____rtu6_1" hidden="1">{"via1",#N/A,TRUE,"general";"via2",#N/A,TRUE,"general";"via3",#N/A,TRUE,"general"}</definedName>
    <definedName name="____s1" hidden="1">{"via1",#N/A,TRUE,"general";"via2",#N/A,TRUE,"general";"via3",#N/A,TRUE,"general"}</definedName>
    <definedName name="____s1_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2_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3_1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4_1" hidden="1">{"via1",#N/A,TRUE,"general";"via2",#N/A,TRUE,"general";"via3",#N/A,TRUE,"general"}</definedName>
    <definedName name="____s5" hidden="1">{"via1",#N/A,TRUE,"general";"via2",#N/A,TRUE,"general";"via3",#N/A,TRUE,"general"}</definedName>
    <definedName name="____s5_1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6_1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7_1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3_1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4_1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5_1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_1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66_1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_1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77_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_1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88_1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_1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99_1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4_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5_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6_1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7_1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8_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9_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ur7_1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2_1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3_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4_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5_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6_1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7_1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8_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9_1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fv4_1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1_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2_1" hidden="1">{"via1",#N/A,TRUE,"general";"via2",#N/A,TRUE,"general";"via3",#N/A,TRUE,"general"}</definedName>
    <definedName name="____x3" hidden="1">{"via1",#N/A,TRUE,"general";"via2",#N/A,TRUE,"general";"via3",#N/A,TRUE,"general"}</definedName>
    <definedName name="____x3_1" hidden="1">{"via1",#N/A,TRUE,"general";"via2",#N/A,TRUE,"general";"via3",#N/A,TRUE,"general"}</definedName>
    <definedName name="____x4" hidden="1">{"via1",#N/A,TRUE,"general";"via2",#N/A,TRUE,"general";"via3",#N/A,TRUE,"general"}</definedName>
    <definedName name="____x4_1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5_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6_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7_1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8_1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9_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2_1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3_1" hidden="1">{"via1",#N/A,TRUE,"general";"via2",#N/A,TRUE,"general";"via3",#N/A,TRUE,"general"}</definedName>
    <definedName name="____y4" hidden="1">{"via1",#N/A,TRUE,"general";"via2",#N/A,TRUE,"general";"via3",#N/A,TRUE,"general"}</definedName>
    <definedName name="____y4_1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5_1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6_1" hidden="1">{"via1",#N/A,TRUE,"general";"via2",#N/A,TRUE,"general";"via3",#N/A,TRUE,"general"}</definedName>
    <definedName name="____y7" hidden="1">{"via1",#N/A,TRUE,"general";"via2",#N/A,TRUE,"general";"via3",#N/A,TRUE,"general"}</definedName>
    <definedName name="____y7_1" hidden="1">{"via1",#N/A,TRUE,"general";"via2",#N/A,TRUE,"general";"via3",#N/A,TRUE,"general"}</definedName>
    <definedName name="____y8" hidden="1">{"via1",#N/A,TRUE,"general";"via2",#N/A,TRUE,"general";"via3",#N/A,TRUE,"general"}</definedName>
    <definedName name="____y8_1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y9_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1_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2_1" hidden="1">{"via1",#N/A,TRUE,"general";"via2",#N/A,TRUE,"general";"via3",#N/A,TRUE,"general"}</definedName>
    <definedName name="____z3" hidden="1">{"via1",#N/A,TRUE,"general";"via2",#N/A,TRUE,"general";"via3",#N/A,TRUE,"general"}</definedName>
    <definedName name="____z3_1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4_1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5_1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6_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_1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4_1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5_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6_1" hidden="1">{"TAB1",#N/A,TRUE,"GENERAL";"TAB2",#N/A,TRUE,"GENERAL";"TAB3",#N/A,TRUE,"GENERAL";"TAB4",#N/A,TRUE,"GENERAL";"TAB5",#N/A,TRUE,"GENERAL"}</definedName>
    <definedName name="___AFC1">[1]INV!$A$25:$D$28</definedName>
    <definedName name="___AFC3">[1]INV!$F$25:$I$28</definedName>
    <definedName name="___AFC5">[1]INV!$K$25:$N$28</definedName>
    <definedName name="___b2" hidden="1">{"TAB1",#N/A,TRUE,"GENERAL";"TAB2",#N/A,TRUE,"GENERAL";"TAB3",#N/A,TRUE,"GENERAL";"TAB4",#N/A,TRUE,"GENERAL";"TAB5",#N/A,TRUE,"GENERAL"}</definedName>
    <definedName name="___b2_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3_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4_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5_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6_1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7_1" hidden="1">{"via1",#N/A,TRUE,"general";"via2",#N/A,TRUE,"general";"via3",#N/A,TRUE,"general"}</definedName>
    <definedName name="___b8" hidden="1">{"via1",#N/A,TRUE,"general";"via2",#N/A,TRUE,"general";"via3",#N/A,TRUE,"general"}</definedName>
    <definedName name="___b8_1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b9_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b5_1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g2" hidden="1">{"TAB1",#N/A,TRUE,"GENERAL";"TAB2",#N/A,TRUE,"GENERAL";"TAB3",#N/A,TRUE,"GENERAL";"TAB4",#N/A,TRUE,"GENERAL";"TAB5",#N/A,TRUE,"GENERAL"}</definedName>
    <definedName name="___g2_1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3_1" hidden="1">{"via1",#N/A,TRUE,"general";"via2",#N/A,TRUE,"general";"via3",#N/A,TRUE,"general"}</definedName>
    <definedName name="___g4" hidden="1">{"via1",#N/A,TRUE,"general";"via2",#N/A,TRUE,"general";"via3",#N/A,TRUE,"general"}</definedName>
    <definedName name="___g4_1" hidden="1">{"via1",#N/A,TRUE,"general";"via2",#N/A,TRUE,"general";"via3",#N/A,TRUE,"general"}</definedName>
    <definedName name="___g5" hidden="1">{"via1",#N/A,TRUE,"general";"via2",#N/A,TRUE,"general";"via3",#N/A,TRUE,"general"}</definedName>
    <definedName name="___g5_1" hidden="1">{"via1",#N/A,TRUE,"general";"via2",#N/A,TRUE,"general";"via3",#N/A,TRUE,"general"}</definedName>
    <definedName name="___g6" hidden="1">{"via1",#N/A,TRUE,"general";"via2",#N/A,TRUE,"general";"via3",#N/A,TRUE,"general"}</definedName>
    <definedName name="___g6_1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7_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R1_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gtr4_1" hidden="1">{"via1",#N/A,TRUE,"general";"via2",#N/A,TRUE,"general";"via3",#N/A,TRUE,"general"}</definedName>
    <definedName name="___h2" hidden="1">{"via1",#N/A,TRUE,"general";"via2",#N/A,TRUE,"general";"via3",#N/A,TRUE,"general"}</definedName>
    <definedName name="___h2_1" hidden="1">{"via1",#N/A,TRUE,"general";"via2",#N/A,TRUE,"general";"via3",#N/A,TRUE,"general"}</definedName>
    <definedName name="___h3" hidden="1">{"via1",#N/A,TRUE,"general";"via2",#N/A,TRUE,"general";"via3",#N/A,TRUE,"general"}</definedName>
    <definedName name="___h3_1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4_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5_1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6_1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7_1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8_1" hidden="1">{"via1",#N/A,TRUE,"general";"via2",#N/A,TRUE,"general";"via3",#N/A,TRUE,"general"}</definedName>
    <definedName name="___hfh7" hidden="1">{"via1",#N/A,TRUE,"general";"via2",#N/A,TRUE,"general";"via3",#N/A,TRUE,"general"}</definedName>
    <definedName name="___hfh7_1" hidden="1">{"via1",#N/A,TRUE,"general";"via2",#N/A,TRUE,"general";"via3",#N/A,TRUE,"general"}</definedName>
    <definedName name="___i4" hidden="1">{"via1",#N/A,TRUE,"general";"via2",#N/A,TRUE,"general";"via3",#N/A,TRUE,"general"}</definedName>
    <definedName name="___i4_1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5_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6_1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_1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77_1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8_1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9_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3_1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4_1" hidden="1">{"via1",#N/A,TRUE,"general";"via2",#N/A,TRUE,"general";"via3",#N/A,TRUE,"general"}</definedName>
    <definedName name="___k5" hidden="1">{"via1",#N/A,TRUE,"general";"via2",#N/A,TRUE,"general";"via3",#N/A,TRUE,"general"}</definedName>
    <definedName name="___k5_1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6_1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7_1" hidden="1">{"via1",#N/A,TRUE,"general";"via2",#N/A,TRUE,"general";"via3",#N/A,TRUE,"general"}</definedName>
    <definedName name="___k8" hidden="1">{"via1",#N/A,TRUE,"general";"via2",#N/A,TRUE,"general";"via3",#N/A,TRUE,"general"}</definedName>
    <definedName name="___k8_1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9_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kjk6_1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3_1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4_1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5_1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6_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7_1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8_1" hidden="1">{"via1",#N/A,TRUE,"general";"via2",#N/A,TRUE,"general";"via3",#N/A,TRUE,"general"}</definedName>
    <definedName name="___m9" hidden="1">{"via1",#N/A,TRUE,"general";"via2",#N/A,TRUE,"general";"via3",#N/A,TRUE,"general"}</definedName>
    <definedName name="___m9_1" hidden="1">{"via1",#N/A,TRUE,"general";"via2",#N/A,TRUE,"general";"via3",#N/A,TRUE,"general"}</definedName>
    <definedName name="___MA2" localSheetId="12">#REF!</definedName>
    <definedName name="___MA2" localSheetId="13">#REF!</definedName>
    <definedName name="___MA2" localSheetId="17">#REF!</definedName>
    <definedName name="___MA2" localSheetId="18">#REF!</definedName>
    <definedName name="___MA2" localSheetId="19">#REF!</definedName>
    <definedName name="___MA2" localSheetId="11">#REF!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3_1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4_1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5_1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nyn7_1" hidden="1">{"via1",#N/A,TRUE,"general";"via2",#N/A,TRUE,"general";"via3",#N/A,TRUE,"general"}</definedName>
    <definedName name="___o4" hidden="1">{"via1",#N/A,TRUE,"general";"via2",#N/A,TRUE,"general";"via3",#N/A,TRUE,"general"}</definedName>
    <definedName name="___o4_1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5_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6_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7_1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8_1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9_1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6_1" hidden="1">{"via1",#N/A,TRUE,"general";"via2",#N/A,TRUE,"general";"via3",#N/A,TRUE,"general"}</definedName>
    <definedName name="___p7" hidden="1">{"via1",#N/A,TRUE,"general";"via2",#N/A,TRUE,"general";"via3",#N/A,TRUE,"general"}</definedName>
    <definedName name="___p7_1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8_1" hidden="1">{"TAB1",#N/A,TRUE,"GENERAL";"TAB2",#N/A,TRUE,"GENERAL";"TAB3",#N/A,TRUE,"GENERAL";"TAB4",#N/A,TRUE,"GENERAL";"TAB5",#N/A,TRUE,"GENERAL"}</definedName>
    <definedName name="___PJ50" localSheetId="12">#REF!</definedName>
    <definedName name="___PJ50" localSheetId="13">#REF!</definedName>
    <definedName name="___PJ50" localSheetId="17">#REF!</definedName>
    <definedName name="___PJ50" localSheetId="18">#REF!</definedName>
    <definedName name="___PJ50" localSheetId="19">#REF!</definedName>
    <definedName name="___PJ50" localSheetId="11">#REF!</definedName>
    <definedName name="___PJ50">#REF!</definedName>
    <definedName name="___pj51" localSheetId="12">#REF!</definedName>
    <definedName name="___pj51" localSheetId="13">#REF!</definedName>
    <definedName name="___pj51" localSheetId="17">#REF!</definedName>
    <definedName name="___pj51" localSheetId="18">#REF!</definedName>
    <definedName name="___pj51" localSheetId="19">#REF!</definedName>
    <definedName name="___pj51" localSheetId="11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_1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4r_1" hidden="1">{"via1",#N/A,TRUE,"general";"via2",#N/A,TRUE,"general";"via3",#N/A,TRUE,"general"}</definedName>
    <definedName name="___rtu6" hidden="1">{"via1",#N/A,TRUE,"general";"via2",#N/A,TRUE,"general";"via3",#N/A,TRUE,"general"}</definedName>
    <definedName name="___rtu6_1" hidden="1">{"via1",#N/A,TRUE,"general";"via2",#N/A,TRUE,"general";"via3",#N/A,TRUE,"general"}</definedName>
    <definedName name="___s1" hidden="1">{"via1",#N/A,TRUE,"general";"via2",#N/A,TRUE,"general";"via3",#N/A,TRUE,"general"}</definedName>
    <definedName name="___s1_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2_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3_1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4_1" hidden="1">{"via1",#N/A,TRUE,"general";"via2",#N/A,TRUE,"general";"via3",#N/A,TRUE,"general"}</definedName>
    <definedName name="___s5" hidden="1">{"via1",#N/A,TRUE,"general";"via2",#N/A,TRUE,"general";"via3",#N/A,TRUE,"general"}</definedName>
    <definedName name="___s5_1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6_1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7_1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3_1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4_1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5_1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_1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66_1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_1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77_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_1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88_1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_1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99_1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4_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5_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6_1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7_1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8_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9_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ur7_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3_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9_1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fv4_1" hidden="1">{"via1",#N/A,TRUE,"general";"via2",#N/A,TRUE,"general";"via3",#N/A,TRUE,"general"}</definedName>
    <definedName name="___x8" hidden="1">{"via1",#N/A,TRUE,"general";"via2",#N/A,TRUE,"general";"via3",#N/A,TRUE,"general"}</definedName>
    <definedName name="___x8_1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9_1" hidden="1">{"TAB1",#N/A,TRUE,"GENERAL";"TAB2",#N/A,TRUE,"GENERAL";"TAB3",#N/A,TRUE,"GENERAL";"TAB4",#N/A,TRUE,"GENERAL";"TAB5",#N/A,TRUE,"GENERAL"}</definedName>
    <definedName name="___y8" hidden="1">{"via1",#N/A,TRUE,"general";"via2",#N/A,TRUE,"general";"via3",#N/A,TRUE,"general"}</definedName>
    <definedName name="___y8_1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y9_1" hidden="1">{"TAB1",#N/A,TRUE,"GENERAL";"TAB2",#N/A,TRUE,"GENERAL";"TAB3",#N/A,TRUE,"GENERAL";"TAB4",#N/A,TRUE,"GENERAL";"TAB5",#N/A,TRUE,"GENERAL"}</definedName>
    <definedName name="___z3" hidden="1">{"via1",#N/A,TRUE,"general";"via2",#N/A,TRUE,"general";"via3",#N/A,TRUE,"general"}</definedName>
    <definedName name="___z3_1" hidden="1">{"via1",#N/A,TRUE,"general";"via2",#N/A,TRUE,"general";"via3",#N/A,TRUE,"general"}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_1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4_1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5_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6_1" hidden="1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APU221" localSheetId="12">#REF!</definedName>
    <definedName name="__APU221" localSheetId="13">#REF!</definedName>
    <definedName name="__APU221" localSheetId="17">#REF!</definedName>
    <definedName name="__APU221" localSheetId="18">#REF!</definedName>
    <definedName name="__APU221" localSheetId="19">#REF!</definedName>
    <definedName name="__APU221" localSheetId="11">#REF!</definedName>
    <definedName name="__APU221">#REF!</definedName>
    <definedName name="__APU465" localSheetId="12">[2]!absc</definedName>
    <definedName name="__APU465" localSheetId="13">[2]!absc</definedName>
    <definedName name="__APU465" localSheetId="14">[2]!absc</definedName>
    <definedName name="__APU465" localSheetId="15">[2]!absc</definedName>
    <definedName name="__APU465" localSheetId="16">[2]!absc</definedName>
    <definedName name="__APU465" localSheetId="17">[2]!absc</definedName>
    <definedName name="__APU465" localSheetId="18">[2]!absc</definedName>
    <definedName name="__APU465" localSheetId="19">[2]!absc</definedName>
    <definedName name="__APU465" localSheetId="4">[2]!absc</definedName>
    <definedName name="__APU465" localSheetId="5">[2]!absc</definedName>
    <definedName name="__APU465" localSheetId="6">[2]!absc</definedName>
    <definedName name="__APU465" localSheetId="11">[2]!absc</definedName>
    <definedName name="__APU465" localSheetId="2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2_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3_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4_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5_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6_1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7_1" hidden="1">{"via1",#N/A,TRUE,"general";"via2",#N/A,TRUE,"general";"via3",#N/A,TRUE,"general"}</definedName>
    <definedName name="__b8" hidden="1">{"via1",#N/A,TRUE,"general";"via2",#N/A,TRUE,"general";"via3",#N/A,TRUE,"general"}</definedName>
    <definedName name="__b8_1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b9_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b5_1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F" localSheetId="17">N°15!ERR</definedName>
    <definedName name="__F" localSheetId="19">N°17!ERR</definedName>
    <definedName name="__F">N°16!ERR</definedName>
    <definedName name="__FS01" localSheetId="17">N°15!ERR</definedName>
    <definedName name="__FS01" localSheetId="19">N°17!ERR</definedName>
    <definedName name="__FS01">N°16!ERR</definedName>
    <definedName name="__g2" hidden="1">{"TAB1",#N/A,TRUE,"GENERAL";"TAB2",#N/A,TRUE,"GENERAL";"TAB3",#N/A,TRUE,"GENERAL";"TAB4",#N/A,TRUE,"GENERAL";"TAB5",#N/A,TRUE,"GENERAL"}</definedName>
    <definedName name="__g2_1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3_1" hidden="1">{"via1",#N/A,TRUE,"general";"via2",#N/A,TRUE,"general";"via3",#N/A,TRUE,"general"}</definedName>
    <definedName name="__g4" hidden="1">{"via1",#N/A,TRUE,"general";"via2",#N/A,TRUE,"general";"via3",#N/A,TRUE,"general"}</definedName>
    <definedName name="__g4_1" hidden="1">{"via1",#N/A,TRUE,"general";"via2",#N/A,TRUE,"general";"via3",#N/A,TRUE,"general"}</definedName>
    <definedName name="__g5" hidden="1">{"via1",#N/A,TRUE,"general";"via2",#N/A,TRUE,"general";"via3",#N/A,TRUE,"general"}</definedName>
    <definedName name="__g5_1" hidden="1">{"via1",#N/A,TRUE,"general";"via2",#N/A,TRUE,"general";"via3",#N/A,TRUE,"general"}</definedName>
    <definedName name="__g6" hidden="1">{"via1",#N/A,TRUE,"general";"via2",#N/A,TRUE,"general";"via3",#N/A,TRUE,"general"}</definedName>
    <definedName name="__g6_1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7_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R1_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gtr4_1" hidden="1">{"via1",#N/A,TRUE,"general";"via2",#N/A,TRUE,"general";"via3",#N/A,TRUE,"general"}</definedName>
    <definedName name="__h2" hidden="1">{"via1",#N/A,TRUE,"general";"via2",#N/A,TRUE,"general";"via3",#N/A,TRUE,"general"}</definedName>
    <definedName name="__h2_1" hidden="1">{"via1",#N/A,TRUE,"general";"via2",#N/A,TRUE,"general";"via3",#N/A,TRUE,"general"}</definedName>
    <definedName name="__h3" hidden="1">{"via1",#N/A,TRUE,"general";"via2",#N/A,TRUE,"general";"via3",#N/A,TRUE,"general"}</definedName>
    <definedName name="__h3_1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4_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5_1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6_1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7_1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8_1" hidden="1">{"via1",#N/A,TRUE,"general";"via2",#N/A,TRUE,"general";"via3",#N/A,TRUE,"general"}</definedName>
    <definedName name="__hfh7" hidden="1">{"via1",#N/A,TRUE,"general";"via2",#N/A,TRUE,"general";"via3",#N/A,TRUE,"general"}</definedName>
    <definedName name="__hfh7_1" hidden="1">{"via1",#N/A,TRUE,"general";"via2",#N/A,TRUE,"general";"via3",#N/A,TRUE,"general"}</definedName>
    <definedName name="__i4" hidden="1">{"via1",#N/A,TRUE,"general";"via2",#N/A,TRUE,"general";"via3",#N/A,TRUE,"general"}</definedName>
    <definedName name="__i4_1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5_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6_1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_1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77_1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8_1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9_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3_1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4_1" hidden="1">{"via1",#N/A,TRUE,"general";"via2",#N/A,TRUE,"general";"via3",#N/A,TRUE,"general"}</definedName>
    <definedName name="__k5" hidden="1">{"via1",#N/A,TRUE,"general";"via2",#N/A,TRUE,"general";"via3",#N/A,TRUE,"general"}</definedName>
    <definedName name="__k5_1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6_1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7_1" hidden="1">{"via1",#N/A,TRUE,"general";"via2",#N/A,TRUE,"general";"via3",#N/A,TRUE,"general"}</definedName>
    <definedName name="__k8" hidden="1">{"via1",#N/A,TRUE,"general";"via2",#N/A,TRUE,"general";"via3",#N/A,TRUE,"general"}</definedName>
    <definedName name="__k8_1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9_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kjk6_1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3_1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4_1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5_1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6_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7_1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8_1" hidden="1">{"via1",#N/A,TRUE,"general";"via2",#N/A,TRUE,"general";"via3",#N/A,TRUE,"general"}</definedName>
    <definedName name="__m9" hidden="1">{"via1",#N/A,TRUE,"general";"via2",#N/A,TRUE,"general";"via3",#N/A,TRUE,"general"}</definedName>
    <definedName name="__m9_1" hidden="1">{"via1",#N/A,TRUE,"general";"via2",#N/A,TRUE,"general";"via3",#N/A,TRUE,"general"}</definedName>
    <definedName name="__MA2" localSheetId="12">#REF!</definedName>
    <definedName name="__MA2" localSheetId="13">#REF!</definedName>
    <definedName name="__MA2" localSheetId="17">#REF!</definedName>
    <definedName name="__MA2" localSheetId="18">#REF!</definedName>
    <definedName name="__MA2" localSheetId="19">#REF!</definedName>
    <definedName name="__MA2" localSheetId="11">#REF!</definedName>
    <definedName name="__MA2">#REF!</definedName>
    <definedName name="__mun2" localSheetId="12">[3]PESOS!#REF!</definedName>
    <definedName name="__mun2" localSheetId="13">[3]PESOS!#REF!</definedName>
    <definedName name="__mun2" localSheetId="17">[3]PESOS!#REF!</definedName>
    <definedName name="__mun2" localSheetId="18">[3]PESOS!#REF!</definedName>
    <definedName name="__mun2" localSheetId="19">[3]PESOS!#REF!</definedName>
    <definedName name="__mun2" localSheetId="11">[3]PESOS!#REF!</definedName>
    <definedName name="__mun2">[3]PESOS!#REF!</definedName>
    <definedName name="__n3" hidden="1">{"TAB1",#N/A,TRUE,"GENERAL";"TAB2",#N/A,TRUE,"GENERAL";"TAB3",#N/A,TRUE,"GENERAL";"TAB4",#N/A,TRUE,"GENERAL";"TAB5",#N/A,TRUE,"GENERAL"}</definedName>
    <definedName name="__n3_1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4_1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5_1" hidden="1">{"TAB1",#N/A,TRUE,"GENERAL";"TAB2",#N/A,TRUE,"GENERAL";"TAB3",#N/A,TRUE,"GENERAL";"TAB4",#N/A,TRUE,"GENERAL";"TAB5",#N/A,TRUE,"GENERAL"}</definedName>
    <definedName name="__num10" localSheetId="12">#REF!</definedName>
    <definedName name="__num10" localSheetId="13">#REF!</definedName>
    <definedName name="__num10" localSheetId="17">#REF!</definedName>
    <definedName name="__num10" localSheetId="18">#REF!</definedName>
    <definedName name="__num10" localSheetId="19">#REF!</definedName>
    <definedName name="__num10" localSheetId="11">#REF!</definedName>
    <definedName name="__num10">#REF!</definedName>
    <definedName name="__num2" localSheetId="12">#REF!</definedName>
    <definedName name="__num2" localSheetId="13">#REF!</definedName>
    <definedName name="__num2" localSheetId="17">#REF!</definedName>
    <definedName name="__num2" localSheetId="18">#REF!</definedName>
    <definedName name="__num2" localSheetId="19">#REF!</definedName>
    <definedName name="__num2" localSheetId="11">#REF!</definedName>
    <definedName name="__num2">#REF!</definedName>
    <definedName name="__num3" localSheetId="12">#REF!</definedName>
    <definedName name="__num3" localSheetId="13">#REF!</definedName>
    <definedName name="__num3" localSheetId="17">#REF!</definedName>
    <definedName name="__num3" localSheetId="18">#REF!</definedName>
    <definedName name="__num3" localSheetId="19">#REF!</definedName>
    <definedName name="__num3" localSheetId="11">#REF!</definedName>
    <definedName name="__num3">#REF!</definedName>
    <definedName name="__num4" localSheetId="12">#REF!</definedName>
    <definedName name="__num4" localSheetId="13">#REF!</definedName>
    <definedName name="__num4" localSheetId="17">#REF!</definedName>
    <definedName name="__num4" localSheetId="18">#REF!</definedName>
    <definedName name="__num4" localSheetId="19">#REF!</definedName>
    <definedName name="__num4" localSheetId="11">#REF!</definedName>
    <definedName name="__num4">#REF!</definedName>
    <definedName name="__num5" localSheetId="12">#REF!</definedName>
    <definedName name="__num5" localSheetId="13">#REF!</definedName>
    <definedName name="__num5" localSheetId="17">#REF!</definedName>
    <definedName name="__num5" localSheetId="18">#REF!</definedName>
    <definedName name="__num5" localSheetId="19">#REF!</definedName>
    <definedName name="__num5" localSheetId="11">#REF!</definedName>
    <definedName name="__num5">#REF!</definedName>
    <definedName name="__num6" localSheetId="12">#REF!</definedName>
    <definedName name="__num6" localSheetId="13">#REF!</definedName>
    <definedName name="__num6" localSheetId="17">#REF!</definedName>
    <definedName name="__num6" localSheetId="18">#REF!</definedName>
    <definedName name="__num6" localSheetId="19">#REF!</definedName>
    <definedName name="__num6" localSheetId="11">#REF!</definedName>
    <definedName name="__num6">#REF!</definedName>
    <definedName name="__num7" localSheetId="12">#REF!</definedName>
    <definedName name="__num7" localSheetId="13">#REF!</definedName>
    <definedName name="__num7" localSheetId="17">#REF!</definedName>
    <definedName name="__num7" localSheetId="18">#REF!</definedName>
    <definedName name="__num7" localSheetId="19">#REF!</definedName>
    <definedName name="__num7" localSheetId="11">#REF!</definedName>
    <definedName name="__num7">#REF!</definedName>
    <definedName name="__num8" localSheetId="12">#REF!</definedName>
    <definedName name="__num8" localSheetId="13">#REF!</definedName>
    <definedName name="__num8" localSheetId="17">#REF!</definedName>
    <definedName name="__num8" localSheetId="18">#REF!</definedName>
    <definedName name="__num8" localSheetId="19">#REF!</definedName>
    <definedName name="__num8" localSheetId="11">#REF!</definedName>
    <definedName name="__num8">#REF!</definedName>
    <definedName name="__num9" localSheetId="12">#REF!</definedName>
    <definedName name="__num9" localSheetId="13">#REF!</definedName>
    <definedName name="__num9" localSheetId="17">#REF!</definedName>
    <definedName name="__num9" localSheetId="18">#REF!</definedName>
    <definedName name="__num9" localSheetId="19">#REF!</definedName>
    <definedName name="__num9" localSheetId="11">#REF!</definedName>
    <definedName name="__num9">#REF!</definedName>
    <definedName name="__nyn7" hidden="1">{"via1",#N/A,TRUE,"general";"via2",#N/A,TRUE,"general";"via3",#N/A,TRUE,"general"}</definedName>
    <definedName name="__nyn7_1" hidden="1">{"via1",#N/A,TRUE,"general";"via2",#N/A,TRUE,"general";"via3",#N/A,TRUE,"general"}</definedName>
    <definedName name="__o4" hidden="1">{"via1",#N/A,TRUE,"general";"via2",#N/A,TRUE,"general";"via3",#N/A,TRUE,"general"}</definedName>
    <definedName name="__o4_1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5_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6_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7_1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8_1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9_1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6_1" hidden="1">{"via1",#N/A,TRUE,"general";"via2",#N/A,TRUE,"general";"via3",#N/A,TRUE,"general"}</definedName>
    <definedName name="__p7" hidden="1">{"via1",#N/A,TRUE,"general";"via2",#N/A,TRUE,"general";"via3",#N/A,TRUE,"general"}</definedName>
    <definedName name="__p7_1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8_1" hidden="1">{"TAB1",#N/A,TRUE,"GENERAL";"TAB2",#N/A,TRUE,"GENERAL";"TAB3",#N/A,TRUE,"GENERAL";"TAB4",#N/A,TRUE,"GENERAL";"TAB5",#N/A,TRUE,"GENERAL"}</definedName>
    <definedName name="__PJ50" localSheetId="12">#REF!</definedName>
    <definedName name="__PJ50" localSheetId="13">#REF!</definedName>
    <definedName name="__PJ50" localSheetId="17">#REF!</definedName>
    <definedName name="__PJ50" localSheetId="18">#REF!</definedName>
    <definedName name="__PJ50" localSheetId="19">#REF!</definedName>
    <definedName name="__PJ50" localSheetId="11">#REF!</definedName>
    <definedName name="__PJ50">#REF!</definedName>
    <definedName name="__pj51" localSheetId="12">#REF!</definedName>
    <definedName name="__pj51" localSheetId="13">#REF!</definedName>
    <definedName name="__pj51" localSheetId="17">#REF!</definedName>
    <definedName name="__pj51" localSheetId="18">#REF!</definedName>
    <definedName name="__pj51" localSheetId="19">#REF!</definedName>
    <definedName name="__pj51" localSheetId="11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_1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4r_1" hidden="1">{"via1",#N/A,TRUE,"general";"via2",#N/A,TRUE,"general";"via3",#N/A,TRUE,"general"}</definedName>
    <definedName name="__ref4" localSheetId="12">#REF!</definedName>
    <definedName name="__ref4" localSheetId="13">#REF!</definedName>
    <definedName name="__ref4" localSheetId="17">#REF!</definedName>
    <definedName name="__ref4" localSheetId="18">#REF!</definedName>
    <definedName name="__ref4" localSheetId="19">#REF!</definedName>
    <definedName name="__ref4" localSheetId="11">#REF!</definedName>
    <definedName name="__ref4">#REF!</definedName>
    <definedName name="__rtu6" hidden="1">{"via1",#N/A,TRUE,"general";"via2",#N/A,TRUE,"general";"via3",#N/A,TRUE,"general"}</definedName>
    <definedName name="__rtu6_1" hidden="1">{"via1",#N/A,TRUE,"general";"via2",#N/A,TRUE,"general";"via3",#N/A,TRUE,"general"}</definedName>
    <definedName name="__s1" hidden="1">{"via1",#N/A,TRUE,"general";"via2",#N/A,TRUE,"general";"via3",#N/A,TRUE,"general"}</definedName>
    <definedName name="__s1_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2_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3_1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4_1" hidden="1">{"via1",#N/A,TRUE,"general";"via2",#N/A,TRUE,"general";"via3",#N/A,TRUE,"general"}</definedName>
    <definedName name="__s5" hidden="1">{"via1",#N/A,TRUE,"general";"via2",#N/A,TRUE,"general";"via3",#N/A,TRUE,"general"}</definedName>
    <definedName name="__s5_1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6_1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7_1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3_1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4_1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5_1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_1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66_1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_1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77_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_1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88_1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_1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99_1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4_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5_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6_1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7_1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8_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9_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ur7_1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3_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9_1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fv4_1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8_1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9_1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8_1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y9_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_1" hidden="1">{"TAB1",#N/A,TRUE,"GENERAL";"TAB2",#N/A,TRUE,"GENERAL";"TAB3",#N/A,TRUE,"GENERAL";"TAB4",#N/A,TRUE,"GENERAL";"TAB5",#N/A,TRUE,"GENERAL"}</definedName>
    <definedName name="_a4" localSheetId="17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hidden="1">{"via1",#N/A,TRUE,"general";"via2",#N/A,TRUE,"general";"via3",#N/A,TRUE,"general"}</definedName>
    <definedName name="_a4_1" hidden="1">{"via1",#N/A,TRUE,"general";"via2",#N/A,TRUE,"general";"via3",#N/A,TRUE,"general"}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_1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_1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 localSheetId="12">#REF!</definedName>
    <definedName name="_APU221" localSheetId="13">#REF!</definedName>
    <definedName name="_APU221" localSheetId="17">#REF!</definedName>
    <definedName name="_APU221" localSheetId="18">#REF!</definedName>
    <definedName name="_APU221" localSheetId="19">#REF!</definedName>
    <definedName name="_APU221" localSheetId="11">#REF!</definedName>
    <definedName name="_APU221">#REF!</definedName>
    <definedName name="_APU465" localSheetId="12">[2]!absc</definedName>
    <definedName name="_APU465" localSheetId="13">[2]!absc</definedName>
    <definedName name="_APU465" localSheetId="14">[2]!absc</definedName>
    <definedName name="_APU465" localSheetId="15">[2]!absc</definedName>
    <definedName name="_APU465" localSheetId="16">[2]!absc</definedName>
    <definedName name="_APU465" localSheetId="17">[2]!absc</definedName>
    <definedName name="_APU465" localSheetId="18">[2]!absc</definedName>
    <definedName name="_APU465" localSheetId="19">[2]!absc</definedName>
    <definedName name="_APU465" localSheetId="4">[2]!absc</definedName>
    <definedName name="_APU465" localSheetId="5">[2]!absc</definedName>
    <definedName name="_APU465" localSheetId="6">[2]!absc</definedName>
    <definedName name="_APU465" localSheetId="11">[2]!absc</definedName>
    <definedName name="_APU465" localSheetId="2">[2]!absc</definedName>
    <definedName name="_APU465">[2]!absc</definedName>
    <definedName name="_b2" localSheetId="17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_1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3_1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4_1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5_1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6_1" hidden="1">{"TAB1",#N/A,TRUE,"GENERAL";"TAB2",#N/A,TRUE,"GENERAL";"TAB3",#N/A,TRUE,"GENERAL";"TAB4",#N/A,TRUE,"GENERAL";"TAB5",#N/A,TRUE,"GENERAL"}</definedName>
    <definedName name="_b7" localSheetId="17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hidden="1">{"via1",#N/A,TRUE,"general";"via2",#N/A,TRUE,"general";"via3",#N/A,TRUE,"general"}</definedName>
    <definedName name="_b7_1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hidden="1">{"via1",#N/A,TRUE,"general";"via2",#N/A,TRUE,"general";"via3",#N/A,TRUE,"general"}</definedName>
    <definedName name="_b8_1" hidden="1">{"via1",#N/A,TRUE,"general";"via2",#N/A,TRUE,"general";"via3",#N/A,TRUE,"general"}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b9_1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b5_1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12">#REF!</definedName>
    <definedName name="_EST1" localSheetId="13">#REF!</definedName>
    <definedName name="_EST1" localSheetId="17">#REF!</definedName>
    <definedName name="_EST1" localSheetId="18">#REF!</definedName>
    <definedName name="_EST1" localSheetId="19">#REF!</definedName>
    <definedName name="_EST1" localSheetId="11">#REF!</definedName>
    <definedName name="_EST1">#REF!</definedName>
    <definedName name="_EST10" localSheetId="12">#REF!</definedName>
    <definedName name="_EST10" localSheetId="13">#REF!</definedName>
    <definedName name="_EST10" localSheetId="17">#REF!</definedName>
    <definedName name="_EST10" localSheetId="18">#REF!</definedName>
    <definedName name="_EST10" localSheetId="19">#REF!</definedName>
    <definedName name="_EST10" localSheetId="11">#REF!</definedName>
    <definedName name="_EST10">#REF!</definedName>
    <definedName name="_EST11" localSheetId="12">#REF!</definedName>
    <definedName name="_EST11" localSheetId="13">#REF!</definedName>
    <definedName name="_EST11" localSheetId="17">#REF!</definedName>
    <definedName name="_EST11" localSheetId="18">#REF!</definedName>
    <definedName name="_EST11" localSheetId="19">#REF!</definedName>
    <definedName name="_EST11" localSheetId="11">#REF!</definedName>
    <definedName name="_EST11">#REF!</definedName>
    <definedName name="_EST12" localSheetId="12">#REF!</definedName>
    <definedName name="_EST12" localSheetId="13">#REF!</definedName>
    <definedName name="_EST12" localSheetId="17">#REF!</definedName>
    <definedName name="_EST12" localSheetId="18">#REF!</definedName>
    <definedName name="_EST12" localSheetId="19">#REF!</definedName>
    <definedName name="_EST12" localSheetId="11">#REF!</definedName>
    <definedName name="_EST12">#REF!</definedName>
    <definedName name="_EST13" localSheetId="12">#REF!</definedName>
    <definedName name="_EST13" localSheetId="13">#REF!</definedName>
    <definedName name="_EST13" localSheetId="17">#REF!</definedName>
    <definedName name="_EST13" localSheetId="18">#REF!</definedName>
    <definedName name="_EST13" localSheetId="19">#REF!</definedName>
    <definedName name="_EST13" localSheetId="11">#REF!</definedName>
    <definedName name="_EST13">#REF!</definedName>
    <definedName name="_EST14" localSheetId="12">#REF!</definedName>
    <definedName name="_EST14" localSheetId="13">#REF!</definedName>
    <definedName name="_EST14" localSheetId="17">#REF!</definedName>
    <definedName name="_EST14" localSheetId="18">#REF!</definedName>
    <definedName name="_EST14" localSheetId="19">#REF!</definedName>
    <definedName name="_EST14" localSheetId="11">#REF!</definedName>
    <definedName name="_EST14">#REF!</definedName>
    <definedName name="_EST15" localSheetId="12">#REF!</definedName>
    <definedName name="_EST15" localSheetId="13">#REF!</definedName>
    <definedName name="_EST15" localSheetId="17">#REF!</definedName>
    <definedName name="_EST15" localSheetId="18">#REF!</definedName>
    <definedName name="_EST15" localSheetId="19">#REF!</definedName>
    <definedName name="_EST15" localSheetId="11">#REF!</definedName>
    <definedName name="_EST15">#REF!</definedName>
    <definedName name="_EST16" localSheetId="12">#REF!</definedName>
    <definedName name="_EST16" localSheetId="13">#REF!</definedName>
    <definedName name="_EST16" localSheetId="17">#REF!</definedName>
    <definedName name="_EST16" localSheetId="18">#REF!</definedName>
    <definedName name="_EST16" localSheetId="19">#REF!</definedName>
    <definedName name="_EST16" localSheetId="11">#REF!</definedName>
    <definedName name="_EST16">#REF!</definedName>
    <definedName name="_EST17" localSheetId="12">#REF!</definedName>
    <definedName name="_EST17" localSheetId="13">#REF!</definedName>
    <definedName name="_EST17" localSheetId="17">#REF!</definedName>
    <definedName name="_EST17" localSheetId="18">#REF!</definedName>
    <definedName name="_EST17" localSheetId="19">#REF!</definedName>
    <definedName name="_EST17" localSheetId="11">#REF!</definedName>
    <definedName name="_EST17">#REF!</definedName>
    <definedName name="_EST18" localSheetId="12">#REF!</definedName>
    <definedName name="_EST18" localSheetId="13">#REF!</definedName>
    <definedName name="_EST18" localSheetId="17">#REF!</definedName>
    <definedName name="_EST18" localSheetId="18">#REF!</definedName>
    <definedName name="_EST18" localSheetId="19">#REF!</definedName>
    <definedName name="_EST18" localSheetId="11">#REF!</definedName>
    <definedName name="_EST18">#REF!</definedName>
    <definedName name="_EST19" localSheetId="12">#REF!</definedName>
    <definedName name="_EST19" localSheetId="13">#REF!</definedName>
    <definedName name="_EST19" localSheetId="17">#REF!</definedName>
    <definedName name="_EST19" localSheetId="18">#REF!</definedName>
    <definedName name="_EST19" localSheetId="19">#REF!</definedName>
    <definedName name="_EST19" localSheetId="11">#REF!</definedName>
    <definedName name="_EST19">#REF!</definedName>
    <definedName name="_EST2" localSheetId="12">#REF!</definedName>
    <definedName name="_EST2" localSheetId="13">#REF!</definedName>
    <definedName name="_EST2" localSheetId="17">#REF!</definedName>
    <definedName name="_EST2" localSheetId="18">#REF!</definedName>
    <definedName name="_EST2" localSheetId="19">#REF!</definedName>
    <definedName name="_EST2" localSheetId="11">#REF!</definedName>
    <definedName name="_EST2">#REF!</definedName>
    <definedName name="_EST3" localSheetId="12">#REF!</definedName>
    <definedName name="_EST3" localSheetId="13">#REF!</definedName>
    <definedName name="_EST3" localSheetId="17">#REF!</definedName>
    <definedName name="_EST3" localSheetId="18">#REF!</definedName>
    <definedName name="_EST3" localSheetId="19">#REF!</definedName>
    <definedName name="_EST3" localSheetId="11">#REF!</definedName>
    <definedName name="_EST3">#REF!</definedName>
    <definedName name="_EST4" localSheetId="12">#REF!</definedName>
    <definedName name="_EST4" localSheetId="13">#REF!</definedName>
    <definedName name="_EST4" localSheetId="17">#REF!</definedName>
    <definedName name="_EST4" localSheetId="18">#REF!</definedName>
    <definedName name="_EST4" localSheetId="19">#REF!</definedName>
    <definedName name="_EST4" localSheetId="11">#REF!</definedName>
    <definedName name="_EST4">#REF!</definedName>
    <definedName name="_EST5" localSheetId="12">#REF!</definedName>
    <definedName name="_EST5" localSheetId="13">#REF!</definedName>
    <definedName name="_EST5" localSheetId="17">#REF!</definedName>
    <definedName name="_EST5" localSheetId="18">#REF!</definedName>
    <definedName name="_EST5" localSheetId="19">#REF!</definedName>
    <definedName name="_EST5" localSheetId="11">#REF!</definedName>
    <definedName name="_EST5">#REF!</definedName>
    <definedName name="_EST6" localSheetId="12">#REF!</definedName>
    <definedName name="_EST6" localSheetId="13">#REF!</definedName>
    <definedName name="_EST6" localSheetId="17">#REF!</definedName>
    <definedName name="_EST6" localSheetId="18">#REF!</definedName>
    <definedName name="_EST6" localSheetId="19">#REF!</definedName>
    <definedName name="_EST6" localSheetId="11">#REF!</definedName>
    <definedName name="_EST6">#REF!</definedName>
    <definedName name="_EST7" localSheetId="12">#REF!</definedName>
    <definedName name="_EST7" localSheetId="13">#REF!</definedName>
    <definedName name="_EST7" localSheetId="17">#REF!</definedName>
    <definedName name="_EST7" localSheetId="18">#REF!</definedName>
    <definedName name="_EST7" localSheetId="19">#REF!</definedName>
    <definedName name="_EST7" localSheetId="11">#REF!</definedName>
    <definedName name="_EST7">#REF!</definedName>
    <definedName name="_EST8" localSheetId="12">#REF!</definedName>
    <definedName name="_EST8" localSheetId="13">#REF!</definedName>
    <definedName name="_EST8" localSheetId="17">#REF!</definedName>
    <definedName name="_EST8" localSheetId="18">#REF!</definedName>
    <definedName name="_EST8" localSheetId="19">#REF!</definedName>
    <definedName name="_EST8" localSheetId="11">#REF!</definedName>
    <definedName name="_EST8">#REF!</definedName>
    <definedName name="_EST9" localSheetId="12">#REF!</definedName>
    <definedName name="_EST9" localSheetId="13">#REF!</definedName>
    <definedName name="_EST9" localSheetId="17">#REF!</definedName>
    <definedName name="_EST9" localSheetId="18">#REF!</definedName>
    <definedName name="_EST9" localSheetId="19">#REF!</definedName>
    <definedName name="_EST9" localSheetId="11">#REF!</definedName>
    <definedName name="_EST9">#REF!</definedName>
    <definedName name="_EXC1" localSheetId="12">#REF!</definedName>
    <definedName name="_EXC1" localSheetId="13">#REF!</definedName>
    <definedName name="_EXC1" localSheetId="17">#REF!</definedName>
    <definedName name="_EXC1" localSheetId="18">#REF!</definedName>
    <definedName name="_EXC1" localSheetId="19">#REF!</definedName>
    <definedName name="_EXC1" localSheetId="11">#REF!</definedName>
    <definedName name="_EXC1">#REF!</definedName>
    <definedName name="_EXC10" localSheetId="12">#REF!</definedName>
    <definedName name="_EXC10" localSheetId="13">#REF!</definedName>
    <definedName name="_EXC10" localSheetId="17">#REF!</definedName>
    <definedName name="_EXC10" localSheetId="18">#REF!</definedName>
    <definedName name="_EXC10" localSheetId="19">#REF!</definedName>
    <definedName name="_EXC10" localSheetId="11">#REF!</definedName>
    <definedName name="_EXC10">#REF!</definedName>
    <definedName name="_EXC11" localSheetId="12">#REF!</definedName>
    <definedName name="_EXC11" localSheetId="13">#REF!</definedName>
    <definedName name="_EXC11" localSheetId="17">#REF!</definedName>
    <definedName name="_EXC11" localSheetId="18">#REF!</definedName>
    <definedName name="_EXC11" localSheetId="19">#REF!</definedName>
    <definedName name="_EXC11" localSheetId="11">#REF!</definedName>
    <definedName name="_EXC11">#REF!</definedName>
    <definedName name="_EXC12" localSheetId="12">#REF!</definedName>
    <definedName name="_EXC12" localSheetId="13">#REF!</definedName>
    <definedName name="_EXC12" localSheetId="17">#REF!</definedName>
    <definedName name="_EXC12" localSheetId="18">#REF!</definedName>
    <definedName name="_EXC12" localSheetId="19">#REF!</definedName>
    <definedName name="_EXC12" localSheetId="11">#REF!</definedName>
    <definedName name="_EXC12">#REF!</definedName>
    <definedName name="_EXC2" localSheetId="12">#REF!</definedName>
    <definedName name="_EXC2" localSheetId="13">#REF!</definedName>
    <definedName name="_EXC2" localSheetId="17">#REF!</definedName>
    <definedName name="_EXC2" localSheetId="18">#REF!</definedName>
    <definedName name="_EXC2" localSheetId="19">#REF!</definedName>
    <definedName name="_EXC2" localSheetId="11">#REF!</definedName>
    <definedName name="_EXC2">#REF!</definedName>
    <definedName name="_EXC3" localSheetId="12">#REF!</definedName>
    <definedName name="_EXC3" localSheetId="13">#REF!</definedName>
    <definedName name="_EXC3" localSheetId="17">#REF!</definedName>
    <definedName name="_EXC3" localSheetId="18">#REF!</definedName>
    <definedName name="_EXC3" localSheetId="19">#REF!</definedName>
    <definedName name="_EXC3" localSheetId="11">#REF!</definedName>
    <definedName name="_EXC3">#REF!</definedName>
    <definedName name="_EXC4" localSheetId="12">#REF!</definedName>
    <definedName name="_EXC4" localSheetId="13">#REF!</definedName>
    <definedName name="_EXC4" localSheetId="17">#REF!</definedName>
    <definedName name="_EXC4" localSheetId="18">#REF!</definedName>
    <definedName name="_EXC4" localSheetId="19">#REF!</definedName>
    <definedName name="_EXC4" localSheetId="11">#REF!</definedName>
    <definedName name="_EXC4">#REF!</definedName>
    <definedName name="_EXC5" localSheetId="12">#REF!</definedName>
    <definedName name="_EXC5" localSheetId="13">#REF!</definedName>
    <definedName name="_EXC5" localSheetId="17">#REF!</definedName>
    <definedName name="_EXC5" localSheetId="18">#REF!</definedName>
    <definedName name="_EXC5" localSheetId="19">#REF!</definedName>
    <definedName name="_EXC5" localSheetId="11">#REF!</definedName>
    <definedName name="_EXC5">#REF!</definedName>
    <definedName name="_EXC6" localSheetId="12">#REF!</definedName>
    <definedName name="_EXC6" localSheetId="13">#REF!</definedName>
    <definedName name="_EXC6" localSheetId="17">#REF!</definedName>
    <definedName name="_EXC6" localSheetId="18">#REF!</definedName>
    <definedName name="_EXC6" localSheetId="19">#REF!</definedName>
    <definedName name="_EXC6" localSheetId="11">#REF!</definedName>
    <definedName name="_EXC6">#REF!</definedName>
    <definedName name="_EXC7" localSheetId="12">#REF!</definedName>
    <definedName name="_EXC7" localSheetId="13">#REF!</definedName>
    <definedName name="_EXC7" localSheetId="17">#REF!</definedName>
    <definedName name="_EXC7" localSheetId="18">#REF!</definedName>
    <definedName name="_EXC7" localSheetId="19">#REF!</definedName>
    <definedName name="_EXC7" localSheetId="11">#REF!</definedName>
    <definedName name="_EXC7">#REF!</definedName>
    <definedName name="_EXC8" localSheetId="12">#REF!</definedName>
    <definedName name="_EXC8" localSheetId="13">#REF!</definedName>
    <definedName name="_EXC8" localSheetId="17">#REF!</definedName>
    <definedName name="_EXC8" localSheetId="18">#REF!</definedName>
    <definedName name="_EXC8" localSheetId="19">#REF!</definedName>
    <definedName name="_EXC8" localSheetId="11">#REF!</definedName>
    <definedName name="_EXC8">#REF!</definedName>
    <definedName name="_EXC9" localSheetId="12">#REF!</definedName>
    <definedName name="_EXC9" localSheetId="13">#REF!</definedName>
    <definedName name="_EXC9" localSheetId="17">#REF!</definedName>
    <definedName name="_EXC9" localSheetId="18">#REF!</definedName>
    <definedName name="_EXC9" localSheetId="19">#REF!</definedName>
    <definedName name="_EXC9" localSheetId="11">#REF!</definedName>
    <definedName name="_EXC9">#REF!</definedName>
    <definedName name="_F" localSheetId="17">N°15!ERR</definedName>
    <definedName name="_F" localSheetId="19">N°17!ERR</definedName>
    <definedName name="_F">N°16!ERR</definedName>
    <definedName name="_Fill" localSheetId="12" hidden="1">#REF!</definedName>
    <definedName name="_Fill" localSheetId="13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11" hidden="1">#REF!</definedName>
    <definedName name="_Fill" hidden="1">#REF!</definedName>
    <definedName name="_FS01" localSheetId="17">N°15!ERR</definedName>
    <definedName name="_FS01" localSheetId="19">N°17!ERR</definedName>
    <definedName name="_FS01">N°16!ERR</definedName>
    <definedName name="_g2" localSheetId="17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2_1" hidden="1">{"TAB1",#N/A,TRUE,"GENERAL";"TAB2",#N/A,TRUE,"GENERAL";"TAB3",#N/A,TRUE,"GENERAL";"TAB4",#N/A,TRUE,"GENERAL";"TAB5",#N/A,TRUE,"GENERAL"}</definedName>
    <definedName name="_g3" localSheetId="17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hidden="1">{"via1",#N/A,TRUE,"general";"via2",#N/A,TRUE,"general";"via3",#N/A,TRUE,"general"}</definedName>
    <definedName name="_g3_1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hidden="1">{"via1",#N/A,TRUE,"general";"via2",#N/A,TRUE,"general";"via3",#N/A,TRUE,"general"}</definedName>
    <definedName name="_g4_1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hidden="1">{"via1",#N/A,TRUE,"general";"via2",#N/A,TRUE,"general";"via3",#N/A,TRUE,"general"}</definedName>
    <definedName name="_g5_1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hidden="1">{"via1",#N/A,TRUE,"general";"via2",#N/A,TRUE,"general";"via3",#N/A,TRUE,"general"}</definedName>
    <definedName name="_g6_1" hidden="1">{"via1",#N/A,TRUE,"general";"via2",#N/A,TRUE,"general";"via3",#N/A,TRUE,"general"}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7_1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1_1" hidden="1">{"TAB1",#N/A,TRUE,"GENERAL";"TAB2",#N/A,TRUE,"GENERAL";"TAB3",#N/A,TRUE,"GENERAL";"TAB4",#N/A,TRUE,"GENERAL";"TAB5",#N/A,TRUE,"GENERAL"}</definedName>
    <definedName name="_gtr4" localSheetId="17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hidden="1">{"via1",#N/A,TRUE,"general";"via2",#N/A,TRUE,"general";"via3",#N/A,TRUE,"general"}</definedName>
    <definedName name="_gtr4_1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hidden="1">{"via1",#N/A,TRUE,"general";"via2",#N/A,TRUE,"general";"via3",#N/A,TRUE,"general"}</definedName>
    <definedName name="_h2_1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hidden="1">{"via1",#N/A,TRUE,"general";"via2",#N/A,TRUE,"general";"via3",#N/A,TRUE,"general"}</definedName>
    <definedName name="_h3_1" hidden="1">{"via1",#N/A,TRUE,"general";"via2",#N/A,TRUE,"general";"via3",#N/A,TRUE,"general"}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4_1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5_1" hidden="1">{"TAB1",#N/A,TRUE,"GENERAL";"TAB2",#N/A,TRUE,"GENERAL";"TAB3",#N/A,TRUE,"GENERAL";"TAB4",#N/A,TRUE,"GENERAL";"TAB5",#N/A,TRUE,"GENERAL"}</definedName>
    <definedName name="_h6" localSheetId="17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hidden="1">{"via1",#N/A,TRUE,"general";"via2",#N/A,TRUE,"general";"via3",#N/A,TRUE,"general"}</definedName>
    <definedName name="_h6_1" hidden="1">{"via1",#N/A,TRUE,"general";"via2",#N/A,TRUE,"general";"via3",#N/A,TRUE,"general"}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7_1" hidden="1">{"TAB1",#N/A,TRUE,"GENERAL";"TAB2",#N/A,TRUE,"GENERAL";"TAB3",#N/A,TRUE,"GENERAL";"TAB4",#N/A,TRUE,"GENERAL";"TAB5",#N/A,TRUE,"GENERAL"}</definedName>
    <definedName name="_h8" localSheetId="17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hidden="1">{"via1",#N/A,TRUE,"general";"via2",#N/A,TRUE,"general";"via3",#N/A,TRUE,"general"}</definedName>
    <definedName name="_h8_1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hidden="1">{"via1",#N/A,TRUE,"general";"via2",#N/A,TRUE,"general";"via3",#N/A,TRUE,"general"}</definedName>
    <definedName name="_hfh7_1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hidden="1">{"via1",#N/A,TRUE,"general";"via2",#N/A,TRUE,"general";"via3",#N/A,TRUE,"general"}</definedName>
    <definedName name="_i4_1" hidden="1">{"via1",#N/A,TRUE,"general";"via2",#N/A,TRUE,"general";"via3",#N/A,TRUE,"general"}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5_1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6_1" hidden="1">{"TAB1",#N/A,TRUE,"GENERAL";"TAB2",#N/A,TRUE,"GENERAL";"TAB3",#N/A,TRUE,"GENERAL";"TAB4",#N/A,TRUE,"GENERAL";"TAB5",#N/A,TRUE,"GENERAL"}</definedName>
    <definedName name="_i7" localSheetId="17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hidden="1">{"via1",#N/A,TRUE,"general";"via2",#N/A,TRUE,"general";"via3",#N/A,TRUE,"general"}</definedName>
    <definedName name="_i7_1" hidden="1">{"via1",#N/A,TRUE,"general";"via2",#N/A,TRUE,"general";"via3",#N/A,TRUE,"general"}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77_1" hidden="1">{"TAB1",#N/A,TRUE,"GENERAL";"TAB2",#N/A,TRUE,"GENERAL";"TAB3",#N/A,TRUE,"GENERAL";"TAB4",#N/A,TRUE,"GENERAL";"TAB5",#N/A,TRUE,"GENERAL"}</definedName>
    <definedName name="_i8" localSheetId="17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hidden="1">{"via1",#N/A,TRUE,"general";"via2",#N/A,TRUE,"general";"via3",#N/A,TRUE,"general"}</definedName>
    <definedName name="_i8_1" hidden="1">{"via1",#N/A,TRUE,"general";"via2",#N/A,TRUE,"general";"via3",#N/A,TRUE,"general"}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9_1" hidden="1">{"TAB1",#N/A,TRUE,"GENERAL";"TAB2",#N/A,TRUE,"GENERAL";"TAB3",#N/A,TRUE,"GENERAL";"TAB4",#N/A,TRUE,"GENERAL";"TAB5",#N/A,TRUE,"GENERAL"}</definedName>
    <definedName name="_IPC2002" localSheetId="12">#REF!</definedName>
    <definedName name="_IPC2002" localSheetId="13">#REF!</definedName>
    <definedName name="_IPC2002" localSheetId="17">#REF!</definedName>
    <definedName name="_IPC2002" localSheetId="18">#REF!</definedName>
    <definedName name="_IPC2002" localSheetId="19">#REF!</definedName>
    <definedName name="_IPC2002" localSheetId="11">#REF!</definedName>
    <definedName name="_IPC2002">#REF!</definedName>
    <definedName name="_k3" localSheetId="17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3_1" hidden="1">{"TAB1",#N/A,TRUE,"GENERAL";"TAB2",#N/A,TRUE,"GENERAL";"TAB3",#N/A,TRUE,"GENERAL";"TAB4",#N/A,TRUE,"GENERAL";"TAB5",#N/A,TRUE,"GENERAL"}</definedName>
    <definedName name="_k4" localSheetId="17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hidden="1">{"via1",#N/A,TRUE,"general";"via2",#N/A,TRUE,"general";"via3",#N/A,TRUE,"general"}</definedName>
    <definedName name="_k4_1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hidden="1">{"via1",#N/A,TRUE,"general";"via2",#N/A,TRUE,"general";"via3",#N/A,TRUE,"general"}</definedName>
    <definedName name="_k5_1" hidden="1">{"via1",#N/A,TRUE,"general";"via2",#N/A,TRUE,"general";"via3",#N/A,TRUE,"general"}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6_1" hidden="1">{"TAB1",#N/A,TRUE,"GENERAL";"TAB2",#N/A,TRUE,"GENERAL";"TAB3",#N/A,TRUE,"GENERAL";"TAB4",#N/A,TRUE,"GENERAL";"TAB5",#N/A,TRUE,"GENERAL"}</definedName>
    <definedName name="_k7" localSheetId="17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hidden="1">{"via1",#N/A,TRUE,"general";"via2",#N/A,TRUE,"general";"via3",#N/A,TRUE,"general"}</definedName>
    <definedName name="_k7_1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hidden="1">{"via1",#N/A,TRUE,"general";"via2",#N/A,TRUE,"general";"via3",#N/A,TRUE,"general"}</definedName>
    <definedName name="_k8_1" hidden="1">{"via1",#N/A,TRUE,"general";"via2",#N/A,TRUE,"general";"via3",#N/A,TRUE,"general"}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9_1" hidden="1">{"TAB1",#N/A,TRUE,"GENERAL";"TAB2",#N/A,TRUE,"GENERAL";"TAB3",#N/A,TRUE,"GENERAL";"TAB4",#N/A,TRUE,"GENERAL";"TAB5",#N/A,TRUE,"GENERAL"}</definedName>
    <definedName name="_Key1" localSheetId="12" hidden="1">#REF!</definedName>
    <definedName name="_Key1" localSheetId="13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11" hidden="1">#REF!</definedName>
    <definedName name="_Key1" hidden="1">#REF!</definedName>
    <definedName name="_Key2" hidden="1">#REF!</definedName>
    <definedName name="_kjk6" localSheetId="17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jk6_1" hidden="1">{"TAB1",#N/A,TRUE,"GENERAL";"TAB2",#N/A,TRUE,"GENERAL";"TAB3",#N/A,TRUE,"GENERAL";"TAB4",#N/A,TRUE,"GENERAL";"TAB5",#N/A,TRUE,"GENERAL"}</definedName>
    <definedName name="_lar03" localSheetId="12">#REF!</definedName>
    <definedName name="_lar03" localSheetId="13">#REF!</definedName>
    <definedName name="_lar03" localSheetId="17">#REF!</definedName>
    <definedName name="_lar03" localSheetId="18">#REF!</definedName>
    <definedName name="_lar03" localSheetId="19">#REF!</definedName>
    <definedName name="_lar03" localSheetId="11">#REF!</definedName>
    <definedName name="_lar03">#REF!</definedName>
    <definedName name="_m3" localSheetId="17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hidden="1">{"via1",#N/A,TRUE,"general";"via2",#N/A,TRUE,"general";"via3",#N/A,TRUE,"general"}</definedName>
    <definedName name="_m3_1" hidden="1">{"via1",#N/A,TRUE,"general";"via2",#N/A,TRUE,"general";"via3",#N/A,TRUE,"general"}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4_1" hidden="1">{"TAB1",#N/A,TRUE,"GENERAL";"TAB2",#N/A,TRUE,"GENERAL";"TAB3",#N/A,TRUE,"GENERAL";"TAB4",#N/A,TRUE,"GENERAL";"TAB5",#N/A,TRUE,"GENERAL"}</definedName>
    <definedName name="_m5" localSheetId="17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hidden="1">{"via1",#N/A,TRUE,"general";"via2",#N/A,TRUE,"general";"via3",#N/A,TRUE,"general"}</definedName>
    <definedName name="_m5_1" hidden="1">{"via1",#N/A,TRUE,"general";"via2",#N/A,TRUE,"general";"via3",#N/A,TRUE,"general"}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6_1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7_1" hidden="1">{"TAB1",#N/A,TRUE,"GENERAL";"TAB2",#N/A,TRUE,"GENERAL";"TAB3",#N/A,TRUE,"GENERAL";"TAB4",#N/A,TRUE,"GENERAL";"TAB5",#N/A,TRUE,"GENERAL"}</definedName>
    <definedName name="_m8" localSheetId="17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hidden="1">{"via1",#N/A,TRUE,"general";"via2",#N/A,TRUE,"general";"via3",#N/A,TRUE,"general"}</definedName>
    <definedName name="_m8_1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hidden="1">{"via1",#N/A,TRUE,"general";"via2",#N/A,TRUE,"general";"via3",#N/A,TRUE,"general"}</definedName>
    <definedName name="_m9_1" hidden="1">{"via1",#N/A,TRUE,"general";"via2",#N/A,TRUE,"general";"via3",#N/A,TRUE,"general"}</definedName>
    <definedName name="_MA2" localSheetId="12">#REF!</definedName>
    <definedName name="_MA2" localSheetId="13">#REF!</definedName>
    <definedName name="_MA2" localSheetId="17">#REF!</definedName>
    <definedName name="_MA2" localSheetId="18">#REF!</definedName>
    <definedName name="_MA2" localSheetId="19">#REF!</definedName>
    <definedName name="_MA2" localSheetId="11">#REF!</definedName>
    <definedName name="_MA2">#REF!</definedName>
    <definedName name="_mun2" localSheetId="12">[3]PESOS!#REF!</definedName>
    <definedName name="_mun2" localSheetId="13">[3]PESOS!#REF!</definedName>
    <definedName name="_mun2" localSheetId="17">[3]PESOS!#REF!</definedName>
    <definedName name="_mun2" localSheetId="18">[3]PESOS!#REF!</definedName>
    <definedName name="_mun2" localSheetId="19">[3]PESOS!#REF!</definedName>
    <definedName name="_mun2" localSheetId="11">[3]PESOS!#REF!</definedName>
    <definedName name="_mun2">[3]PESOS!#REF!</definedName>
    <definedName name="_n3" localSheetId="17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3_1" hidden="1">{"TAB1",#N/A,TRUE,"GENERAL";"TAB2",#N/A,TRUE,"GENERAL";"TAB3",#N/A,TRUE,"GENERAL";"TAB4",#N/A,TRUE,"GENERAL";"TAB5",#N/A,TRUE,"GENERAL"}</definedName>
    <definedName name="_n4" localSheetId="17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hidden="1">{"via1",#N/A,TRUE,"general";"via2",#N/A,TRUE,"general";"via3",#N/A,TRUE,"general"}</definedName>
    <definedName name="_n4_1" hidden="1">{"via1",#N/A,TRUE,"general";"via2",#N/A,TRUE,"general";"via3",#N/A,TRUE,"general"}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5_1" hidden="1">{"TAB1",#N/A,TRUE,"GENERAL";"TAB2",#N/A,TRUE,"GENERAL";"TAB3",#N/A,TRUE,"GENERAL";"TAB4",#N/A,TRUE,"GENERAL";"TAB5",#N/A,TRUE,"GENERAL"}</definedName>
    <definedName name="_num10" localSheetId="12">#REF!</definedName>
    <definedName name="_num10" localSheetId="13">#REF!</definedName>
    <definedName name="_num10" localSheetId="17">#REF!</definedName>
    <definedName name="_num10" localSheetId="18">#REF!</definedName>
    <definedName name="_num10" localSheetId="19">#REF!</definedName>
    <definedName name="_num10" localSheetId="11">#REF!</definedName>
    <definedName name="_num10">#REF!</definedName>
    <definedName name="_num2" localSheetId="12">#REF!</definedName>
    <definedName name="_num2" localSheetId="13">#REF!</definedName>
    <definedName name="_num2" localSheetId="17">#REF!</definedName>
    <definedName name="_num2" localSheetId="18">#REF!</definedName>
    <definedName name="_num2" localSheetId="19">#REF!</definedName>
    <definedName name="_num2" localSheetId="11">#REF!</definedName>
    <definedName name="_num2">#REF!</definedName>
    <definedName name="_num3" localSheetId="12">#REF!</definedName>
    <definedName name="_num3" localSheetId="13">#REF!</definedName>
    <definedName name="_num3" localSheetId="17">#REF!</definedName>
    <definedName name="_num3" localSheetId="18">#REF!</definedName>
    <definedName name="_num3" localSheetId="19">#REF!</definedName>
    <definedName name="_num3" localSheetId="11">#REF!</definedName>
    <definedName name="_num3">#REF!</definedName>
    <definedName name="_num4" localSheetId="12">#REF!</definedName>
    <definedName name="_num4" localSheetId="13">#REF!</definedName>
    <definedName name="_num4" localSheetId="17">#REF!</definedName>
    <definedName name="_num4" localSheetId="18">#REF!</definedName>
    <definedName name="_num4" localSheetId="19">#REF!</definedName>
    <definedName name="_num4" localSheetId="11">#REF!</definedName>
    <definedName name="_num4">#REF!</definedName>
    <definedName name="_num5" localSheetId="12">#REF!</definedName>
    <definedName name="_num5" localSheetId="13">#REF!</definedName>
    <definedName name="_num5" localSheetId="17">#REF!</definedName>
    <definedName name="_num5" localSheetId="18">#REF!</definedName>
    <definedName name="_num5" localSheetId="19">#REF!</definedName>
    <definedName name="_num5" localSheetId="11">#REF!</definedName>
    <definedName name="_num5">#REF!</definedName>
    <definedName name="_num6" localSheetId="12">#REF!</definedName>
    <definedName name="_num6" localSheetId="13">#REF!</definedName>
    <definedName name="_num6" localSheetId="17">#REF!</definedName>
    <definedName name="_num6" localSheetId="18">#REF!</definedName>
    <definedName name="_num6" localSheetId="19">#REF!</definedName>
    <definedName name="_num6" localSheetId="11">#REF!</definedName>
    <definedName name="_num6">#REF!</definedName>
    <definedName name="_num7" localSheetId="12">#REF!</definedName>
    <definedName name="_num7" localSheetId="13">#REF!</definedName>
    <definedName name="_num7" localSheetId="17">#REF!</definedName>
    <definedName name="_num7" localSheetId="18">#REF!</definedName>
    <definedName name="_num7" localSheetId="19">#REF!</definedName>
    <definedName name="_num7" localSheetId="11">#REF!</definedName>
    <definedName name="_num7">#REF!</definedName>
    <definedName name="_num8" localSheetId="12">#REF!</definedName>
    <definedName name="_num8" localSheetId="13">#REF!</definedName>
    <definedName name="_num8" localSheetId="17">#REF!</definedName>
    <definedName name="_num8" localSheetId="18">#REF!</definedName>
    <definedName name="_num8" localSheetId="19">#REF!</definedName>
    <definedName name="_num8" localSheetId="11">#REF!</definedName>
    <definedName name="_num8">#REF!</definedName>
    <definedName name="_num9" localSheetId="12">#REF!</definedName>
    <definedName name="_num9" localSheetId="13">#REF!</definedName>
    <definedName name="_num9" localSheetId="17">#REF!</definedName>
    <definedName name="_num9" localSheetId="18">#REF!</definedName>
    <definedName name="_num9" localSheetId="19">#REF!</definedName>
    <definedName name="_num9" localSheetId="11">#REF!</definedName>
    <definedName name="_num9">#REF!</definedName>
    <definedName name="_nyn7" localSheetId="17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hidden="1">{"via1",#N/A,TRUE,"general";"via2",#N/A,TRUE,"general";"via3",#N/A,TRUE,"general"}</definedName>
    <definedName name="_nyn7_1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hidden="1">{"via1",#N/A,TRUE,"general";"via2",#N/A,TRUE,"general";"via3",#N/A,TRUE,"general"}</definedName>
    <definedName name="_o4_1" hidden="1">{"via1",#N/A,TRUE,"general";"via2",#N/A,TRUE,"general";"via3",#N/A,TRUE,"general"}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5_1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6_1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7_1" hidden="1">{"TAB1",#N/A,TRUE,"GENERAL";"TAB2",#N/A,TRUE,"GENERAL";"TAB3",#N/A,TRUE,"GENERAL";"TAB4",#N/A,TRUE,"GENERAL";"TAB5",#N/A,TRUE,"GENERAL"}</definedName>
    <definedName name="_o8" localSheetId="17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hidden="1">{"via1",#N/A,TRUE,"general";"via2",#N/A,TRUE,"general";"via3",#N/A,TRUE,"general"}</definedName>
    <definedName name="_o8_1" hidden="1">{"via1",#N/A,TRUE,"general";"via2",#N/A,TRUE,"general";"via3",#N/A,TRUE,"general"}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9_1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localSheetId="17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hidden="1">{"via1",#N/A,TRUE,"general";"via2",#N/A,TRUE,"general";"via3",#N/A,TRUE,"general"}</definedName>
    <definedName name="_p6_1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hidden="1">{"via1",#N/A,TRUE,"general";"via2",#N/A,TRUE,"general";"via3",#N/A,TRUE,"general"}</definedName>
    <definedName name="_p7_1" hidden="1">{"via1",#N/A,TRUE,"general";"via2",#N/A,TRUE,"general";"via3",#N/A,TRUE,"general"}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8_1" hidden="1">{"TAB1",#N/A,TRUE,"GENERAL";"TAB2",#N/A,TRUE,"GENERAL";"TAB3",#N/A,TRUE,"GENERAL";"TAB4",#N/A,TRUE,"GENERAL";"TAB5",#N/A,TRUE,"GENERAL"}</definedName>
    <definedName name="_Parse_Out" hidden="1">#REF!</definedName>
    <definedName name="_PJ50" localSheetId="12">#REF!</definedName>
    <definedName name="_PJ50" localSheetId="13">#REF!</definedName>
    <definedName name="_PJ50" localSheetId="17">#REF!</definedName>
    <definedName name="_PJ50" localSheetId="18">#REF!</definedName>
    <definedName name="_PJ50" localSheetId="19">#REF!</definedName>
    <definedName name="_PJ50" localSheetId="11">#REF!</definedName>
    <definedName name="_PJ50">#REF!</definedName>
    <definedName name="_pj51" localSheetId="12">#REF!</definedName>
    <definedName name="_pj51" localSheetId="13">#REF!</definedName>
    <definedName name="_pj51" localSheetId="17">#REF!</definedName>
    <definedName name="_pj51" localSheetId="18">#REF!</definedName>
    <definedName name="_pj51" localSheetId="19">#REF!</definedName>
    <definedName name="_pj51" localSheetId="11">#REF!</definedName>
    <definedName name="_pj51">#REF!</definedName>
    <definedName name="_PRE1" localSheetId="12">#REF!</definedName>
    <definedName name="_PRE1" localSheetId="13">#REF!</definedName>
    <definedName name="_PRE1" localSheetId="17">#REF!</definedName>
    <definedName name="_PRE1" localSheetId="18">#REF!</definedName>
    <definedName name="_PRE1" localSheetId="19">#REF!</definedName>
    <definedName name="_PRE1" localSheetId="11">#REF!</definedName>
    <definedName name="_PRE1">#REF!</definedName>
    <definedName name="_r" localSheetId="17" hidden="1">{"TAB1",#N/A,TRUE,"GENERAL";"TAB2",#N/A,TRUE,"GENERAL";"TAB3",#N/A,TRUE,"GENERAL";"TAB4",#N/A,TRUE,"GENERAL";"TAB5",#N/A,TRUE,"GENERAL"}</definedName>
    <definedName name="_r" localSheetId="18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_1" hidden="1">{"TAB1",#N/A,TRUE,"GENERAL";"TAB2",#N/A,TRUE,"GENERAL";"TAB3",#N/A,TRUE,"GENERAL";"TAB4",#N/A,TRUE,"GENERAL";"TAB5",#N/A,TRUE,"GENERAL"}</definedName>
    <definedName name="_r4r" localSheetId="17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hidden="1">{"via1",#N/A,TRUE,"general";"via2",#N/A,TRUE,"general";"via3",#N/A,TRUE,"general"}</definedName>
    <definedName name="_r4r_1" hidden="1">{"via1",#N/A,TRUE,"general";"via2",#N/A,TRUE,"general";"via3",#N/A,TRUE,"general"}</definedName>
    <definedName name="_ref4" localSheetId="12">#REF!</definedName>
    <definedName name="_ref4" localSheetId="13">#REF!</definedName>
    <definedName name="_ref4" localSheetId="17">#REF!</definedName>
    <definedName name="_ref4" localSheetId="18">#REF!</definedName>
    <definedName name="_ref4" localSheetId="19">#REF!</definedName>
    <definedName name="_ref4" localSheetId="11">#REF!</definedName>
    <definedName name="_ref4">#REF!</definedName>
    <definedName name="_rtu6" localSheetId="17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hidden="1">{"via1",#N/A,TRUE,"general";"via2",#N/A,TRUE,"general";"via3",#N/A,TRUE,"general"}</definedName>
    <definedName name="_rtu6_1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hidden="1">{"via1",#N/A,TRUE,"general";"via2",#N/A,TRUE,"general";"via3",#N/A,TRUE,"general"}</definedName>
    <definedName name="_s1_1" hidden="1">{"via1",#N/A,TRUE,"general";"via2",#N/A,TRUE,"general";"via3",#N/A,TRUE,"general"}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2_1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3_1" hidden="1">{"TAB1",#N/A,TRUE,"GENERAL";"TAB2",#N/A,TRUE,"GENERAL";"TAB3",#N/A,TRUE,"GENERAL";"TAB4",#N/A,TRUE,"GENERAL";"TAB5",#N/A,TRUE,"GENERAL"}</definedName>
    <definedName name="_s4" localSheetId="17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hidden="1">{"via1",#N/A,TRUE,"general";"via2",#N/A,TRUE,"general";"via3",#N/A,TRUE,"general"}</definedName>
    <definedName name="_s4_1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hidden="1">{"via1",#N/A,TRUE,"general";"via2",#N/A,TRUE,"general";"via3",#N/A,TRUE,"general"}</definedName>
    <definedName name="_s5_1" hidden="1">{"via1",#N/A,TRUE,"general";"via2",#N/A,TRUE,"general";"via3",#N/A,TRUE,"general"}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6_1" hidden="1">{"TAB1",#N/A,TRUE,"GENERAL";"TAB2",#N/A,TRUE,"GENERAL";"TAB3",#N/A,TRUE,"GENERAL";"TAB4",#N/A,TRUE,"GENERAL";"TAB5",#N/A,TRUE,"GENERAL"}</definedName>
    <definedName name="_s7" localSheetId="17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hidden="1">{"via1",#N/A,TRUE,"general";"via2",#N/A,TRUE,"general";"via3",#N/A,TRUE,"general"}</definedName>
    <definedName name="_s7_1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12" hidden="1">#REF!</definedName>
    <definedName name="_Sort" localSheetId="13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11" hidden="1">#REF!</definedName>
    <definedName name="_Sort" hidden="1">#REF!</definedName>
    <definedName name="_srn001" localSheetId="12">#REF!</definedName>
    <definedName name="_srn001" localSheetId="13">#REF!</definedName>
    <definedName name="_srn001" localSheetId="17">#REF!</definedName>
    <definedName name="_srn001" localSheetId="18">#REF!</definedName>
    <definedName name="_srn001" localSheetId="19">#REF!</definedName>
    <definedName name="_srn001" localSheetId="11">#REF!</definedName>
    <definedName name="_srn001">#REF!</definedName>
    <definedName name="_t3" localSheetId="17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_1" hidden="1">{"TAB1",#N/A,TRUE,"GENERAL";"TAB2",#N/A,TRUE,"GENERAL";"TAB3",#N/A,TRUE,"GENERAL";"TAB4",#N/A,TRUE,"GENERAL";"TAB5",#N/A,TRUE,"GENERAL"}</definedName>
    <definedName name="_t4" localSheetId="17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hidden="1">{"via1",#N/A,TRUE,"general";"via2",#N/A,TRUE,"general";"via3",#N/A,TRUE,"general"}</definedName>
    <definedName name="_t4_1" hidden="1">{"via1",#N/A,TRUE,"general";"via2",#N/A,TRUE,"general";"via3",#N/A,TRUE,"general"}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5_1" hidden="1">{"TAB1",#N/A,TRUE,"GENERAL";"TAB2",#N/A,TRUE,"GENERAL";"TAB3",#N/A,TRUE,"GENERAL";"TAB4",#N/A,TRUE,"GENERAL";"TAB5",#N/A,TRUE,"GENERAL"}</definedName>
    <definedName name="_t6" localSheetId="17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hidden="1">{"via1",#N/A,TRUE,"general";"via2",#N/A,TRUE,"general";"via3",#N/A,TRUE,"general"}</definedName>
    <definedName name="_t6_1" hidden="1">{"via1",#N/A,TRUE,"general";"via2",#N/A,TRUE,"general";"via3",#N/A,TRUE,"general"}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_1" hidden="1">{"TAB1",#N/A,TRUE,"GENERAL";"TAB2",#N/A,TRUE,"GENERAL";"TAB3",#N/A,TRUE,"GENERAL";"TAB4",#N/A,TRUE,"GENERAL";"TAB5",#N/A,TRUE,"GENERAL"}</definedName>
    <definedName name="_t7" localSheetId="17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hidden="1">{"via1",#N/A,TRUE,"general";"via2",#N/A,TRUE,"general";"via3",#N/A,TRUE,"general"}</definedName>
    <definedName name="_t7_1" hidden="1">{"via1",#N/A,TRUE,"general";"via2",#N/A,TRUE,"general";"via3",#N/A,TRUE,"general"}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77_1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_1" hidden="1">{"TAB1",#N/A,TRUE,"GENERAL";"TAB2",#N/A,TRUE,"GENERAL";"TAB3",#N/A,TRUE,"GENERAL";"TAB4",#N/A,TRUE,"GENERAL";"TAB5",#N/A,TRUE,"GENERAL"}</definedName>
    <definedName name="_t88" localSheetId="17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hidden="1">{"via1",#N/A,TRUE,"general";"via2",#N/A,TRUE,"general";"via3",#N/A,TRUE,"general"}</definedName>
    <definedName name="_t88_1" hidden="1">{"via1",#N/A,TRUE,"general";"via2",#N/A,TRUE,"general";"via3",#N/A,TRUE,"general"}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_1" hidden="1">{"TAB1",#N/A,TRUE,"GENERAL";"TAB2",#N/A,TRUE,"GENERAL";"TAB3",#N/A,TRUE,"GENERAL";"TAB4",#N/A,TRUE,"GENERAL";"TAB5",#N/A,TRUE,"GENERAL"}</definedName>
    <definedName name="_t99" localSheetId="17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hidden="1">{"via1",#N/A,TRUE,"general";"via2",#N/A,TRUE,"general";"via3",#N/A,TRUE,"general"}</definedName>
    <definedName name="_t99_1" hidden="1">{"via1",#N/A,TRUE,"general";"via2",#N/A,TRUE,"general";"via3",#N/A,TRUE,"general"}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4_1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5_1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6_1" hidden="1">{"TAB1",#N/A,TRUE,"GENERAL";"TAB2",#N/A,TRUE,"GENERAL";"TAB3",#N/A,TRUE,"GENERAL";"TAB4",#N/A,TRUE,"GENERAL";"TAB5",#N/A,TRUE,"GENERAL"}</definedName>
    <definedName name="_u7" localSheetId="17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hidden="1">{"via1",#N/A,TRUE,"general";"via2",#N/A,TRUE,"general";"via3",#N/A,TRUE,"general"}</definedName>
    <definedName name="_u7_1" hidden="1">{"via1",#N/A,TRUE,"general";"via2",#N/A,TRUE,"general";"via3",#N/A,TRUE,"general"}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8_1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_1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7_1" hidden="1">{"TAB1",#N/A,TRUE,"GENERAL";"TAB2",#N/A,TRUE,"GENERAL";"TAB3",#N/A,TRUE,"GENERAL";"TAB4",#N/A,TRUE,"GENERAL";"TAB5",#N/A,TRUE,"GENERAL"}</definedName>
    <definedName name="_v2" localSheetId="17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hidden="1">{"via1",#N/A,TRUE,"general";"via2",#N/A,TRUE,"general";"via3",#N/A,TRUE,"general"}</definedName>
    <definedName name="_v2_1" hidden="1">{"via1",#N/A,TRUE,"general";"via2",#N/A,TRUE,"general";"via3",#N/A,TRUE,"general"}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3_1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4_1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5_1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6_1" hidden="1">{"TAB1",#N/A,TRUE,"GENERAL";"TAB2",#N/A,TRUE,"GENERAL";"TAB3",#N/A,TRUE,"GENERAL";"TAB4",#N/A,TRUE,"GENERAL";"TAB5",#N/A,TRUE,"GENERAL"}</definedName>
    <definedName name="_v7" localSheetId="17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hidden="1">{"via1",#N/A,TRUE,"general";"via2",#N/A,TRUE,"general";"via3",#N/A,TRUE,"general"}</definedName>
    <definedName name="_v7_1" hidden="1">{"via1",#N/A,TRUE,"general";"via2",#N/A,TRUE,"general";"via3",#N/A,TRUE,"general"}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8_1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9_1" hidden="1">{"TAB1",#N/A,TRUE,"GENERAL";"TAB2",#N/A,TRUE,"GENERAL";"TAB3",#N/A,TRUE,"GENERAL";"TAB4",#N/A,TRUE,"GENERAL";"TAB5",#N/A,TRUE,"GENERAL"}</definedName>
    <definedName name="_vfv4" localSheetId="17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hidden="1">{"via1",#N/A,TRUE,"general";"via2",#N/A,TRUE,"general";"via3",#N/A,TRUE,"general"}</definedName>
    <definedName name="_vfv4_1" hidden="1">{"via1",#N/A,TRUE,"general";"via2",#N/A,TRUE,"general";"via3",#N/A,TRUE,"general"}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1_1" hidden="1">{"TAB1",#N/A,TRUE,"GENERAL";"TAB2",#N/A,TRUE,"GENERAL";"TAB3",#N/A,TRUE,"GENERAL";"TAB4",#N/A,TRUE,"GENERAL";"TAB5",#N/A,TRUE,"GENERAL"}</definedName>
    <definedName name="_x2" localSheetId="17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hidden="1">{"via1",#N/A,TRUE,"general";"via2",#N/A,TRUE,"general";"via3",#N/A,TRUE,"general"}</definedName>
    <definedName name="_x2_1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hidden="1">{"via1",#N/A,TRUE,"general";"via2",#N/A,TRUE,"general";"via3",#N/A,TRUE,"general"}</definedName>
    <definedName name="_x3_1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hidden="1">{"via1",#N/A,TRUE,"general";"via2",#N/A,TRUE,"general";"via3",#N/A,TRUE,"general"}</definedName>
    <definedName name="_x4_1" hidden="1">{"via1",#N/A,TRUE,"general";"via2",#N/A,TRUE,"general";"via3",#N/A,TRUE,"general"}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5_1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6_1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7_1" hidden="1">{"TAB1",#N/A,TRUE,"GENERAL";"TAB2",#N/A,TRUE,"GENERAL";"TAB3",#N/A,TRUE,"GENERAL";"TAB4",#N/A,TRUE,"GENERAL";"TAB5",#N/A,TRUE,"GENERAL"}</definedName>
    <definedName name="_x8" localSheetId="17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hidden="1">{"via1",#N/A,TRUE,"general";"via2",#N/A,TRUE,"general";"via3",#N/A,TRUE,"general"}</definedName>
    <definedName name="_x8_1" hidden="1">{"via1",#N/A,TRUE,"general";"via2",#N/A,TRUE,"general";"via3",#N/A,TRUE,"general"}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9_1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_1" hidden="1">{"TAB1",#N/A,TRUE,"GENERAL";"TAB2",#N/A,TRUE,"GENERAL";"TAB3",#N/A,TRUE,"GENERAL";"TAB4",#N/A,TRUE,"GENERAL";"TAB5",#N/A,TRUE,"GENERAL"}</definedName>
    <definedName name="_y3" localSheetId="17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hidden="1">{"via1",#N/A,TRUE,"general";"via2",#N/A,TRUE,"general";"via3",#N/A,TRUE,"general"}</definedName>
    <definedName name="_y3_1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hidden="1">{"via1",#N/A,TRUE,"general";"via2",#N/A,TRUE,"general";"via3",#N/A,TRUE,"general"}</definedName>
    <definedName name="_y4_1" hidden="1">{"via1",#N/A,TRUE,"general";"via2",#N/A,TRUE,"general";"via3",#N/A,TRUE,"general"}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5_1" hidden="1">{"TAB1",#N/A,TRUE,"GENERAL";"TAB2",#N/A,TRUE,"GENERAL";"TAB3",#N/A,TRUE,"GENERAL";"TAB4",#N/A,TRUE,"GENERAL";"TAB5",#N/A,TRUE,"GENERAL"}</definedName>
    <definedName name="_y6" localSheetId="17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hidden="1">{"via1",#N/A,TRUE,"general";"via2",#N/A,TRUE,"general";"via3",#N/A,TRUE,"general"}</definedName>
    <definedName name="_y6_1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hidden="1">{"via1",#N/A,TRUE,"general";"via2",#N/A,TRUE,"general";"via3",#N/A,TRUE,"general"}</definedName>
    <definedName name="_y7_1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hidden="1">{"via1",#N/A,TRUE,"general";"via2",#N/A,TRUE,"general";"via3",#N/A,TRUE,"general"}</definedName>
    <definedName name="_y8_1" hidden="1">{"via1",#N/A,TRUE,"general";"via2",#N/A,TRUE,"general";"via3",#N/A,TRUE,"general"}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y9_1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1_1" hidden="1">{"TAB1",#N/A,TRUE,"GENERAL";"TAB2",#N/A,TRUE,"GENERAL";"TAB3",#N/A,TRUE,"GENERAL";"TAB4",#N/A,TRUE,"GENERAL";"TAB5",#N/A,TRUE,"GENERAL"}</definedName>
    <definedName name="_z2" localSheetId="17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hidden="1">{"via1",#N/A,TRUE,"general";"via2",#N/A,TRUE,"general";"via3",#N/A,TRUE,"general"}</definedName>
    <definedName name="_z2_1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hidden="1">{"via1",#N/A,TRUE,"general";"via2",#N/A,TRUE,"general";"via3",#N/A,TRUE,"general"}</definedName>
    <definedName name="_z3_1" hidden="1">{"via1",#N/A,TRUE,"general";"via2",#N/A,TRUE,"general";"via3",#N/A,TRUE,"general"}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4_1" hidden="1">{"TAB1",#N/A,TRUE,"GENERAL";"TAB2",#N/A,TRUE,"GENERAL";"TAB3",#N/A,TRUE,"GENERAL";"TAB4",#N/A,TRUE,"GENERAL";"TAB5",#N/A,TRUE,"GENERAL"}</definedName>
    <definedName name="_z5" localSheetId="17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hidden="1">{"via1",#N/A,TRUE,"general";"via2",#N/A,TRUE,"general";"via3",#N/A,TRUE,"general"}</definedName>
    <definedName name="_z5_1" hidden="1">{"via1",#N/A,TRUE,"general";"via2",#N/A,TRUE,"general";"via3",#N/A,TRUE,"general"}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6_1" hidden="1">{"TAB1",#N/A,TRUE,"GENERAL";"TAB2",#N/A,TRUE,"GENERAL";"TAB3",#N/A,TRUE,"GENERAL";"TAB4",#N/A,TRUE,"GENERAL";"TAB5",#N/A,TRUE,"GENERAL"}</definedName>
    <definedName name="a" localSheetId="12">'[4]DUB-823'!#REF!</definedName>
    <definedName name="a" localSheetId="13">'[4]DUB-823'!#REF!</definedName>
    <definedName name="a" localSheetId="17">'[4]DUB-823'!#REF!</definedName>
    <definedName name="a" localSheetId="18">'[4]DUB-823'!#REF!</definedName>
    <definedName name="a" localSheetId="19">'[4]DUB-823'!#REF!</definedName>
    <definedName name="a" localSheetId="11">'[4]DUB-823'!#REF!</definedName>
    <definedName name="A">#REF!</definedName>
    <definedName name="A_impresión_IM" localSheetId="12">#REF!</definedName>
    <definedName name="A_impresión_IM" localSheetId="13">#REF!</definedName>
    <definedName name="A_impresión_IM" localSheetId="17">#REF!</definedName>
    <definedName name="A_impresión_IM" localSheetId="18">#REF!</definedName>
    <definedName name="A_impresión_IM" localSheetId="19">#REF!</definedName>
    <definedName name="A_impresión_IM" localSheetId="11">#REF!</definedName>
    <definedName name="A_impresión_IM">#REF!</definedName>
    <definedName name="A000" localSheetId="12">[5]!absc</definedName>
    <definedName name="A000" localSheetId="13">[5]!absc</definedName>
    <definedName name="A000" localSheetId="14">[5]!absc</definedName>
    <definedName name="A000" localSheetId="15">[5]!absc</definedName>
    <definedName name="A000" localSheetId="16">[5]!absc</definedName>
    <definedName name="A000" localSheetId="17">[5]!absc</definedName>
    <definedName name="A000" localSheetId="18">[5]!absc</definedName>
    <definedName name="A000" localSheetId="19">[5]!absc</definedName>
    <definedName name="A000" localSheetId="4">[5]!absc</definedName>
    <definedName name="A000" localSheetId="5">[5]!absc</definedName>
    <definedName name="A000" localSheetId="6">[5]!absc</definedName>
    <definedName name="A000" localSheetId="11">[5]!absc</definedName>
    <definedName name="A000" localSheetId="2">[5]!absc</definedName>
    <definedName name="A000">[5]!absc</definedName>
    <definedName name="a2a" localSheetId="17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a_1" hidden="1">{"TAB1",#N/A,TRUE,"GENERAL";"TAB2",#N/A,TRUE,"GENERAL";"TAB3",#N/A,TRUE,"GENERAL";"TAB4",#N/A,TRUE,"GENERAL";"TAB5",#N/A,TRUE,"GENERAL"}</definedName>
    <definedName name="aa" localSheetId="17">N°15!ERR</definedName>
    <definedName name="aa" localSheetId="19">N°17!ERR</definedName>
    <definedName name="aa">N°16!ERR</definedName>
    <definedName name="AAA" localSheetId="17">N°15!ERR</definedName>
    <definedName name="AAA" localSheetId="19">N°17!ERR</definedName>
    <definedName name="AAA">N°16!ERR</definedName>
    <definedName name="aaaa">#REF!</definedName>
    <definedName name="aaaaaa">[6]otros!$C$5</definedName>
    <definedName name="aaaaas" localSheetId="17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as_1" hidden="1">{"TAB1",#N/A,TRUE,"GENERAL";"TAB2",#N/A,TRUE,"GENERAL";"TAB3",#N/A,TRUE,"GENERAL";"TAB4",#N/A,TRUE,"GENERAL";"TAB5",#N/A,TRUE,"GENERAL"}</definedName>
    <definedName name="AAC">[1]AASHTO!$A$14:$F$17</definedName>
    <definedName name="aas" localSheetId="17" hidden="1">{"TAB1",#N/A,TRUE,"GENERAL";"TAB2",#N/A,TRUE,"GENERAL";"TAB3",#N/A,TRUE,"GENERAL";"TAB4",#N/A,TRUE,"GENERAL";"TAB5",#N/A,TRUE,"GENERAL"}</definedName>
    <definedName name="aas" localSheetId="18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{"TAB1",#N/A,TRUE,"GENERAL";"TAB2",#N/A,TRUE,"GENERAL";"TAB3",#N/A,TRUE,"GENERAL";"TAB4",#N/A,TRUE,"GENERAL";"TAB5",#N/A,TRUE,"GENERAL"}</definedName>
    <definedName name="abc" localSheetId="12">#REF!</definedName>
    <definedName name="abc" localSheetId="13">#REF!</definedName>
    <definedName name="abc" localSheetId="17">#REF!</definedName>
    <definedName name="abc" localSheetId="18">#REF!</definedName>
    <definedName name="abc" localSheetId="19">#REF!</definedName>
    <definedName name="abc" localSheetId="11">#REF!</definedName>
    <definedName name="abc">#REF!</definedName>
    <definedName name="ABG">[1]AASHTO!$A$2:$F$5</definedName>
    <definedName name="absc" localSheetId="12">[7]!absc</definedName>
    <definedName name="absc" localSheetId="13">[7]!absc</definedName>
    <definedName name="absc" localSheetId="14">[8]!absc</definedName>
    <definedName name="absc" localSheetId="15">[8]!absc</definedName>
    <definedName name="absc" localSheetId="16">[8]!absc</definedName>
    <definedName name="absc" localSheetId="17">[7]!absc</definedName>
    <definedName name="absc" localSheetId="18">[7]!absc</definedName>
    <definedName name="absc" localSheetId="19">[7]!absc</definedName>
    <definedName name="absc" localSheetId="4">[8]!absc</definedName>
    <definedName name="absc" localSheetId="5">[8]!absc</definedName>
    <definedName name="absc" localSheetId="6">[8]!absc</definedName>
    <definedName name="absc" localSheetId="11">[7]!absc</definedName>
    <definedName name="absc" localSheetId="2">[8]!absc</definedName>
    <definedName name="absc">[8]!absc</definedName>
    <definedName name="absc_" localSheetId="12">[9]!absc</definedName>
    <definedName name="absc_" localSheetId="13">[9]!absc</definedName>
    <definedName name="absc_" localSheetId="15">[9]!absc</definedName>
    <definedName name="absc_" localSheetId="16">[9]!absc</definedName>
    <definedName name="absc_" localSheetId="17">[9]!absc</definedName>
    <definedName name="absc_" localSheetId="18">[9]!absc</definedName>
    <definedName name="absc_" localSheetId="19">[9]!absc</definedName>
    <definedName name="absc_" localSheetId="4">[9]!absc</definedName>
    <definedName name="absc_" localSheetId="6">[9]!absc</definedName>
    <definedName name="absc_" localSheetId="11">[9]!absc</definedName>
    <definedName name="absc_" localSheetId="2">[9]!absc</definedName>
    <definedName name="absc_">[9]!absc</definedName>
    <definedName name="absc_1" localSheetId="12">[9]!absc</definedName>
    <definedName name="absc_1" localSheetId="13">[9]!absc</definedName>
    <definedName name="absc_1" localSheetId="15">[9]!absc</definedName>
    <definedName name="absc_1" localSheetId="16">[9]!absc</definedName>
    <definedName name="absc_1" localSheetId="17">[9]!absc</definedName>
    <definedName name="absc_1" localSheetId="18">[9]!absc</definedName>
    <definedName name="absc_1" localSheetId="19">[9]!absc</definedName>
    <definedName name="absc_1" localSheetId="4">[9]!absc</definedName>
    <definedName name="absc_1" localSheetId="6">[9]!absc</definedName>
    <definedName name="absc_1" localSheetId="11">[9]!absc</definedName>
    <definedName name="absc_1" localSheetId="2">[9]!absc</definedName>
    <definedName name="absc_1">[9]!absc</definedName>
    <definedName name="absc1" localSheetId="12">[10]!absc</definedName>
    <definedName name="absc1" localSheetId="13">[10]!absc</definedName>
    <definedName name="absc1" localSheetId="15">[10]!absc</definedName>
    <definedName name="absc1" localSheetId="16">[10]!absc</definedName>
    <definedName name="absc1" localSheetId="17">[10]!absc</definedName>
    <definedName name="absc1" localSheetId="18">[10]!absc</definedName>
    <definedName name="absc1" localSheetId="19">[10]!absc</definedName>
    <definedName name="absc1" localSheetId="4">[10]!absc</definedName>
    <definedName name="absc1" localSheetId="6">[10]!absc</definedName>
    <definedName name="absc1" localSheetId="11">[10]!absc</definedName>
    <definedName name="absc1" localSheetId="2">[10]!absc</definedName>
    <definedName name="absc1">[10]!absc</definedName>
    <definedName name="AccessDatabase" localSheetId="12" hidden="1">"C:\C-314\VOLUMENES\volfin4.mdb"</definedName>
    <definedName name="AccessDatabase" localSheetId="13" hidden="1">"C:\C-314\VOLUMENES\volfin4.mdb"</definedName>
    <definedName name="AccessDatabase" localSheetId="17" hidden="1">"C:\C-314\VOLUMENES\volfin4.mdb"</definedName>
    <definedName name="AccessDatabase" localSheetId="18" hidden="1">"C:\C-314\VOLUMENES\volfin4.mdb"</definedName>
    <definedName name="AccessDatabase" localSheetId="19" hidden="1">"C:\C-314\VOLUMENES\volfin4.mdb"</definedName>
    <definedName name="AccessDatabase" localSheetId="11" hidden="1">"C:\C-314\VOLUMENES\volfin4.mdb"</definedName>
    <definedName name="AccessDatabase" hidden="1">"A:\SAIN.mdb"</definedName>
    <definedName name="AccessDatabase_1" hidden="1">"A:\SAIN.mdb"</definedName>
    <definedName name="ad" localSheetId="12">#REF!</definedName>
    <definedName name="ad" localSheetId="13">#REF!</definedName>
    <definedName name="ad" localSheetId="17">#REF!</definedName>
    <definedName name="ad" localSheetId="18">#REF!</definedName>
    <definedName name="ad" localSheetId="19">#REF!</definedName>
    <definedName name="ad" localSheetId="11">#REF!</definedName>
    <definedName name="ad">#REF!</definedName>
    <definedName name="ADFGSDB" localSheetId="17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hidden="1">{"via1",#N/A,TRUE,"general";"via2",#N/A,TRUE,"general";"via3",#N/A,TRUE,"general"}</definedName>
    <definedName name="ADFGSDB_1" hidden="1">{"via1",#N/A,TRUE,"general";"via2",#N/A,TRUE,"general";"via3",#N/A,TRUE,"general"}</definedName>
    <definedName name="ADM">[6]otros!$C$2</definedName>
    <definedName name="administrador">[11]Informacion!$B$15</definedName>
    <definedName name="adoc1" localSheetId="12">[10]!absc</definedName>
    <definedName name="adoc1" localSheetId="13">[10]!absc</definedName>
    <definedName name="adoc1" localSheetId="15">[10]!absc</definedName>
    <definedName name="adoc1" localSheetId="16">[10]!absc</definedName>
    <definedName name="adoc1" localSheetId="17">[10]!absc</definedName>
    <definedName name="adoc1" localSheetId="18">[10]!absc</definedName>
    <definedName name="adoc1" localSheetId="19">[10]!absc</definedName>
    <definedName name="adoc1" localSheetId="4">[10]!absc</definedName>
    <definedName name="adoc1" localSheetId="6">[10]!absc</definedName>
    <definedName name="adoc1" localSheetId="11">[10]!absc</definedName>
    <definedName name="adoc1" localSheetId="2">[10]!absc</definedName>
    <definedName name="adoc1">[10]!absc</definedName>
    <definedName name="ADOC125" localSheetId="12">[12]!absc</definedName>
    <definedName name="ADOC125" localSheetId="13">[12]!absc</definedName>
    <definedName name="ADOC125" localSheetId="15">[12]!absc</definedName>
    <definedName name="ADOC125" localSheetId="16">[12]!absc</definedName>
    <definedName name="ADOC125" localSheetId="17">[12]!absc</definedName>
    <definedName name="ADOC125" localSheetId="18">[12]!absc</definedName>
    <definedName name="ADOC125" localSheetId="19">[12]!absc</definedName>
    <definedName name="ADOC125" localSheetId="4">[12]!absc</definedName>
    <definedName name="ADOC125" localSheetId="6">[12]!absc</definedName>
    <definedName name="ADOC125" localSheetId="11">[12]!absc</definedName>
    <definedName name="ADOC125" localSheetId="2">[12]!absc</definedName>
    <definedName name="ADOC125">[12]!absc</definedName>
    <definedName name="adoq" localSheetId="12">[5]!absc</definedName>
    <definedName name="adoq" localSheetId="13">[5]!absc</definedName>
    <definedName name="adoq" localSheetId="14">[5]!absc</definedName>
    <definedName name="adoq" localSheetId="15">[5]!absc</definedName>
    <definedName name="adoq" localSheetId="16">[5]!absc</definedName>
    <definedName name="adoq" localSheetId="17">[5]!absc</definedName>
    <definedName name="adoq" localSheetId="18">[5]!absc</definedName>
    <definedName name="adoq" localSheetId="19">[5]!absc</definedName>
    <definedName name="adoq" localSheetId="4">[5]!absc</definedName>
    <definedName name="adoq" localSheetId="5">[5]!absc</definedName>
    <definedName name="adoq" localSheetId="6">[5]!absc</definedName>
    <definedName name="adoq" localSheetId="11">[5]!absc</definedName>
    <definedName name="adoq" localSheetId="2">[5]!absc</definedName>
    <definedName name="adoq">[5]!absc</definedName>
    <definedName name="ADSAD" localSheetId="17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D_1" hidden="1">{"TAB1",#N/A,TRUE,"GENERAL";"TAB2",#N/A,TRUE,"GENERAL";"TAB3",#N/A,TRUE,"GENERAL";"TAB4",#N/A,TRUE,"GENERAL";"TAB5",#N/A,TRUE,"GENERAL"}</definedName>
    <definedName name="aefa" localSheetId="17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hidden="1">{"via1",#N/A,TRUE,"general";"via2",#N/A,TRUE,"general";"via3",#N/A,TRUE,"general"}</definedName>
    <definedName name="aefa_1" hidden="1">{"via1",#N/A,TRUE,"general";"via2",#N/A,TRUE,"general";"via3",#N/A,TRUE,"general"}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dsw_1" hidden="1">{"TAB1",#N/A,TRUE,"GENERAL";"TAB2",#N/A,TRUE,"GENERAL";"TAB3",#N/A,TRUE,"GENERAL";"TAB4",#N/A,TRUE,"GENERAL";"TAB5",#N/A,TRUE,"GENERAL"}</definedName>
    <definedName name="agdsgg" localSheetId="17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hidden="1">{"via1",#N/A,TRUE,"general";"via2",#N/A,TRUE,"general";"via3",#N/A,TRUE,"general"}</definedName>
    <definedName name="agdsgg_1" hidden="1">{"via1",#N/A,TRUE,"general";"via2",#N/A,TRUE,"general";"via3",#N/A,TRUE,"general"}</definedName>
    <definedName name="AGOSTO">#REF!</definedName>
    <definedName name="AIU" localSheetId="12">#REF!</definedName>
    <definedName name="AIU" localSheetId="13">#REF!</definedName>
    <definedName name="AIU" localSheetId="17">#REF!</definedName>
    <definedName name="AIU" localSheetId="18">#REF!</definedName>
    <definedName name="AIU" localSheetId="19">#REF!</definedName>
    <definedName name="AIU" localSheetId="11">#REF!</definedName>
    <definedName name="AIU">#REF!</definedName>
    <definedName name="AjustDelAIU" localSheetId="12">#REF!</definedName>
    <definedName name="AjustDelAIU" localSheetId="13">#REF!</definedName>
    <definedName name="AjustDelAIU" localSheetId="17">#REF!</definedName>
    <definedName name="AjustDelAIU" localSheetId="18">#REF!</definedName>
    <definedName name="AjustDelAIU" localSheetId="19">#REF!</definedName>
    <definedName name="AjustDelAIU" localSheetId="11">#REF!</definedName>
    <definedName name="AjustDelAIU">#REF!</definedName>
    <definedName name="alc" localSheetId="12">[13]!absc</definedName>
    <definedName name="alc" localSheetId="13">[13]!absc</definedName>
    <definedName name="alc" localSheetId="14">[13]!absc</definedName>
    <definedName name="alc" localSheetId="15">[13]!absc</definedName>
    <definedName name="alc" localSheetId="16">[13]!absc</definedName>
    <definedName name="alc" localSheetId="17">[13]!absc</definedName>
    <definedName name="alc" localSheetId="18">[13]!absc</definedName>
    <definedName name="alc" localSheetId="19">[13]!absc</definedName>
    <definedName name="alc" localSheetId="4">[13]!absc</definedName>
    <definedName name="alc" localSheetId="5">[13]!absc</definedName>
    <definedName name="alc" localSheetId="6">[13]!absc</definedName>
    <definedName name="alc" localSheetId="11">[13]!absc</definedName>
    <definedName name="alc" localSheetId="2">[13]!absc</definedName>
    <definedName name="alc">[13]!absc</definedName>
    <definedName name="ANCLAJE" localSheetId="12">'[14]MC SF GAVIONES'!#REF!</definedName>
    <definedName name="ANCLAJE" localSheetId="13">'[14]MC SF GAVIONES'!#REF!</definedName>
    <definedName name="ANCLAJE" localSheetId="17">'[14]MC SF GAVIONES'!#REF!</definedName>
    <definedName name="ANCLAJE" localSheetId="18">'[14]MC SF GAVIONES'!#REF!</definedName>
    <definedName name="ANCLAJE" localSheetId="19">'[14]MC SF GAVIONES'!#REF!</definedName>
    <definedName name="ANCLAJE" localSheetId="11">'[14]MC SF GAVIONES'!#REF!</definedName>
    <definedName name="ANCLAJE">'[14]MC SF GAVIONES'!#REF!</definedName>
    <definedName name="anscount" hidden="1">1</definedName>
    <definedName name="Antic">[15]BASES!$B$33</definedName>
    <definedName name="ANTICIPO">[16]BASES!$B$33</definedName>
    <definedName name="AÑO">[6]PRESUPUESTO!$D$13</definedName>
    <definedName name="AÑOWUIE">'[17]Res-Accide-10'!$R$2:$R$7</definedName>
    <definedName name="APU" localSheetId="12">[18]!absc</definedName>
    <definedName name="APU" localSheetId="13">[18]!absc</definedName>
    <definedName name="APU" localSheetId="14">[12]!absc</definedName>
    <definedName name="APU" localSheetId="15">[12]!absc</definedName>
    <definedName name="APU" localSheetId="16">[12]!absc</definedName>
    <definedName name="APU" localSheetId="17">[18]!absc</definedName>
    <definedName name="APU" localSheetId="18">[18]!absc</definedName>
    <definedName name="APU" localSheetId="19">[18]!absc</definedName>
    <definedName name="APU" localSheetId="4">[12]!absc</definedName>
    <definedName name="APU" localSheetId="5">[12]!absc</definedName>
    <definedName name="APU" localSheetId="6">[12]!absc</definedName>
    <definedName name="APU" localSheetId="11">[18]!absc</definedName>
    <definedName name="APU" localSheetId="2">[12]!absc</definedName>
    <definedName name="APU">[12]!absc</definedName>
    <definedName name="APU_directos" localSheetId="12">#REF!</definedName>
    <definedName name="APU_directos" localSheetId="13">#REF!</definedName>
    <definedName name="APU_directos" localSheetId="17">#REF!</definedName>
    <definedName name="APU_directos" localSheetId="18">#REF!</definedName>
    <definedName name="APU_directos" localSheetId="19">#REF!</definedName>
    <definedName name="APU_directos" localSheetId="11">#REF!</definedName>
    <definedName name="APU_directos">#REF!</definedName>
    <definedName name="APU221.1" localSheetId="12">#REF!</definedName>
    <definedName name="APU221.1" localSheetId="13">#REF!</definedName>
    <definedName name="APU221.1" localSheetId="17">#REF!</definedName>
    <definedName name="APU221.1" localSheetId="18">#REF!</definedName>
    <definedName name="APU221.1" localSheetId="19">#REF!</definedName>
    <definedName name="APU221.1" localSheetId="11">#REF!</definedName>
    <definedName name="APU221.1">#REF!</definedName>
    <definedName name="APU221.2" localSheetId="12">#REF!</definedName>
    <definedName name="APU221.2" localSheetId="13">#REF!</definedName>
    <definedName name="APU221.2" localSheetId="17">#REF!</definedName>
    <definedName name="APU221.2" localSheetId="18">#REF!</definedName>
    <definedName name="APU221.2" localSheetId="19">#REF!</definedName>
    <definedName name="APU221.2" localSheetId="11">#REF!</definedName>
    <definedName name="APU221.2">#REF!</definedName>
    <definedName name="aq" localSheetId="17">N°15!ERR</definedName>
    <definedName name="aq" localSheetId="19">N°17!ERR</definedName>
    <definedName name="aq">N°16!ERR</definedName>
    <definedName name="aqaq" localSheetId="17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aq_1" hidden="1">{"TAB1",#N/A,TRUE,"GENERAL";"TAB2",#N/A,TRUE,"GENERAL";"TAB3",#N/A,TRUE,"GENERAL";"TAB4",#N/A,TRUE,"GENERAL";"TAB5",#N/A,TRUE,"GENERAL"}</definedName>
    <definedName name="_xlnm.Print_Area" localSheetId="12">N°10!$B$1:$N$102</definedName>
    <definedName name="_xlnm.Print_Area" localSheetId="13">N°11!$B$1:$N$109</definedName>
    <definedName name="_xlnm.Print_Area" localSheetId="14">N°12!$A$1:$N$101</definedName>
    <definedName name="_xlnm.Print_Area" localSheetId="15">N°13!$A$1:$N$98</definedName>
    <definedName name="_xlnm.Print_Area" localSheetId="16">N°14!$A$1:$N$98</definedName>
    <definedName name="_xlnm.Print_Area" localSheetId="17">N°15!$B$1:$N$104</definedName>
    <definedName name="_xlnm.Print_Area" localSheetId="18">N°16!$B$1:$N$99</definedName>
    <definedName name="_xlnm.Print_Area" localSheetId="19">N°17!$B$1:$N$107</definedName>
    <definedName name="_xlnm.Print_Area" localSheetId="7">N°5!$A$1:$N$105</definedName>
    <definedName name="_xlnm.Print_Area" localSheetId="8">N°6!$A$1:$N$107</definedName>
    <definedName name="_xlnm.Print_Area" localSheetId="10">N°8!$A$1:$N$107</definedName>
    <definedName name="_xlnm.Print_Area" localSheetId="11">N°9!$B$1:$N$110</definedName>
    <definedName name="_xlnm.Print_Area" localSheetId="2">'PRESUPUESTA ECONOMICA'!$A$1:$J$58</definedName>
    <definedName name="_xlnm.Print_Area" localSheetId="1">'PRESUPUESTO OFICIAL'!$A$1:$J$58</definedName>
    <definedName name="_xlnm.Print_Area">#REF!</definedName>
    <definedName name="armuve" localSheetId="17">N°15!ERR</definedName>
    <definedName name="armuve" localSheetId="19">N°17!ERR</definedName>
    <definedName name="armuve">N°16!ERR</definedName>
    <definedName name="as" localSheetId="17">N°15!ERR</definedName>
    <definedName name="as" localSheetId="19">N°17!ERR</definedName>
    <definedName name="as">N°16!ERR</definedName>
    <definedName name="ASB">[1]AASHTO!$A$8:$F$11</definedName>
    <definedName name="ASD" localSheetId="17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hidden="1">{"via1",#N/A,TRUE,"general";"via2",#N/A,TRUE,"general";"via3",#N/A,TRUE,"general"}</definedName>
    <definedName name="ASD_1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hidden="1">{"via1",#N/A,TRUE,"general";"via2",#N/A,TRUE,"general";"via3",#N/A,TRUE,"general"}</definedName>
    <definedName name="ASDA_1" hidden="1">{"via1",#N/A,TRUE,"general";"via2",#N/A,TRUE,"general";"via3",#N/A,TRUE,"general"}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_1" hidden="1">{"TAB1",#N/A,TRUE,"GENERAL";"TAB2",#N/A,TRUE,"GENERAL";"TAB3",#N/A,TRUE,"GENERAL";"TAB4",#N/A,TRUE,"GENERAL";"TAB5",#N/A,TRUE,"GENERAL"}</definedName>
    <definedName name="asdf" localSheetId="17" hidden="1">{"via1",#N/A,TRUE,"general";"via2",#N/A,TRUE,"general";"via3",#N/A,TRUE,"general"}</definedName>
    <definedName name="asdf" localSheetId="18" hidden="1">{"via1",#N/A,TRUE,"general";"via2",#N/A,TRUE,"general";"via3",#N/A,TRUE,"general"}</definedName>
    <definedName name="asdf" localSheetId="19" hidden="1">{"via1",#N/A,TRUE,"general";"via2",#N/A,TRUE,"general";"via3",#N/A,TRUE,"general"}</definedName>
    <definedName name="asdf" hidden="1">{"via1",#N/A,TRUE,"general";"via2",#N/A,TRUE,"general";"via3",#N/A,TRUE,"general"}</definedName>
    <definedName name="asdf_1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hidden="1">{"via1",#N/A,TRUE,"general";"via2",#N/A,TRUE,"general";"via3",#N/A,TRUE,"general"}</definedName>
    <definedName name="asdfa_1" hidden="1">{"via1",#N/A,TRUE,"general";"via2",#N/A,TRUE,"general";"via3",#N/A,TRUE,"general"}</definedName>
    <definedName name="ASDFGHJKLÑ" localSheetId="17">N°15!ERR</definedName>
    <definedName name="ASDFGHJKLÑ" localSheetId="19">N°17!ERR</definedName>
    <definedName name="ASDFGHJKLÑ">N°16!ERR</definedName>
    <definedName name="asdfñk">#N/A</definedName>
    <definedName name="asfasd" localSheetId="17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hidden="1">{"via1",#N/A,TRUE,"general";"via2",#N/A,TRUE,"general";"via3",#N/A,TRUE,"general"}</definedName>
    <definedName name="asfasd_1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hidden="1">{"via1",#N/A,TRUE,"general";"via2",#N/A,TRUE,"general";"via3",#N/A,TRUE,"general"}</definedName>
    <definedName name="asfasdl_1" hidden="1">{"via1",#N/A,TRUE,"general";"via2",#N/A,TRUE,"general";"via3",#N/A,TRUE,"general"}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f_1" hidden="1">{"TAB1",#N/A,TRUE,"GENERAL";"TAB2",#N/A,TRUE,"GENERAL";"TAB3",#N/A,TRUE,"GENERAL";"TAB4",#N/A,TRUE,"GENERAL";"TAB5",#N/A,TRUE,"GENERAL"}</definedName>
    <definedName name="asfghjoi" localSheetId="17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hidden="1">{"via1",#N/A,TRUE,"general";"via2",#N/A,TRUE,"general";"via3",#N/A,TRUE,"general"}</definedName>
    <definedName name="asfghjoi_1" hidden="1">{"via1",#N/A,TRUE,"general";"via2",#N/A,TRUE,"general";"via3",#N/A,TRUE,"general"}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jkdr_1" hidden="1">{"TAB1",#N/A,TRUE,"GENERAL";"TAB2",#N/A,TRUE,"GENERAL";"TAB3",#N/A,TRUE,"GENERAL";"TAB4",#N/A,TRUE,"GENERAL";"TAB5",#N/A,TRUE,"GENERAL"}</definedName>
    <definedName name="auto1" localSheetId="12">#REF!</definedName>
    <definedName name="auto1" localSheetId="13">#REF!</definedName>
    <definedName name="auto1" localSheetId="17">#REF!</definedName>
    <definedName name="auto1" localSheetId="18">#REF!</definedName>
    <definedName name="auto1" localSheetId="19">#REF!</definedName>
    <definedName name="auto1" localSheetId="11">#REF!</definedName>
    <definedName name="auto1">#REF!</definedName>
    <definedName name="auto123" localSheetId="12">#REF!</definedName>
    <definedName name="auto123" localSheetId="13">#REF!</definedName>
    <definedName name="auto123" localSheetId="17">#REF!</definedName>
    <definedName name="auto123" localSheetId="18">#REF!</definedName>
    <definedName name="auto123" localSheetId="19">#REF!</definedName>
    <definedName name="auto123" localSheetId="11">#REF!</definedName>
    <definedName name="auto123">#REF!</definedName>
    <definedName name="auto2" localSheetId="12">#REF!</definedName>
    <definedName name="auto2" localSheetId="13">#REF!</definedName>
    <definedName name="auto2" localSheetId="17">#REF!</definedName>
    <definedName name="auto2" localSheetId="18">#REF!</definedName>
    <definedName name="auto2" localSheetId="19">#REF!</definedName>
    <definedName name="auto2" localSheetId="11">#REF!</definedName>
    <definedName name="auto2">#REF!</definedName>
    <definedName name="AW" localSheetId="12">#REF!</definedName>
    <definedName name="AW" localSheetId="13">#REF!</definedName>
    <definedName name="AW" localSheetId="17">#REF!</definedName>
    <definedName name="AW" localSheetId="18">#REF!</definedName>
    <definedName name="AW" localSheetId="19">#REF!</definedName>
    <definedName name="AW" localSheetId="11">#REF!</definedName>
    <definedName name="AW">#REF!</definedName>
    <definedName name="azaz" localSheetId="17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az_1" hidden="1">{"TAB1",#N/A,TRUE,"GENERAL";"TAB2",#N/A,TRUE,"GENERAL";"TAB3",#N/A,TRUE,"GENERAL";"TAB4",#N/A,TRUE,"GENERAL";"TAB5",#N/A,TRUE,"GENERAL"}</definedName>
    <definedName name="B" localSheetId="17" hidden="1">{"via1",#N/A,TRUE,"general";"via2",#N/A,TRUE,"general";"via3",#N/A,TRUE,"general"}</definedName>
    <definedName name="B" localSheetId="18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hidden="1">{"via1",#N/A,TRUE,"general";"via2",#N/A,TRUE,"general";"via3",#N/A,TRUE,"general"}</definedName>
    <definedName name="B_1" hidden="1">{"via1",#N/A,TRUE,"general";"via2",#N/A,TRUE,"general";"via3",#N/A,TRUE,"general"}</definedName>
    <definedName name="_xlnm.Database" localSheetId="12">#REF!</definedName>
    <definedName name="_xlnm.Database" localSheetId="13">#REF!</definedName>
    <definedName name="_xlnm.Database" localSheetId="17">#REF!</definedName>
    <definedName name="_xlnm.Database" localSheetId="18">#REF!</definedName>
    <definedName name="_xlnm.Database" localSheetId="19">#REF!</definedName>
    <definedName name="_xlnm.Database" localSheetId="11">#REF!</definedName>
    <definedName name="_xlnm.Database">#REF!</definedName>
    <definedName name="BB" localSheetId="17">N°15!ERR</definedName>
    <definedName name="BB" localSheetId="19">N°17!ERR</definedName>
    <definedName name="BB">N°16!ERR</definedName>
    <definedName name="bbbbbb" localSheetId="17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hidden="1">{"via1",#N/A,TRUE,"general";"via2",#N/A,TRUE,"general";"via3",#N/A,TRUE,"general"}</definedName>
    <definedName name="bbbbbb_1" hidden="1">{"via1",#N/A,TRUE,"general";"via2",#N/A,TRUE,"general";"via3",#N/A,TRUE,"general"}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bbbh_1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d_1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CXBDFG_1" hidden="1">{"TAB1",#N/A,TRUE,"GENERAL";"TAB2",#N/A,TRUE,"GENERAL";"TAB3",#N/A,TRUE,"GENERAL";"TAB4",#N/A,TRUE,"GENERAL";"TAB5",#N/A,TRUE,"GENERAL"}</definedName>
    <definedName name="BDFB" localSheetId="17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hidden="1">{"via1",#N/A,TRUE,"general";"via2",#N/A,TRUE,"general";"via3",#N/A,TRUE,"general"}</definedName>
    <definedName name="BDFB_1" hidden="1">{"via1",#N/A,TRUE,"general";"via2",#N/A,TRUE,"general";"via3",#N/A,TRUE,"general"}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_1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_1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fnfv_1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b_1" hidden="1">{"TAB1",#N/A,TRUE,"GENERAL";"TAB2",#N/A,TRUE,"GENERAL";"TAB3",#N/A,TRUE,"GENERAL";"TAB4",#N/A,TRUE,"GENERAL";"TAB5",#N/A,TRUE,"GENERAL"}</definedName>
    <definedName name="BGDGFRT" localSheetId="17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hidden="1">{"via1",#N/A,TRUE,"general";"via2",#N/A,TRUE,"general";"via3",#N/A,TRUE,"general"}</definedName>
    <definedName name="BGDGFRT_1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hidden="1">{"via1",#N/A,TRUE,"general";"via2",#N/A,TRUE,"general";"via3",#N/A,TRUE,"general"}</definedName>
    <definedName name="BGFBFH_1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hidden="1">{"via1",#N/A,TRUE,"general";"via2",#N/A,TRUE,"general";"via3",#N/A,TRUE,"general"}</definedName>
    <definedName name="bgvfcdx_1" hidden="1">{"via1",#N/A,TRUE,"general";"via2",#N/A,TRUE,"general";"via3",#N/A,TRUE,"general"}</definedName>
    <definedName name="bn" localSheetId="12">#REF!</definedName>
    <definedName name="bn" localSheetId="13">#REF!</definedName>
    <definedName name="bn" localSheetId="17">#REF!</definedName>
    <definedName name="bn" localSheetId="18">#REF!</definedName>
    <definedName name="bn" localSheetId="19">#REF!</definedName>
    <definedName name="bn" localSheetId="11">#REF!</definedName>
    <definedName name="bn">#REF!</definedName>
    <definedName name="br" localSheetId="17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_1" hidden="1">{"TAB1",#N/A,TRUE,"GENERAL";"TAB2",#N/A,TRUE,"GENERAL";"TAB3",#N/A,TRUE,"GENERAL";"TAB4",#N/A,TRUE,"GENERAL";"TAB5",#N/A,TRUE,"GENERAL"}</definedName>
    <definedName name="bsb" localSheetId="17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hidden="1">{"via1",#N/A,TRUE,"general";"via2",#N/A,TRUE,"general";"via3",#N/A,TRUE,"general"}</definedName>
    <definedName name="bsb_1" hidden="1">{"via1",#N/A,TRUE,"general";"via2",#N/A,TRUE,"general";"via3",#N/A,TRUE,"general"}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poi_1" hidden="1">{"TAB1",#N/A,TRUE,"GENERAL";"TAB2",#N/A,TRUE,"GENERAL";"TAB3",#N/A,TRUE,"GENERAL";"TAB4",#N/A,TRUE,"GENERAL";"TAB5",#N/A,TRUE,"GENERAL"}</definedName>
    <definedName name="bt" localSheetId="17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hidden="1">{"via1",#N/A,TRUE,"general";"via2",#N/A,TRUE,"general";"via3",#N/A,TRUE,"general"}</definedName>
    <definedName name="bt_1" hidden="1">{"via1",#N/A,TRUE,"general";"via2",#N/A,TRUE,"general";"via3",#N/A,TRUE,"general"}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TYJHTR_1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bc_1" hidden="1">{"TAB1",#N/A,TRUE,"GENERAL";"TAB2",#N/A,TRUE,"GENERAL";"TAB3",#N/A,TRUE,"GENERAL";"TAB4",#N/A,TRUE,"GENERAL";"TAB5",#N/A,TRUE,"GENERAL"}</definedName>
    <definedName name="bvcb" localSheetId="17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hidden="1">{"via1",#N/A,TRUE,"general";"via2",#N/A,TRUE,"general";"via3",#N/A,TRUE,"general"}</definedName>
    <definedName name="bvcb_1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hidden="1">{"via1",#N/A,TRUE,"general";"via2",#N/A,TRUE,"general";"via3",#N/A,TRUE,"general"}</definedName>
    <definedName name="bvn_1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hidden="1">{"via1",#N/A,TRUE,"general";"via2",#N/A,TRUE,"general";"via3",#N/A,TRUE,"general"}</definedName>
    <definedName name="by_1" hidden="1">{"via1",#N/A,TRUE,"general";"via2",#N/A,TRUE,"general";"via3",#N/A,TRUE,"general"}</definedName>
    <definedName name="C_" localSheetId="12">#REF!</definedName>
    <definedName name="C_" localSheetId="13">#REF!</definedName>
    <definedName name="C_" localSheetId="17">#REF!</definedName>
    <definedName name="C_" localSheetId="18">#REF!</definedName>
    <definedName name="C_" localSheetId="19">#REF!</definedName>
    <definedName name="C_" localSheetId="11">#REF!</definedName>
    <definedName name="C_">#REF!</definedName>
    <definedName name="CANT" localSheetId="12">#REF!</definedName>
    <definedName name="CANT" localSheetId="13">#REF!</definedName>
    <definedName name="CANT" localSheetId="17">#REF!</definedName>
    <definedName name="CANT" localSheetId="18">#REF!</definedName>
    <definedName name="CANT" localSheetId="19">#REF!</definedName>
    <definedName name="CANT" localSheetId="11">#REF!</definedName>
    <definedName name="CANT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cccc" localSheetId="17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_1" hidden="1">{"TAB1",#N/A,TRUE,"GENERAL";"TAB2",#N/A,TRUE,"GENERAL";"TAB3",#N/A,TRUE,"GENERAL";"TAB4",#N/A,TRUE,"GENERAL";"TAB5",#N/A,TRUE,"GENERAL"}</definedName>
    <definedName name="CCCCCC" localSheetId="12">'[19]A. P. U.'!#REF!</definedName>
    <definedName name="CCCCCC" localSheetId="13">'[19]A. P. U.'!#REF!</definedName>
    <definedName name="CCCCCC" localSheetId="17">'[19]A. P. U.'!#REF!</definedName>
    <definedName name="CCCCCC" localSheetId="18">'[19]A. P. U.'!#REF!</definedName>
    <definedName name="CCCCCC" localSheetId="19">'[19]A. P. U.'!#REF!</definedName>
    <definedName name="CCCCCC" localSheetId="11">'[19]A. P. U.'!#REF!</definedName>
    <definedName name="CCCCCC">'[19]A. P. U.'!#REF!</definedName>
    <definedName name="ccto210" localSheetId="12">#REF!</definedName>
    <definedName name="ccto210" localSheetId="13">#REF!</definedName>
    <definedName name="ccto210" localSheetId="17">#REF!</definedName>
    <definedName name="ccto210" localSheetId="18">#REF!</definedName>
    <definedName name="ccto210" localSheetId="19">#REF!</definedName>
    <definedName name="ccto210" localSheetId="11">#REF!</definedName>
    <definedName name="ccto210">#REF!</definedName>
    <definedName name="cd">[20]Hoja1!$C$81</definedName>
    <definedName name="cdcdc" localSheetId="17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hidden="1">{"via1",#N/A,TRUE,"general";"via2",#N/A,TRUE,"general";"via3",#N/A,TRUE,"general"}</definedName>
    <definedName name="cdcdc_1" hidden="1">{"via1",#N/A,TRUE,"general";"via2",#N/A,TRUE,"general";"via3",#N/A,TRUE,"general"}</definedName>
    <definedName name="CDctrl">[15]CDItem!$G$8</definedName>
    <definedName name="ceerf" localSheetId="17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erf_1" hidden="1">{"TAB1",#N/A,TRUE,"GENERAL";"TAB2",#N/A,TRUE,"GENERAL";"TAB3",#N/A,TRUE,"GENERAL";"TAB4",#N/A,TRUE,"GENERAL";"TAB5",#N/A,TRUE,"GENERAL"}</definedName>
    <definedName name="CEMENTO">[21]Insum!$A$3:$H$63</definedName>
    <definedName name="COPIA" localSheetId="17">N°15!ERR</definedName>
    <definedName name="COPIA" localSheetId="19">N°17!ERR</definedName>
    <definedName name="COPIA">N°16!ERR</definedName>
    <definedName name="copiao4" localSheetId="17">N°15!ERR</definedName>
    <definedName name="copiao4" localSheetId="19">N°17!ERR</definedName>
    <definedName name="copiao4">N°16!ERR</definedName>
    <definedName name="corri" localSheetId="17">N°15!ERR</definedName>
    <definedName name="corri" localSheetId="19">N°17!ERR</definedName>
    <definedName name="corri">N°16!ERR</definedName>
    <definedName name="COSTODIRECTO" localSheetId="12">#REF!</definedName>
    <definedName name="COSTODIRECTO" localSheetId="13">#REF!</definedName>
    <definedName name="COSTODIRECTO" localSheetId="17">#REF!</definedName>
    <definedName name="COSTODIRECTO" localSheetId="18">#REF!</definedName>
    <definedName name="COSTODIRECTO" localSheetId="19">#REF!</definedName>
    <definedName name="COSTODIRECTO" localSheetId="11">#REF!</definedName>
    <definedName name="COSTODIRECTO">#REF!</definedName>
    <definedName name="COSTOS">[22]TARIFAS!$A$1:$F$52</definedName>
    <definedName name="CTA" localSheetId="12">#REF!</definedName>
    <definedName name="CTA" localSheetId="13">#REF!</definedName>
    <definedName name="CTA" localSheetId="17">#REF!</definedName>
    <definedName name="CTA" localSheetId="18">#REF!</definedName>
    <definedName name="CTA" localSheetId="19">#REF!</definedName>
    <definedName name="CTA" localSheetId="11">#REF!</definedName>
    <definedName name="CTA">#REF!</definedName>
    <definedName name="CUAL" localSheetId="17">N°15!ERR</definedName>
    <definedName name="CUAL" localSheetId="19">N°17!ERR</definedName>
    <definedName name="CUAL">N°16!ERR</definedName>
    <definedName name="CUBS" localSheetId="12">#REF!</definedName>
    <definedName name="CUBS" localSheetId="13">#REF!</definedName>
    <definedName name="CUBS" localSheetId="17">#REF!</definedName>
    <definedName name="CUBS" localSheetId="18">#REF!</definedName>
    <definedName name="CUBS" localSheetId="19">#REF!</definedName>
    <definedName name="CUBS" localSheetId="11">#REF!</definedName>
    <definedName name="CUBS">#REF!</definedName>
    <definedName name="CUNET" localSheetId="17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hidden="1">{"via1",#N/A,TRUE,"general";"via2",#N/A,TRUE,"general";"via3",#N/A,TRUE,"general"}</definedName>
    <definedName name="CUNET_1" hidden="1">{"via1",#N/A,TRUE,"general";"via2",#N/A,TRUE,"general";"via3",#N/A,TRUE,"general"}</definedName>
    <definedName name="cv" localSheetId="12">#REF!</definedName>
    <definedName name="cv" localSheetId="13">#REF!</definedName>
    <definedName name="cv" localSheetId="17">#REF!</definedName>
    <definedName name="cv" localSheetId="18">#REF!</definedName>
    <definedName name="cv" localSheetId="19">#REF!</definedName>
    <definedName name="cv" localSheetId="11">#REF!</definedName>
    <definedName name="cv" hidden="1">{"TAB1",#N/A,TRUE,"GENERAL";"TAB2",#N/A,TRUE,"GENERAL";"TAB3",#N/A,TRUE,"GENERAL";"TAB4",#N/A,TRUE,"GENERAL";"TAB5",#N/A,TRUE,"GENERAL"}</definedName>
    <definedName name="cv_1" hidden="1">{"TAB1",#N/A,TRUE,"GENERAL";"TAB2",#N/A,TRUE,"GENERAL";"TAB3",#N/A,TRUE,"GENERAL";"TAB4",#N/A,TRUE,"GENERAL";"TAB5",#N/A,TRUE,"GENERAL"}</definedName>
    <definedName name="cvfvd" localSheetId="17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hidden="1">{"via1",#N/A,TRUE,"general";"via2",#N/A,TRUE,"general";"via3",#N/A,TRUE,"general"}</definedName>
    <definedName name="cvfvd_1" hidden="1">{"via1",#N/A,TRUE,"general";"via2",#N/A,TRUE,"general";"via3",#N/A,TRUE,"general"}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n_1" hidden="1">{"TAB1",#N/A,TRUE,"GENERAL";"TAB2",#N/A,TRUE,"GENERAL";"TAB3",#N/A,TRUE,"GENERAL";"TAB4",#N/A,TRUE,"GENERAL";"TAB5",#N/A,TRUE,"GENERAL"}</definedName>
    <definedName name="CVXC" localSheetId="17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hidden="1">{"via1",#N/A,TRUE,"general";"via2",#N/A,TRUE,"general";"via3",#N/A,TRUE,"general"}</definedName>
    <definedName name="CVXC_1" hidden="1">{"via1",#N/A,TRUE,"general";"via2",#N/A,TRUE,"general";"via3",#N/A,TRUE,"general"}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18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hidden="1">{"TAB1",#N/A,TRUE,"GENERAL";"TAB2",#N/A,TRUE,"GENERAL";"TAB3",#N/A,TRUE,"GENERAL";"TAB4",#N/A,TRUE,"GENERAL";"TAB5",#N/A,TRUE,"GENERAL"}</definedName>
    <definedName name="dario" localSheetId="12">'[4]GPI 526'!#REF!</definedName>
    <definedName name="dario" localSheetId="13">'[4]GPI 526'!#REF!</definedName>
    <definedName name="dario" localSheetId="17">'[4]GPI 526'!#REF!</definedName>
    <definedName name="dario" localSheetId="18">'[4]GPI 526'!#REF!</definedName>
    <definedName name="dario" localSheetId="19">'[4]GPI 526'!#REF!</definedName>
    <definedName name="dario" localSheetId="11">'[4]GPI 526'!#REF!</definedName>
    <definedName name="dario">'[4]GPI 526'!#REF!</definedName>
    <definedName name="DASD" localSheetId="17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SD_1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fdfbi_1" hidden="1">{"TAB1",#N/A,TRUE,"GENERAL";"TAB2",#N/A,TRUE,"GENERAL";"TAB3",#N/A,TRUE,"GENERAL";"TAB4",#N/A,TRUE,"GENERAL";"TAB5",#N/A,TRUE,"GENERAL"}</definedName>
    <definedName name="Dbgcm" localSheetId="12">#REF!</definedName>
    <definedName name="Dbgcm" localSheetId="13">#REF!</definedName>
    <definedName name="Dbgcm" localSheetId="17">#REF!</definedName>
    <definedName name="Dbgcm" localSheetId="18">#REF!</definedName>
    <definedName name="Dbgcm" localSheetId="19">#REF!</definedName>
    <definedName name="Dbgcm" localSheetId="11">#REF!</definedName>
    <definedName name="Dbgcm">#REF!</definedName>
    <definedName name="Dcacm" localSheetId="12">#REF!</definedName>
    <definedName name="Dcacm" localSheetId="13">#REF!</definedName>
    <definedName name="Dcacm" localSheetId="17">#REF!</definedName>
    <definedName name="Dcacm" localSheetId="18">#REF!</definedName>
    <definedName name="Dcacm" localSheetId="19">#REF!</definedName>
    <definedName name="Dcacm" localSheetId="11">#REF!</definedName>
    <definedName name="Dcacm">#REF!</definedName>
    <definedName name="DCSDCTV" localSheetId="17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hidden="1">{"via1",#N/A,TRUE,"general";"via2",#N/A,TRUE,"general";"via3",#N/A,TRUE,"general"}</definedName>
    <definedName name="DCSDCTV_1" hidden="1">{"via1",#N/A,TRUE,"general";"via2",#N/A,TRUE,"general";"via3",#N/A,TRUE,"general"}</definedName>
    <definedName name="dd" localSheetId="12">#REF!</definedName>
    <definedName name="dd" localSheetId="13">#REF!</definedName>
    <definedName name="dd" localSheetId="17">#REF!</definedName>
    <definedName name="dd" localSheetId="18">#REF!</definedName>
    <definedName name="dd" localSheetId="19">#REF!</definedName>
    <definedName name="dd" localSheetId="11">#REF!</definedName>
    <definedName name="DD">#REF!</definedName>
    <definedName name="ddd" localSheetId="17" hidden="1">{"via1",#N/A,TRUE,"general";"via2",#N/A,TRUE,"general";"via3",#N/A,TRUE,"general"}</definedName>
    <definedName name="ddd" localSheetId="18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hidden="1">{"via1",#N/A,TRUE,"general";"via2",#N/A,TRUE,"general";"via3",#N/A,TRUE,"general"}</definedName>
    <definedName name="ddd_1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hidden="1">{"via1",#N/A,TRUE,"general";"via2",#N/A,TRUE,"general";"via3",#N/A,TRUE,"general"}</definedName>
    <definedName name="ddddt_1" hidden="1">{"via1",#N/A,TRUE,"general";"via2",#N/A,TRUE,"general";"via3",#N/A,TRUE,"general"}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ewdw_1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dh_1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GSDP_1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ed_1" hidden="1">{"TAB1",#N/A,TRUE,"GENERAL";"TAB2",#N/A,TRUE,"GENERAL";"TAB3",#N/A,TRUE,"GENERAL";"TAB4",#N/A,TRUE,"GENERAL";"TAB5",#N/A,TRUE,"GENERAL"}</definedName>
    <definedName name="defd" localSheetId="17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hidden="1">{"via1",#N/A,TRUE,"general";"via2",#N/A,TRUE,"general";"via3",#N/A,TRUE,"general"}</definedName>
    <definedName name="defd_1" hidden="1">{"via1",#N/A,TRUE,"general";"via2",#N/A,TRUE,"general";"via3",#N/A,TRUE,"general"}</definedName>
    <definedName name="demanto" localSheetId="12">#REF!</definedName>
    <definedName name="demanto" localSheetId="13">#REF!</definedName>
    <definedName name="demanto" localSheetId="17">#REF!</definedName>
    <definedName name="demanto" localSheetId="18">#REF!</definedName>
    <definedName name="demanto" localSheetId="19">#REF!</definedName>
    <definedName name="demanto" localSheetId="11">#REF!</definedName>
    <definedName name="demanto">#REF!</definedName>
    <definedName name="DEX" localSheetId="12">#REF!</definedName>
    <definedName name="DEX" localSheetId="13">#REF!</definedName>
    <definedName name="DEX" localSheetId="17">#REF!</definedName>
    <definedName name="DEX" localSheetId="18">#REF!</definedName>
    <definedName name="DEX" localSheetId="19">#REF!</definedName>
    <definedName name="DEX" localSheetId="11">#REF!</definedName>
    <definedName name="DEX">#REF!</definedName>
    <definedName name="dfa" localSheetId="17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_1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18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_1" hidden="1">{"TAB1",#N/A,TRUE,"GENERAL";"TAB2",#N/A,TRUE,"GENERAL";"TAB3",#N/A,TRUE,"GENERAL";"TAB4",#N/A,TRUE,"GENERAL";"TAB5",#N/A,TRUE,"GENERAL"}</definedName>
    <definedName name="DFBNJ" localSheetId="17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hidden="1">{"via1",#N/A,TRUE,"general";"via2",#N/A,TRUE,"general";"via3",#N/A,TRUE,"general"}</definedName>
    <definedName name="DFBNJ_1" hidden="1">{"via1",#N/A,TRUE,"general";"via2",#N/A,TRUE,"general";"via3",#N/A,TRUE,"general"}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_1" hidden="1">{"TAB1",#N/A,TRUE,"GENERAL";"TAB2",#N/A,TRUE,"GENERAL";"TAB3",#N/A,TRUE,"GENERAL";"TAB4",#N/A,TRUE,"GENERAL";"TAB5",#N/A,TRUE,"GENERAL"}</definedName>
    <definedName name="dfdsfi" localSheetId="17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hidden="1">{"via1",#N/A,TRUE,"general";"via2",#N/A,TRUE,"general";"via3",#N/A,TRUE,"general"}</definedName>
    <definedName name="dfdsfi_1" hidden="1">{"via1",#N/A,TRUE,"general";"via2",#N/A,TRUE,"general";"via3",#N/A,TRUE,"general"}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ffe_1" hidden="1">{"TAB1",#N/A,TRUE,"GENERAL";"TAB2",#N/A,TRUE,"GENERAL";"TAB3",#N/A,TRUE,"GENERAL";"TAB4",#N/A,TRUE,"GENERAL";"TAB5",#N/A,TRUE,"GENERAL"}</definedName>
    <definedName name="DFG" localSheetId="17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hidden="1">{"via1",#N/A,TRUE,"general";"via2",#N/A,TRUE,"general";"via3",#N/A,TRUE,"general"}</definedName>
    <definedName name="DFG_1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hidden="1">{"via1",#N/A,TRUE,"general";"via2",#N/A,TRUE,"general";"via3",#N/A,TRUE,"general"}</definedName>
    <definedName name="DFGBHJ_1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hidden="1">{"via1",#N/A,TRUE,"general";"via2",#N/A,TRUE,"general";"via3",#N/A,TRUE,"general"}</definedName>
    <definedName name="DFGDFG_1" hidden="1">{"via1",#N/A,TRUE,"general";"via2",#N/A,TRUE,"general";"via3",#N/A,TRUE,"general"}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DYYB_1" hidden="1">{"TAB1",#N/A,TRUE,"GENERAL";"TAB2",#N/A,TRUE,"GENERAL";"TAB3",#N/A,TRUE,"GENERAL";"TAB4",#N/A,TRUE,"GENERAL";"TAB5",#N/A,TRUE,"GENERAL"}</definedName>
    <definedName name="dfgf" localSheetId="17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hidden="1">{"via1",#N/A,TRUE,"general";"via2",#N/A,TRUE,"general";"via3",#N/A,TRUE,"general"}</definedName>
    <definedName name="dfgf_1" hidden="1">{"via1",#N/A,TRUE,"general";"via2",#N/A,TRUE,"general";"via3",#N/A,TRUE,"general"}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BOP_1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G_1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_1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gypuj_1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_1" hidden="1">{"TAB1",#N/A,TRUE,"GENERAL";"TAB2",#N/A,TRUE,"GENERAL";"TAB3",#N/A,TRUE,"GENERAL";"TAB4",#N/A,TRUE,"GENERAL";"TAB5",#N/A,TRUE,"GENERAL"}</definedName>
    <definedName name="dfhdr" localSheetId="17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hidden="1">{"via1",#N/A,TRUE,"general";"via2",#N/A,TRUE,"general";"via3",#N/A,TRUE,"general"}</definedName>
    <definedName name="dfhdr_1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hidden="1">{"via1",#N/A,TRUE,"general";"via2",#N/A,TRUE,"general";"via3",#N/A,TRUE,"general"}</definedName>
    <definedName name="dfhgh_1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hidden="1">{"via1",#N/A,TRUE,"general";"via2",#N/A,TRUE,"general";"via3",#N/A,TRUE,"general"}</definedName>
    <definedName name="dfj_1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hidden="1">{"via1",#N/A,TRUE,"general";"via2",#N/A,TRUE,"general";"via3",#N/A,TRUE,"general"}</definedName>
    <definedName name="DFRFRF_1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hidden="1">{"via1",#N/A,TRUE,"general";"via2",#N/A,TRUE,"general";"via3",#N/A,TRUE,"general"}</definedName>
    <definedName name="DFVUI_1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hidden="1">{"via1",#N/A,TRUE,"general";"via2",#N/A,TRUE,"general";"via3",#N/A,TRUE,"general"}</definedName>
    <definedName name="dg_1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hidden="1">{"via1",#N/A,TRUE,"general";"via2",#N/A,TRUE,"general";"via3",#N/A,TRUE,"general"}</definedName>
    <definedName name="dgdgr_1" hidden="1">{"via1",#N/A,TRUE,"general";"via2",#N/A,TRUE,"general";"via3",#N/A,TRUE,"general"}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_1" hidden="1">{"TAB1",#N/A,TRUE,"GENERAL";"TAB2",#N/A,TRUE,"GENERAL";"TAB3",#N/A,TRUE,"GENERAL";"TAB4",#N/A,TRUE,"GENERAL";"TAB5",#N/A,TRUE,"GENERAL"}</definedName>
    <definedName name="DGFDFVSDF" localSheetId="17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hidden="1">{"via1",#N/A,TRUE,"general";"via2",#N/A,TRUE,"general";"via3",#N/A,TRUE,"general"}</definedName>
    <definedName name="DGFDFVSDF_1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hidden="1">{"via1",#N/A,TRUE,"general";"via2",#N/A,TRUE,"general";"via3",#N/A,TRUE,"general"}</definedName>
    <definedName name="dgfdg_1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hidden="1">{"via1",#N/A,TRUE,"general";"via2",#N/A,TRUE,"general";"via3",#N/A,TRUE,"general"}</definedName>
    <definedName name="DGFG_1" hidden="1">{"via1",#N/A,TRUE,"general";"via2",#N/A,TRUE,"general";"via3",#N/A,TRUE,"general"}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fsado_1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deb_1" hidden="1">{"TAB1",#N/A,TRUE,"GENERAL";"TAB2",#N/A,TRUE,"GENERAL";"TAB3",#N/A,TRUE,"GENERAL";"TAB4",#N/A,TRUE,"GENERAL";"TAB5",#N/A,TRUE,"GENERAL"}</definedName>
    <definedName name="dgreg" localSheetId="17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hidden="1">{"via1",#N/A,TRUE,"general";"via2",#N/A,TRUE,"general";"via3",#N/A,TRUE,"general"}</definedName>
    <definedName name="dgreg_1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hidden="1">{"via1",#N/A,TRUE,"general";"via2",#N/A,TRUE,"general";"via3",#N/A,TRUE,"general"}</definedName>
    <definedName name="DH_1" hidden="1">{"via1",#N/A,TRUE,"general";"via2",#N/A,TRUE,"general";"via3",#N/A,TRUE,"general"}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dth_1" hidden="1">{"TAB1",#N/A,TRUE,"GENERAL";"TAB2",#N/A,TRUE,"GENERAL";"TAB3",#N/A,TRUE,"GENERAL";"TAB4",#N/A,TRUE,"GENERAL";"TAB5",#N/A,TRUE,"GENERAL"}</definedName>
    <definedName name="dhgh" localSheetId="17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hidden="1">{"via1",#N/A,TRUE,"general";"via2",#N/A,TRUE,"general";"via3",#N/A,TRUE,"general"}</definedName>
    <definedName name="dhgh_1" hidden="1">{"via1",#N/A,TRUE,"general";"via2",#N/A,TRUE,"general";"via3",#N/A,TRUE,"general"}</definedName>
    <definedName name="DIA">[6]PRESUPUESTO!$B$13</definedName>
    <definedName name="diego">#REF!</definedName>
    <definedName name="diego1">#REF!</definedName>
    <definedName name="djdytj" localSheetId="17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dytj_1" hidden="1">{"TAB1",#N/A,TRUE,"GENERAL";"TAB2",#N/A,TRUE,"GENERAL";"TAB3",#N/A,TRUE,"GENERAL";"TAB4",#N/A,TRUE,"GENERAL";"TAB5",#N/A,TRUE,"GENERAL"}</definedName>
    <definedName name="dry" localSheetId="17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hidden="1">{"via1",#N/A,TRUE,"general";"via2",#N/A,TRUE,"general";"via3",#N/A,TRUE,"general"}</definedName>
    <definedName name="dry_1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hidden="1">{"via1",#N/A,TRUE,"general";"via2",#N/A,TRUE,"general";"via3",#N/A,TRUE,"general"}</definedName>
    <definedName name="DSAD_1" hidden="1">{"via1",#N/A,TRUE,"general";"via2",#N/A,TRUE,"general";"via3",#N/A,TRUE,"general"}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dfp_1" hidden="1">{"TAB1",#N/A,TRUE,"GENERAL";"TAB2",#N/A,TRUE,"GENERAL";"TAB3",#N/A,TRUE,"GENERAL";"TAB4",#N/A,TRUE,"GENERAL";"TAB5",#N/A,TRUE,"GENERAL"}</definedName>
    <definedName name="Dsbcm" localSheetId="12">#REF!</definedName>
    <definedName name="Dsbcm" localSheetId="13">#REF!</definedName>
    <definedName name="Dsbcm" localSheetId="17">#REF!</definedName>
    <definedName name="Dsbcm" localSheetId="18">#REF!</definedName>
    <definedName name="Dsbcm" localSheetId="19">#REF!</definedName>
    <definedName name="Dsbcm" localSheetId="11">#REF!</definedName>
    <definedName name="Dsbcm">#REF!</definedName>
    <definedName name="DSD" localSheetId="17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hidden="1">{"via1",#N/A,TRUE,"general";"via2",#N/A,TRUE,"general";"via3",#N/A,TRUE,"general"}</definedName>
    <definedName name="DSD_1" hidden="1">{"via1",#N/A,TRUE,"general";"via2",#N/A,TRUE,"general";"via3",#N/A,TRUE,"general"}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ds4_1" hidden="1">{"TAB1",#N/A,TRUE,"GENERAL";"TAB2",#N/A,TRUE,"GENERAL";"TAB3",#N/A,TRUE,"GENERAL";"TAB4",#N/A,TRUE,"GENERAL";"TAB5",#N/A,TRUE,"GENERAL"}</definedName>
    <definedName name="DSF" localSheetId="17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hidden="1">{"via1",#N/A,TRUE,"general";"via2",#N/A,TRUE,"general";"via3",#N/A,TRUE,"general"}</definedName>
    <definedName name="DSF_1" hidden="1">{"via1",#N/A,TRUE,"general";"via2",#N/A,TRUE,"general";"via3",#N/A,TRUE,"general"}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CVTY_1" hidden="1">{"TAB1",#N/A,TRUE,"GENERAL";"TAB2",#N/A,TRUE,"GENERAL";"TAB3",#N/A,TRUE,"GENERAL";"TAB4",#N/A,TRUE,"GENERAL";"TAB5",#N/A,TRUE,"GENERAL"}</definedName>
    <definedName name="dsfg" localSheetId="17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hidden="1">{"via1",#N/A,TRUE,"general";"via2",#N/A,TRUE,"general";"via3",#N/A,TRUE,"general"}</definedName>
    <definedName name="dsfg_1" hidden="1">{"via1",#N/A,TRUE,"general";"via2",#N/A,TRUE,"general";"via3",#N/A,TRUE,"general"}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hgfdh_1" hidden="1">{"TAB1",#N/A,TRUE,"GENERAL";"TAB2",#N/A,TRUE,"GENERAL";"TAB3",#N/A,TRUE,"GENERAL";"TAB4",#N/A,TRUE,"GENERAL";"TAB5",#N/A,TRUE,"GENERAL"}</definedName>
    <definedName name="dsfsdf" localSheetId="17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hidden="1">{"via1",#N/A,TRUE,"general";"via2",#N/A,TRUE,"general";"via3",#N/A,TRUE,"general"}</definedName>
    <definedName name="dsfsdf_1" hidden="1">{"via1",#N/A,TRUE,"general";"via2",#N/A,TRUE,"general";"via3",#N/A,TRUE,"general"}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DFCXV_1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svm_1" hidden="1">{"TAB1",#N/A,TRUE,"GENERAL";"TAB2",#N/A,TRUE,"GENERAL";"TAB3",#N/A,TRUE,"GENERAL";"TAB4",#N/A,TRUE,"GENERAL";"TAB5",#N/A,TRUE,"GENERAL"}</definedName>
    <definedName name="dsftbv" localSheetId="17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hidden="1">{"via1",#N/A,TRUE,"general";"via2",#N/A,TRUE,"general";"via3",#N/A,TRUE,"general"}</definedName>
    <definedName name="dsftbv_1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hidden="1">{"via1",#N/A,TRUE,"general";"via2",#N/A,TRUE,"general";"via3",#N/A,TRUE,"general"}</definedName>
    <definedName name="dtrhj_1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hidden="1">{"via1",#N/A,TRUE,"general";"via2",#N/A,TRUE,"general";"via3",#N/A,TRUE,"general"}</definedName>
    <definedName name="dxfgg_1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hidden="1">{"via1",#N/A,TRUE,"general";"via2",#N/A,TRUE,"general";"via3",#N/A,TRUE,"general"}</definedName>
    <definedName name="e3e33_1" hidden="1">{"via1",#N/A,TRUE,"general";"via2",#N/A,TRUE,"general";"via3",#N/A,TRUE,"general"}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DWSWQA_1" hidden="1">{"TAB1",#N/A,TRUE,"GENERAL";"TAB2",#N/A,TRUE,"GENERAL";"TAB3",#N/A,TRUE,"GENERAL";"TAB4",#N/A,TRUE,"GENERAL";"TAB5",#N/A,TRUE,"GENERAL"}</definedName>
    <definedName name="edgfhmn" localSheetId="17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hidden="1">{"via1",#N/A,TRUE,"general";"via2",#N/A,TRUE,"general";"via3",#N/A,TRUE,"general"}</definedName>
    <definedName name="edgfhmn_1" hidden="1">{"via1",#N/A,TRUE,"general";"via2",#N/A,TRUE,"general";"via3",#N/A,TRUE,"general"}</definedName>
    <definedName name="EE" localSheetId="17">N°15!ERR</definedName>
    <definedName name="EE" localSheetId="19">N°17!ERR</definedName>
    <definedName name="EE">N°16!ERR</definedName>
    <definedName name="eeedfr" localSheetId="17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dfr_1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er_1" hidden="1">{"TAB1",#N/A,TRUE,"GENERAL";"TAB2",#N/A,TRUE,"GENERAL";"TAB3",#N/A,TRUE,"GENERAL";"TAB4",#N/A,TRUE,"GENERAL";"TAB5",#N/A,TRUE,"GENERAL"}</definedName>
    <definedName name="eeerfd" localSheetId="17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hidden="1">{"via1",#N/A,TRUE,"general";"via2",#N/A,TRUE,"general";"via3",#N/A,TRUE,"general"}</definedName>
    <definedName name="eeerfd_1" hidden="1">{"via1",#N/A,TRUE,"general";"via2",#N/A,TRUE,"general";"via3",#N/A,TRUE,"general"}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f_1" hidden="1">{"TAB1",#N/A,TRUE,"GENERAL";"TAB2",#N/A,TRUE,"GENERAL";"TAB3",#N/A,TRUE,"GENERAL";"TAB4",#N/A,TRUE,"GENERAL";"TAB5",#N/A,TRUE,"GENERAL"}</definedName>
    <definedName name="efer" localSheetId="17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hidden="1">{"via1",#N/A,TRUE,"general";"via2",#N/A,TRUE,"general";"via3",#N/A,TRUE,"general"}</definedName>
    <definedName name="efer_1" hidden="1">{"via1",#N/A,TRUE,"general";"via2",#N/A,TRUE,"general";"via3",#N/A,TRUE,"general"}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eg_1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gtrgthrt_1" hidden="1">{"TAB1",#N/A,TRUE,"GENERAL";"TAB2",#N/A,TRUE,"GENERAL";"TAB3",#N/A,TRUE,"GENERAL";"TAB4",#N/A,TRUE,"GENERAL";"TAB5",#N/A,TRUE,"GENERAL"}</definedName>
    <definedName name="EJEC">[6]PRESUPUESTO!$E$7</definedName>
    <definedName name="emanto" localSheetId="12">#REF!</definedName>
    <definedName name="emanto" localSheetId="13">#REF!</definedName>
    <definedName name="emanto" localSheetId="17">#REF!</definedName>
    <definedName name="emanto" localSheetId="18">#REF!</definedName>
    <definedName name="emanto" localSheetId="19">#REF!</definedName>
    <definedName name="emanto" localSheetId="11">#REF!</definedName>
    <definedName name="emanto">#REF!</definedName>
    <definedName name="eme" localSheetId="17">N°15!ERR</definedName>
    <definedName name="eme" localSheetId="19">N°17!ERR</definedName>
    <definedName name="eme">N°16!ERR</definedName>
    <definedName name="ENTRADASP" localSheetId="12">#REF!</definedName>
    <definedName name="ENTRADASP" localSheetId="13">#REF!</definedName>
    <definedName name="ENTRADASP" localSheetId="17">#REF!</definedName>
    <definedName name="ENTRADASP" localSheetId="18">#REF!</definedName>
    <definedName name="ENTRADASP" localSheetId="19">#REF!</definedName>
    <definedName name="ENTRADASP" localSheetId="11">#REF!</definedName>
    <definedName name="ENTRADASP">#REF!</definedName>
    <definedName name="equipo" localSheetId="12">[23]Equipo!$A$7:$A$65536</definedName>
    <definedName name="equipo" localSheetId="13">[23]Equipo!$A$7:$A$65536</definedName>
    <definedName name="equipo" localSheetId="17">[23]Equipo!$A$7:$A$65536</definedName>
    <definedName name="equipo" localSheetId="18">[23]Equipo!$A$7:$A$65536</definedName>
    <definedName name="equipo" localSheetId="19">[23]Equipo!$A$7:$A$65536</definedName>
    <definedName name="equipo" localSheetId="11">[23]Equipo!$A$7:$A$65536</definedName>
    <definedName name="EQUIPO">#REF!</definedName>
    <definedName name="eqw" localSheetId="17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hidden="1">{"via1",#N/A,TRUE,"general";"via2",#N/A,TRUE,"general";"via3",#N/A,TRUE,"general"}</definedName>
    <definedName name="eqw_1" hidden="1">{"via1",#N/A,TRUE,"general";"via2",#N/A,TRUE,"general";"via3",#N/A,TRUE,"general"}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_1" hidden="1">{"TAB1",#N/A,TRUE,"GENERAL";"TAB2",#N/A,TRUE,"GENERAL";"TAB3",#N/A,TRUE,"GENERAL";"TAB4",#N/A,TRUE,"GENERAL";"TAB5",#N/A,TRUE,"GENERAL"}</definedName>
    <definedName name="erger" localSheetId="17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hidden="1">{"via1",#N/A,TRUE,"general";"via2",#N/A,TRUE,"general";"via3",#N/A,TRUE,"general"}</definedName>
    <definedName name="erger_1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hidden="1">{"via1",#N/A,TRUE,"general";"via2",#N/A,TRUE,"general";"via3",#N/A,TRUE,"general"}</definedName>
    <definedName name="ergerg_1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hidden="1">{"via1",#N/A,TRUE,"general";"via2",#N/A,TRUE,"general";"via3",#N/A,TRUE,"general"}</definedName>
    <definedName name="ergfegr_1" hidden="1">{"via1",#N/A,TRUE,"general";"via2",#N/A,TRUE,"general";"via3",#N/A,TRUE,"general"}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_1" hidden="1">{"TAB1",#N/A,TRUE,"GENERAL";"TAB2",#N/A,TRUE,"GENERAL";"TAB3",#N/A,TRUE,"GENERAL";"TAB4",#N/A,TRUE,"GENERAL";"TAB5",#N/A,TRUE,"GENERAL"}</definedName>
    <definedName name="erggewg" localSheetId="17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hidden="1">{"via1",#N/A,TRUE,"general";"via2",#N/A,TRUE,"general";"via3",#N/A,TRUE,"general"}</definedName>
    <definedName name="erggewg_1" hidden="1">{"via1",#N/A,TRUE,"general";"via2",#N/A,TRUE,"general";"via3",#N/A,TRUE,"general"}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_1" hidden="1">{"TAB1",#N/A,TRUE,"GENERAL";"TAB2",#N/A,TRUE,"GENERAL";"TAB3",#N/A,TRUE,"GENERAL";"TAB4",#N/A,TRUE,"GENERAL";"TAB5",#N/A,TRUE,"GENERAL"}</definedName>
    <definedName name="ergregerg" localSheetId="17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hidden="1">{"via1",#N/A,TRUE,"general";"via2",#N/A,TRUE,"general";"via3",#N/A,TRUE,"general"}</definedName>
    <definedName name="ergregerg_1" hidden="1">{"via1",#N/A,TRUE,"general";"via2",#N/A,TRUE,"general";"via3",#N/A,TRUE,"general"}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rg_1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eg_1" hidden="1">{"TAB1",#N/A,TRUE,"GENERAL";"TAB2",#N/A,TRUE,"GENERAL";"TAB3",#N/A,TRUE,"GENERAL";"TAB4",#N/A,TRUE,"GENERAL";"TAB5",#N/A,TRUE,"GENERAL"}</definedName>
    <definedName name="ergwreg" localSheetId="17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hidden="1">{"via1",#N/A,TRUE,"general";"via2",#N/A,TRUE,"general";"via3",#N/A,TRUE,"general"}</definedName>
    <definedName name="ergwreg_1" hidden="1">{"via1",#N/A,TRUE,"general";"via2",#N/A,TRUE,"general";"via3",#N/A,TRUE,"general"}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heyh_1" hidden="1">{"TAB1",#N/A,TRUE,"GENERAL";"TAB2",#N/A,TRUE,"GENERAL";"TAB3",#N/A,TRUE,"GENERAL";"TAB4",#N/A,TRUE,"GENERAL";"TAB5",#N/A,TRUE,"GENERAL"}</definedName>
    <definedName name="ERR" localSheetId="17">{"TAB1",#N/A,TRUE,"GENERAL";"TAB2",#N/A,TRUE,"GENERAL";"TAB3",#N/A,TRUE,"GENERAL";"TAB4",#N/A,TRUE,"GENERAL";"TAB5",#N/A,TRUE,"GENERAL"}</definedName>
    <definedName name="ERR" localSheetId="18">{"TAB1",#N/A,TRUE,"GENERAL";"TAB2",#N/A,TRUE,"GENERAL";"TAB3",#N/A,TRUE,"GENERAL";"TAB4",#N/A,TRUE,"GENERAL";"TAB5",#N/A,TRUE,"GENERAL"}</definedName>
    <definedName name="ERR" localSheetId="19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_1" hidden="1">{"TAB1",#N/A,TRUE,"GENERAL";"TAB2",#N/A,TRUE,"GENERAL";"TAB3",#N/A,TRUE,"GENERAL";"TAB4",#N/A,TRUE,"GENERAL";"TAB5",#N/A,TRUE,"GENERAL"}</definedName>
    <definedName name="ert" localSheetId="17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hidden="1">{"via1",#N/A,TRUE,"general";"via2",#N/A,TRUE,"general";"via3",#N/A,TRUE,"general"}</definedName>
    <definedName name="ert_1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hidden="1">{"via1",#N/A,TRUE,"general";"via2",#N/A,TRUE,"general";"via3",#N/A,TRUE,"general"}</definedName>
    <definedName name="erte_1" hidden="1">{"via1",#N/A,TRUE,"general";"via2",#N/A,TRUE,"general";"via3",#N/A,TRUE,"general"}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_1" hidden="1">{"TAB1",#N/A,TRUE,"GENERAL";"TAB2",#N/A,TRUE,"GENERAL";"TAB3",#N/A,TRUE,"GENERAL";"TAB4",#N/A,TRUE,"GENERAL";"TAB5",#N/A,TRUE,"GENERAL"}</definedName>
    <definedName name="ertert" localSheetId="17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hidden="1">{"via1",#N/A,TRUE,"general";"via2",#N/A,TRUE,"general";"via3",#N/A,TRUE,"general"}</definedName>
    <definedName name="ertert_1" hidden="1">{"via1",#N/A,TRUE,"general";"via2",#N/A,TRUE,"general";"via3",#N/A,TRUE,"general"}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gyhik_1" hidden="1">{"TAB1",#N/A,TRUE,"GENERAL";"TAB2",#N/A,TRUE,"GENERAL";"TAB3",#N/A,TRUE,"GENERAL";"TAB4",#N/A,TRUE,"GENERAL";"TAB5",#N/A,TRUE,"GENERAL"}</definedName>
    <definedName name="ertreb" localSheetId="17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hidden="1">{"via1",#N/A,TRUE,"general";"via2",#N/A,TRUE,"general";"via3",#N/A,TRUE,"general"}</definedName>
    <definedName name="ertreb_1" hidden="1">{"via1",#N/A,TRUE,"general";"via2",#N/A,TRUE,"general";"via3",#N/A,TRUE,"general"}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et_1" hidden="1">{"TAB1",#N/A,TRUE,"GENERAL";"TAB2",#N/A,TRUE,"GENERAL";"TAB3",#N/A,TRUE,"GENERAL";"TAB4",#N/A,TRUE,"GENERAL";"TAB5",#N/A,TRUE,"GENERAL"}</definedName>
    <definedName name="erttret" localSheetId="17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hidden="1">{"via1",#N/A,TRUE,"general";"via2",#N/A,TRUE,"general";"via3",#N/A,TRUE,"general"}</definedName>
    <definedName name="erttret_1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hidden="1">{"via1",#N/A,TRUE,"general";"via2",#N/A,TRUE,"general";"via3",#N/A,TRUE,"general"}</definedName>
    <definedName name="ertuiy_1" hidden="1">{"via1",#N/A,TRUE,"general";"via2",#N/A,TRUE,"general";"via3",#N/A,TRUE,"general"}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wert_1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u_1" hidden="1">{"TAB1",#N/A,TRUE,"GENERAL";"TAB2",#N/A,TRUE,"GENERAL";"TAB3",#N/A,TRUE,"GENERAL";"TAB4",#N/A,TRUE,"GENERAL";"TAB5",#N/A,TRUE,"GENERAL"}</definedName>
    <definedName name="ERV" localSheetId="17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hidden="1">{"via1",#N/A,TRUE,"general";"via2",#N/A,TRUE,"general";"via3",#N/A,TRUE,"general"}</definedName>
    <definedName name="ERV_1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hidden="1">{"via1",#N/A,TRUE,"general";"via2",#N/A,TRUE,"general";"via3",#N/A,TRUE,"general"}</definedName>
    <definedName name="erware_1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hidden="1">{"via1",#N/A,TRUE,"general";"via2",#N/A,TRUE,"general";"via3",#N/A,TRUE,"general"}</definedName>
    <definedName name="ERWER_1" hidden="1">{"via1",#N/A,TRUE,"general";"via2",#N/A,TRUE,"general";"via3",#N/A,TRUE,"general"}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ertd_1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_1" hidden="1">{"TAB1",#N/A,TRUE,"GENERAL";"TAB2",#N/A,TRUE,"GENERAL";"TAB3",#N/A,TRUE,"GENERAL";"TAB4",#N/A,TRUE,"GENERAL";"TAB5",#N/A,TRUE,"GENERAL"}</definedName>
    <definedName name="ERWRL" localSheetId="17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hidden="1">{"via1",#N/A,TRUE,"general";"via2",#N/A,TRUE,"general";"via3",#N/A,TRUE,"general"}</definedName>
    <definedName name="ERWRL_1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hidden="1">{"via1",#N/A,TRUE,"general";"via2",#N/A,TRUE,"general";"via3",#N/A,TRUE,"general"}</definedName>
    <definedName name="ery_1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hidden="1">{"via1",#N/A,TRUE,"general";"via2",#N/A,TRUE,"general";"via3",#N/A,TRUE,"general"}</definedName>
    <definedName name="eryhd_1" hidden="1">{"via1",#N/A,TRUE,"general";"via2",#N/A,TRUE,"general";"via3",#N/A,TRUE,"general"}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df_1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k_1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hrf_1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e_1" hidden="1">{"TAB1",#N/A,TRUE,"GENERAL";"TAB2",#N/A,TRUE,"GENERAL";"TAB3",#N/A,TRUE,"GENERAL";"TAB4",#N/A,TRUE,"GENERAL";"TAB5",#N/A,TRUE,"GENERAL"}</definedName>
    <definedName name="erytd" localSheetId="17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hidden="1">{"via1",#N/A,TRUE,"general";"via2",#N/A,TRUE,"general";"via3",#N/A,TRUE,"general"}</definedName>
    <definedName name="erytd_1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hidden="1">{"via1",#N/A,TRUE,"general";"via2",#N/A,TRUE,"general";"via3",#N/A,TRUE,"general"}</definedName>
    <definedName name="eryty_1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hidden="1">{"via1",#N/A,TRUE,"general";"via2",#N/A,TRUE,"general";"via3",#N/A,TRUE,"general"}</definedName>
    <definedName name="eryy_1" hidden="1">{"via1",#N/A,TRUE,"general";"via2",#N/A,TRUE,"general";"via3",#N/A,TRUE,"general"}</definedName>
    <definedName name="ES" localSheetId="17">N°15!ERR</definedName>
    <definedName name="ES" localSheetId="19">N°17!ERR</definedName>
    <definedName name="ES">N°16!ERR</definedName>
    <definedName name="ESPECIFICACION" localSheetId="12">#REF!</definedName>
    <definedName name="ESPECIFICACION" localSheetId="13">#REF!</definedName>
    <definedName name="ESPECIFICACION" localSheetId="17">#REF!</definedName>
    <definedName name="ESPECIFICACION" localSheetId="18">#REF!</definedName>
    <definedName name="ESPECIFICACION" localSheetId="19">#REF!</definedName>
    <definedName name="ESPECIFICACION" localSheetId="11">#REF!</definedName>
    <definedName name="ESPECIFICACION">#REF!</definedName>
    <definedName name="Especificación" localSheetId="12">#REF!</definedName>
    <definedName name="Especificación" localSheetId="13">#REF!</definedName>
    <definedName name="Especificación" localSheetId="17">#REF!</definedName>
    <definedName name="Especificación" localSheetId="18">#REF!</definedName>
    <definedName name="Especificación" localSheetId="19">#REF!</definedName>
    <definedName name="Especificación" localSheetId="11">#REF!</definedName>
    <definedName name="Especificación">#REF!</definedName>
    <definedName name="etertgg" localSheetId="17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hidden="1">{"via1",#N/A,TRUE,"general";"via2",#N/A,TRUE,"general";"via3",#N/A,TRUE,"general"}</definedName>
    <definedName name="etertgg_1" hidden="1">{"via1",#N/A,TRUE,"general";"via2",#N/A,TRUE,"general";"via3",#N/A,TRUE,"general"}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ewt_1" hidden="1">{"TAB1",#N/A,TRUE,"GENERAL";"TAB2",#N/A,TRUE,"GENERAL";"TAB3",#N/A,TRUE,"GENERAL";"TAB4",#N/A,TRUE,"GENERAL";"TAB5",#N/A,TRUE,"GENERAL"}</definedName>
    <definedName name="etu" localSheetId="17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hidden="1">{"via1",#N/A,TRUE,"general";"via2",#N/A,TRUE,"general";"via3",#N/A,TRUE,"general"}</definedName>
    <definedName name="etu_1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hidden="1">{"via1",#N/A,TRUE,"general";"via2",#N/A,TRUE,"general";"via3",#N/A,TRUE,"general"}</definedName>
    <definedName name="etueh_1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hidden="1">{"via1",#N/A,TRUE,"general";"via2",#N/A,TRUE,"general";"via3",#N/A,TRUE,"general"}</definedName>
    <definedName name="etyty_1" hidden="1">{"via1",#N/A,TRUE,"general";"via2",#N/A,TRUE,"general";"via3",#N/A,TRUE,"general"}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tyu_1" hidden="1">{"TAB1",#N/A,TRUE,"GENERAL";"TAB2",#N/A,TRUE,"GENERAL";"TAB3",#N/A,TRUE,"GENERAL";"TAB4",#N/A,TRUE,"GENERAL";"TAB5",#N/A,TRUE,"GENERAL"}</definedName>
    <definedName name="eu" localSheetId="17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hidden="1">{"via1",#N/A,TRUE,"general";"via2",#N/A,TRUE,"general";"via3",#N/A,TRUE,"general"}</definedName>
    <definedName name="eu_1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hidden="1">{"via1",#N/A,TRUE,"general";"via2",#N/A,TRUE,"general";"via3",#N/A,TRUE,"general"}</definedName>
    <definedName name="eut_1" hidden="1">{"via1",#N/A,TRUE,"general";"via2",#N/A,TRUE,"general";"via3",#N/A,TRUE,"general"}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uyt_1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gt_1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ewfg_1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_1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ewf_1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r_1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t_1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rwer_1" hidden="1">{"TAB1",#N/A,TRUE,"GENERAL";"TAB2",#N/A,TRUE,"GENERAL";"TAB3",#N/A,TRUE,"GENERAL";"TAB4",#N/A,TRUE,"GENERAL";"TAB5",#N/A,TRUE,"GENERAL"}</definedName>
    <definedName name="EXC" localSheetId="12">#REF!</definedName>
    <definedName name="EXC" localSheetId="13">#REF!</definedName>
    <definedName name="EXC" localSheetId="17">#REF!</definedName>
    <definedName name="EXC" localSheetId="18">#REF!</definedName>
    <definedName name="EXC" localSheetId="19">#REF!</definedName>
    <definedName name="EXC" localSheetId="11">#REF!</definedName>
    <definedName name="EXC">#REF!</definedName>
    <definedName name="exCEL" localSheetId="12">#REF!</definedName>
    <definedName name="exCEL" localSheetId="13">#REF!</definedName>
    <definedName name="exCEL" localSheetId="17">#REF!</definedName>
    <definedName name="exCEL" localSheetId="18">#REF!</definedName>
    <definedName name="exCEL" localSheetId="19">#REF!</definedName>
    <definedName name="exCEL" localSheetId="11">#REF!</definedName>
    <definedName name="exCEL">#REF!</definedName>
    <definedName name="Excel_BuiltIn_Print_Area_3" localSheetId="12">#REF!</definedName>
    <definedName name="Excel_BuiltIn_Print_Area_3" localSheetId="13">#REF!</definedName>
    <definedName name="Excel_BuiltIn_Print_Area_3" localSheetId="17">#REF!</definedName>
    <definedName name="Excel_BuiltIn_Print_Area_3" localSheetId="18">#REF!</definedName>
    <definedName name="Excel_BuiltIn_Print_Area_3" localSheetId="19">#REF!</definedName>
    <definedName name="Excel_BuiltIn_Print_Area_3" localSheetId="11">#REF!</definedName>
    <definedName name="Excel_BuiltIn_Print_Area_3">#REF!</definedName>
    <definedName name="Excel_BuiltIn_Print_Area_3_X" localSheetId="12">#REF!</definedName>
    <definedName name="Excel_BuiltIn_Print_Area_3_X" localSheetId="13">#REF!</definedName>
    <definedName name="Excel_BuiltIn_Print_Area_3_X" localSheetId="17">#REF!</definedName>
    <definedName name="Excel_BuiltIn_Print_Area_3_X" localSheetId="18">#REF!</definedName>
    <definedName name="Excel_BuiltIn_Print_Area_3_X" localSheetId="19">#REF!</definedName>
    <definedName name="Excel_BuiltIn_Print_Area_3_X" localSheetId="11">#REF!</definedName>
    <definedName name="Excel_BuiltIn_Print_Area_3_X">#REF!</definedName>
    <definedName name="Excel_BuiltIn_Print_Titles_10" localSheetId="12">[4]SKJ452!#REF!</definedName>
    <definedName name="Excel_BuiltIn_Print_Titles_10" localSheetId="13">[4]SKJ452!#REF!</definedName>
    <definedName name="Excel_BuiltIn_Print_Titles_10" localSheetId="17">[4]SKJ452!#REF!</definedName>
    <definedName name="Excel_BuiltIn_Print_Titles_10" localSheetId="18">[4]SKJ452!#REF!</definedName>
    <definedName name="Excel_BuiltIn_Print_Titles_10" localSheetId="19">[4]SKJ452!#REF!</definedName>
    <definedName name="Excel_BuiltIn_Print_Titles_10" localSheetId="11">[4]SKJ452!#REF!</definedName>
    <definedName name="Excel_BuiltIn_Print_Titles_10">[4]SKJ452!#REF!</definedName>
    <definedName name="Excel_BuiltIn_Print_Titles_11" localSheetId="12">[4]ITA878!#REF!</definedName>
    <definedName name="Excel_BuiltIn_Print_Titles_11" localSheetId="13">[4]ITA878!#REF!</definedName>
    <definedName name="Excel_BuiltIn_Print_Titles_11" localSheetId="17">[4]ITA878!#REF!</definedName>
    <definedName name="Excel_BuiltIn_Print_Titles_11" localSheetId="18">[4]ITA878!#REF!</definedName>
    <definedName name="Excel_BuiltIn_Print_Titles_11" localSheetId="19">[4]ITA878!#REF!</definedName>
    <definedName name="Excel_BuiltIn_Print_Titles_11" localSheetId="11">[4]ITA878!#REF!</definedName>
    <definedName name="Excel_BuiltIn_Print_Titles_11">[4]ITA878!#REF!</definedName>
    <definedName name="Excel_BuiltIn_Print_Titles_12" localSheetId="12">'[4]AEA-944'!#REF!</definedName>
    <definedName name="Excel_BuiltIn_Print_Titles_12" localSheetId="13">'[4]AEA-944'!#REF!</definedName>
    <definedName name="Excel_BuiltIn_Print_Titles_12" localSheetId="17">'[4]AEA-944'!#REF!</definedName>
    <definedName name="Excel_BuiltIn_Print_Titles_12" localSheetId="18">'[4]AEA-944'!#REF!</definedName>
    <definedName name="Excel_BuiltIn_Print_Titles_12" localSheetId="19">'[4]AEA-944'!#REF!</definedName>
    <definedName name="Excel_BuiltIn_Print_Titles_12" localSheetId="11">'[4]AEA-944'!#REF!</definedName>
    <definedName name="Excel_BuiltIn_Print_Titles_12">'[4]AEA-944'!#REF!</definedName>
    <definedName name="Excel_BuiltIn_Print_Titles_13" localSheetId="12">'[4]DUB-823'!#REF!</definedName>
    <definedName name="Excel_BuiltIn_Print_Titles_13" localSheetId="13">'[4]DUB-823'!#REF!</definedName>
    <definedName name="Excel_BuiltIn_Print_Titles_13" localSheetId="17">'[4]DUB-823'!#REF!</definedName>
    <definedName name="Excel_BuiltIn_Print_Titles_13" localSheetId="18">'[4]DUB-823'!#REF!</definedName>
    <definedName name="Excel_BuiltIn_Print_Titles_13" localSheetId="19">'[4]DUB-823'!#REF!</definedName>
    <definedName name="Excel_BuiltIn_Print_Titles_13" localSheetId="11">'[4]DUB-823'!#REF!</definedName>
    <definedName name="Excel_BuiltIn_Print_Titles_13">'[4]DUB-823'!#REF!</definedName>
    <definedName name="Excel_BuiltIn_Print_Titles_14" localSheetId="12">'[4]GPI 526'!#REF!</definedName>
    <definedName name="Excel_BuiltIn_Print_Titles_14" localSheetId="13">'[4]GPI 526'!#REF!</definedName>
    <definedName name="Excel_BuiltIn_Print_Titles_14" localSheetId="17">'[4]GPI 526'!#REF!</definedName>
    <definedName name="Excel_BuiltIn_Print_Titles_14" localSheetId="18">'[4]GPI 526'!#REF!</definedName>
    <definedName name="Excel_BuiltIn_Print_Titles_14" localSheetId="19">'[4]GPI 526'!#REF!</definedName>
    <definedName name="Excel_BuiltIn_Print_Titles_14" localSheetId="11">'[4]GPI 526'!#REF!</definedName>
    <definedName name="Excel_BuiltIn_Print_Titles_14">'[4]GPI 526'!#REF!</definedName>
    <definedName name="Excel_BuiltIn_Print_Titles_15" localSheetId="12">#REF!</definedName>
    <definedName name="Excel_BuiltIn_Print_Titles_15" localSheetId="13">#REF!</definedName>
    <definedName name="Excel_BuiltIn_Print_Titles_15" localSheetId="17">#REF!</definedName>
    <definedName name="Excel_BuiltIn_Print_Titles_15" localSheetId="18">#REF!</definedName>
    <definedName name="Excel_BuiltIn_Print_Titles_15" localSheetId="19">#REF!</definedName>
    <definedName name="Excel_BuiltIn_Print_Titles_15" localSheetId="11">#REF!</definedName>
    <definedName name="Excel_BuiltIn_Print_Titles_15">#REF!</definedName>
    <definedName name="Excel_BuiltIn_Print_Titles_16" localSheetId="12">#REF!</definedName>
    <definedName name="Excel_BuiltIn_Print_Titles_16" localSheetId="13">#REF!</definedName>
    <definedName name="Excel_BuiltIn_Print_Titles_16" localSheetId="17">#REF!</definedName>
    <definedName name="Excel_BuiltIn_Print_Titles_16" localSheetId="18">#REF!</definedName>
    <definedName name="Excel_BuiltIn_Print_Titles_16" localSheetId="19">#REF!</definedName>
    <definedName name="Excel_BuiltIn_Print_Titles_16" localSheetId="11">#REF!</definedName>
    <definedName name="Excel_BuiltIn_Print_Titles_16">#REF!</definedName>
    <definedName name="Excel_BuiltIn_Print_Titles_17" localSheetId="12">#REF!</definedName>
    <definedName name="Excel_BuiltIn_Print_Titles_17" localSheetId="13">#REF!</definedName>
    <definedName name="Excel_BuiltIn_Print_Titles_17" localSheetId="17">#REF!</definedName>
    <definedName name="Excel_BuiltIn_Print_Titles_17" localSheetId="18">#REF!</definedName>
    <definedName name="Excel_BuiltIn_Print_Titles_17" localSheetId="19">#REF!</definedName>
    <definedName name="Excel_BuiltIn_Print_Titles_17" localSheetId="11">#REF!</definedName>
    <definedName name="Excel_BuiltIn_Print_Titles_17">#REF!</definedName>
    <definedName name="Excel_BuiltIn_Print_Titles_18" localSheetId="12">#REF!</definedName>
    <definedName name="Excel_BuiltIn_Print_Titles_18" localSheetId="13">#REF!</definedName>
    <definedName name="Excel_BuiltIn_Print_Titles_18" localSheetId="17">#REF!</definedName>
    <definedName name="Excel_BuiltIn_Print_Titles_18" localSheetId="18">#REF!</definedName>
    <definedName name="Excel_BuiltIn_Print_Titles_18" localSheetId="19">#REF!</definedName>
    <definedName name="Excel_BuiltIn_Print_Titles_18" localSheetId="11">#REF!</definedName>
    <definedName name="Excel_BuiltIn_Print_Titles_18">#REF!</definedName>
    <definedName name="Excel_BuiltIn_Print_Titles_19" localSheetId="12">[4]XXJ617!#REF!</definedName>
    <definedName name="Excel_BuiltIn_Print_Titles_19" localSheetId="13">[4]XXJ617!#REF!</definedName>
    <definedName name="Excel_BuiltIn_Print_Titles_19" localSheetId="17">[4]XXJ617!#REF!</definedName>
    <definedName name="Excel_BuiltIn_Print_Titles_19" localSheetId="18">[4]XXJ617!#REF!</definedName>
    <definedName name="Excel_BuiltIn_Print_Titles_19" localSheetId="19">[4]XXJ617!#REF!</definedName>
    <definedName name="Excel_BuiltIn_Print_Titles_19" localSheetId="11">[4]XXJ617!#REF!</definedName>
    <definedName name="Excel_BuiltIn_Print_Titles_19">[4]XXJ617!#REF!</definedName>
    <definedName name="Excel_BuiltIn_Print_Titles_20" localSheetId="12">#REF!</definedName>
    <definedName name="Excel_BuiltIn_Print_Titles_20" localSheetId="13">#REF!</definedName>
    <definedName name="Excel_BuiltIn_Print_Titles_20" localSheetId="17">#REF!</definedName>
    <definedName name="Excel_BuiltIn_Print_Titles_20" localSheetId="18">#REF!</definedName>
    <definedName name="Excel_BuiltIn_Print_Titles_20" localSheetId="19">#REF!</definedName>
    <definedName name="Excel_BuiltIn_Print_Titles_20" localSheetId="11">#REF!</definedName>
    <definedName name="Excel_BuiltIn_Print_Titles_20">#REF!</definedName>
    <definedName name="Excel_BuiltIn_Print_Titles_21" localSheetId="12">[4]SNG_855!#REF!</definedName>
    <definedName name="Excel_BuiltIn_Print_Titles_21" localSheetId="13">[4]SNG_855!#REF!</definedName>
    <definedName name="Excel_BuiltIn_Print_Titles_21" localSheetId="17">[4]SNG_855!#REF!</definedName>
    <definedName name="Excel_BuiltIn_Print_Titles_21" localSheetId="18">[4]SNG_855!#REF!</definedName>
    <definedName name="Excel_BuiltIn_Print_Titles_21" localSheetId="19">[4]SNG_855!#REF!</definedName>
    <definedName name="Excel_BuiltIn_Print_Titles_21" localSheetId="11">[4]SNG_855!#REF!</definedName>
    <definedName name="Excel_BuiltIn_Print_Titles_21">[4]SNG_855!#REF!</definedName>
    <definedName name="Excel_BuiltIn_Print_Titles_23" localSheetId="12">#REF!</definedName>
    <definedName name="Excel_BuiltIn_Print_Titles_23" localSheetId="13">#REF!</definedName>
    <definedName name="Excel_BuiltIn_Print_Titles_23" localSheetId="17">#REF!</definedName>
    <definedName name="Excel_BuiltIn_Print_Titles_23" localSheetId="18">#REF!</definedName>
    <definedName name="Excel_BuiltIn_Print_Titles_23" localSheetId="19">#REF!</definedName>
    <definedName name="Excel_BuiltIn_Print_Titles_23" localSheetId="11">#REF!</definedName>
    <definedName name="Excel_BuiltIn_Print_Titles_23">#REF!</definedName>
    <definedName name="Excel_BuiltIn_Print_Titles_3" localSheetId="12">#REF!</definedName>
    <definedName name="Excel_BuiltIn_Print_Titles_3" localSheetId="13">#REF!</definedName>
    <definedName name="Excel_BuiltIn_Print_Titles_3" localSheetId="17">#REF!</definedName>
    <definedName name="Excel_BuiltIn_Print_Titles_3" localSheetId="18">#REF!</definedName>
    <definedName name="Excel_BuiltIn_Print_Titles_3" localSheetId="19">#REF!</definedName>
    <definedName name="Excel_BuiltIn_Print_Titles_3" localSheetId="11">#REF!</definedName>
    <definedName name="Excel_BuiltIn_Print_Titles_3">#REF!</definedName>
    <definedName name="Excel_BuiltIn_Print_Titles_5" localSheetId="12">'[4]VEA 374'!#REF!</definedName>
    <definedName name="Excel_BuiltIn_Print_Titles_5" localSheetId="13">'[4]VEA 374'!#REF!</definedName>
    <definedName name="Excel_BuiltIn_Print_Titles_5" localSheetId="17">'[4]VEA 374'!#REF!</definedName>
    <definedName name="Excel_BuiltIn_Print_Titles_5" localSheetId="18">'[4]VEA 374'!#REF!</definedName>
    <definedName name="Excel_BuiltIn_Print_Titles_5" localSheetId="19">'[4]VEA 374'!#REF!</definedName>
    <definedName name="Excel_BuiltIn_Print_Titles_5" localSheetId="11">'[4]VEA 374'!#REF!</definedName>
    <definedName name="Excel_BuiltIn_Print_Titles_5">'[4]VEA 374'!#REF!</definedName>
    <definedName name="Excel_BuiltIn_Print_Titles_5_XX" localSheetId="12">'[4]VEA 374'!#REF!</definedName>
    <definedName name="Excel_BuiltIn_Print_Titles_5_XX" localSheetId="13">'[4]VEA 374'!#REF!</definedName>
    <definedName name="Excel_BuiltIn_Print_Titles_5_XX" localSheetId="17">'[4]VEA 374'!#REF!</definedName>
    <definedName name="Excel_BuiltIn_Print_Titles_5_XX" localSheetId="18">'[4]VEA 374'!#REF!</definedName>
    <definedName name="Excel_BuiltIn_Print_Titles_5_XX" localSheetId="19">'[4]VEA 374'!#REF!</definedName>
    <definedName name="Excel_BuiltIn_Print_Titles_5_XX" localSheetId="11">'[4]VEA 374'!#REF!</definedName>
    <definedName name="Excel_BuiltIn_Print_Titles_5_XX">'[4]VEA 374'!#REF!</definedName>
    <definedName name="Excel_BuiltIn_Print_Titles_6" localSheetId="12">#REF!</definedName>
    <definedName name="Excel_BuiltIn_Print_Titles_6" localSheetId="13">#REF!</definedName>
    <definedName name="Excel_BuiltIn_Print_Titles_6" localSheetId="17">#REF!</definedName>
    <definedName name="Excel_BuiltIn_Print_Titles_6" localSheetId="18">#REF!</definedName>
    <definedName name="Excel_BuiltIn_Print_Titles_6" localSheetId="19">#REF!</definedName>
    <definedName name="Excel_BuiltIn_Print_Titles_6" localSheetId="11">#REF!</definedName>
    <definedName name="Excel_BuiltIn_Print_Titles_6">#REF!</definedName>
    <definedName name="Excel_BuiltIn_Print_Titles_7" localSheetId="12">[4]HFB024!#REF!</definedName>
    <definedName name="Excel_BuiltIn_Print_Titles_7" localSheetId="13">[4]HFB024!#REF!</definedName>
    <definedName name="Excel_BuiltIn_Print_Titles_7" localSheetId="17">[4]HFB024!#REF!</definedName>
    <definedName name="Excel_BuiltIn_Print_Titles_7" localSheetId="18">[4]HFB024!#REF!</definedName>
    <definedName name="Excel_BuiltIn_Print_Titles_7" localSheetId="19">[4]HFB024!#REF!</definedName>
    <definedName name="Excel_BuiltIn_Print_Titles_7" localSheetId="11">[4]HFB024!#REF!</definedName>
    <definedName name="Excel_BuiltIn_Print_Titles_7">[4]HFB024!#REF!</definedName>
    <definedName name="Excel_BuiltIn_Print_Titles_8" localSheetId="12">#REF!</definedName>
    <definedName name="Excel_BuiltIn_Print_Titles_8" localSheetId="13">#REF!</definedName>
    <definedName name="Excel_BuiltIn_Print_Titles_8" localSheetId="17">#REF!</definedName>
    <definedName name="Excel_BuiltIn_Print_Titles_8" localSheetId="18">#REF!</definedName>
    <definedName name="Excel_BuiltIn_Print_Titles_8" localSheetId="19">#REF!</definedName>
    <definedName name="Excel_BuiltIn_Print_Titles_8" localSheetId="11">#REF!</definedName>
    <definedName name="Excel_BuiltIn_Print_Titles_8">#REF!</definedName>
    <definedName name="Excel_BuiltIn_Print_Titles_9" localSheetId="12">[4]PAJ825!#REF!</definedName>
    <definedName name="Excel_BuiltIn_Print_Titles_9" localSheetId="13">[4]PAJ825!#REF!</definedName>
    <definedName name="Excel_BuiltIn_Print_Titles_9" localSheetId="17">[4]PAJ825!#REF!</definedName>
    <definedName name="Excel_BuiltIn_Print_Titles_9" localSheetId="18">[4]PAJ825!#REF!</definedName>
    <definedName name="Excel_BuiltIn_Print_Titles_9" localSheetId="19">[4]PAJ825!#REF!</definedName>
    <definedName name="Excel_BuiltIn_Print_Titles_9" localSheetId="11">[4]PAJ825!#REF!</definedName>
    <definedName name="Excel_BuiltIn_Print_Titles_9">[4]PAJ825!#REF!</definedName>
    <definedName name="EXCROC" localSheetId="17">'[24]Análisis de precios'!$H$52</definedName>
    <definedName name="EXCROC" localSheetId="18">'[24]Análisis de precios'!$H$52</definedName>
    <definedName name="EXCROC" localSheetId="19">'[24]Análisis de precios'!$H$52</definedName>
    <definedName name="EXCROC">'[25]Análisis de precios'!$H$52</definedName>
    <definedName name="Experiencia1">#REF!</definedName>
    <definedName name="Experiencia2">#REF!</definedName>
    <definedName name="Experiencia3">#REF!</definedName>
    <definedName name="FAC" hidden="1">#REF!</definedName>
    <definedName name="FD" localSheetId="12">[26]!err</definedName>
    <definedName name="FD" localSheetId="13">[26]!err</definedName>
    <definedName name="FD" localSheetId="17">N°15!ERR</definedName>
    <definedName name="FD" localSheetId="18">N°16!ERR</definedName>
    <definedName name="FD" localSheetId="19">N°17!ERR</definedName>
    <definedName name="FD" localSheetId="11">[26]!err</definedName>
    <definedName name="fd">'[19]A. P. U.'!#REF!</definedName>
    <definedName name="fda" localSheetId="17" hidden="1">{"TAB1",#N/A,TRUE,"GENERAL";"TAB2",#N/A,TRUE,"GENERAL";"TAB3",#N/A,TRUE,"GENERAL";"TAB4",#N/A,TRUE,"GENERAL";"TAB5",#N/A,TRUE,"GENERAL"}</definedName>
    <definedName name="fda" localSheetId="18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_1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jp_1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_1" hidden="1">{"TAB1",#N/A,TRUE,"GENERAL";"TAB2",#N/A,TRUE,"GENERAL";"TAB3",#N/A,TRUE,"GENERAL";"TAB4",#N/A,TRUE,"GENERAL";"TAB5",#N/A,TRUE,"GENERAL"}</definedName>
    <definedName name="fdg" localSheetId="17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hidden="1">{"via1",#N/A,TRUE,"general";"via2",#N/A,TRUE,"general";"via3",#N/A,TRUE,"general"}</definedName>
    <definedName name="fdg_1" hidden="1">{"via1",#N/A,TRUE,"general";"via2",#N/A,TRUE,"general";"via3",#N/A,TRUE,"general"}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D_1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BBP_1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_1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_1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_1" hidden="1">{"TAB1",#N/A,TRUE,"GENERAL";"TAB2",#N/A,TRUE,"GENERAL";"TAB3",#N/A,TRUE,"GENERAL";"TAB4",#N/A,TRUE,"GENERAL";"TAB5",#N/A,TRUE,"GENERAL"}</definedName>
    <definedName name="fdsfdsf" localSheetId="17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hidden="1">{"via1",#N/A,TRUE,"general";"via2",#N/A,TRUE,"general";"via3",#N/A,TRUE,"general"}</definedName>
    <definedName name="fdsfdsf_1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hidden="1">{"via1",#N/A,TRUE,"general";"via2",#N/A,TRUE,"general";"via3",#N/A,TRUE,"general"}</definedName>
    <definedName name="fdsgfds_1" hidden="1">{"via1",#N/A,TRUE,"general";"via2",#N/A,TRUE,"general";"via3",#N/A,TRUE,"general"}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gsdfu_1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IO_1" hidden="1">{"TAB1",#N/A,TRUE,"GENERAL";"TAB2",#N/A,TRUE,"GENERAL";"TAB3",#N/A,TRUE,"GENERAL";"TAB4",#N/A,TRUE,"GENERAL";"TAB5",#N/A,TRUE,"GENERAL"}</definedName>
    <definedName name="fer" localSheetId="12">'[17]Res-Accide-10'!#REF!</definedName>
    <definedName name="fer" localSheetId="13">'[17]Res-Accide-10'!#REF!</definedName>
    <definedName name="fer" localSheetId="17">'[17]Res-Accide-10'!#REF!</definedName>
    <definedName name="fer" localSheetId="18">'[17]Res-Accide-10'!#REF!</definedName>
    <definedName name="fer" localSheetId="19">'[17]Res-Accide-10'!#REF!</definedName>
    <definedName name="fer" localSheetId="11">'[17]Res-Accide-10'!#REF!</definedName>
    <definedName name="fer">'[17]Res-Accide-10'!#REF!</definedName>
    <definedName name="ferfer" localSheetId="17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hidden="1">{"via1",#N/A,TRUE,"general";"via2",#N/A,TRUE,"general";"via3",#N/A,TRUE,"general"}</definedName>
    <definedName name="ferfer_1" hidden="1">{"via1",#N/A,TRUE,"general";"via2",#N/A,TRUE,"general";"via3",#N/A,TRUE,"general"}</definedName>
    <definedName name="ff" localSheetId="17">N°15!ERR</definedName>
    <definedName name="ff" localSheetId="19">N°17!ERR</definedName>
    <definedName name="ff">N°16!ERR</definedName>
    <definedName name="fff" localSheetId="17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hidden="1">{"via1",#N/A,TRUE,"general";"via2",#N/A,TRUE,"general";"via3",#N/A,TRUE,"general"}</definedName>
    <definedName name="fff_1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hidden="1">{"via1",#N/A,TRUE,"general";"via2",#N/A,TRUE,"general";"via3",#N/A,TRUE,"general"}</definedName>
    <definedName name="ffffd_1" hidden="1">{"via1",#N/A,TRUE,"general";"via2",#N/A,TRUE,"general";"via3",#N/A,TRUE,"general"}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ft_1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ik_1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fj_1" hidden="1">{"TAB1",#N/A,TRUE,"GENERAL";"TAB2",#N/A,TRUE,"GENERAL";"TAB3",#N/A,TRUE,"GENERAL";"TAB4",#N/A,TRUE,"GENERAL";"TAB5",#N/A,TRUE,"GENERAL"}</definedName>
    <definedName name="ffffrd" localSheetId="17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hidden="1">{"via1",#N/A,TRUE,"general";"via2",#N/A,TRUE,"general";"via3",#N/A,TRUE,"general"}</definedName>
    <definedName name="ffffrd_1" hidden="1">{"via1",#N/A,TRUE,"general";"via2",#N/A,TRUE,"general";"via3",#N/A,TRUE,"general"}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fy_1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rfr_1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fs_1" hidden="1">{"TAB1",#N/A,TRUE,"GENERAL";"TAB2",#N/A,TRUE,"GENERAL";"TAB3",#N/A,TRUE,"GENERAL";"TAB4",#N/A,TRUE,"GENERAL";"TAB5",#N/A,TRUE,"GENERAL"}</definedName>
    <definedName name="fg" localSheetId="17">N°15!ERR</definedName>
    <definedName name="fg" localSheetId="19">N°17!ERR</definedName>
    <definedName name="fg">N°16!ERR</definedName>
    <definedName name="fgdfg" localSheetId="17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_1" hidden="1">{"TAB1",#N/A,TRUE,"GENERAL";"TAB2",#N/A,TRUE,"GENERAL";"TAB3",#N/A,TRUE,"GENERAL";"TAB4",#N/A,TRUE,"GENERAL";"TAB5",#N/A,TRUE,"GENERAL"}</definedName>
    <definedName name="fgdfsgr" localSheetId="17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hidden="1">{"via1",#N/A,TRUE,"general";"via2",#N/A,TRUE,"general";"via3",#N/A,TRUE,"general"}</definedName>
    <definedName name="fgdfsgr_1" hidden="1">{"via1",#N/A,TRUE,"general";"via2",#N/A,TRUE,"general";"via3",#N/A,TRUE,"general"}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dsfg_1" hidden="1">{"TAB1",#N/A,TRUE,"GENERAL";"TAB2",#N/A,TRUE,"GENERAL";"TAB3",#N/A,TRUE,"GENERAL";"TAB4",#N/A,TRUE,"GENERAL";"TAB5",#N/A,TRUE,"GENERAL"}</definedName>
    <definedName name="FGFDH" localSheetId="17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hidden="1">{"via1",#N/A,TRUE,"general";"via2",#N/A,TRUE,"general";"via3",#N/A,TRUE,"general"}</definedName>
    <definedName name="FGFDH_1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hidden="1">{"via1",#N/A,TRUE,"general";"via2",#N/A,TRUE,"general";"via3",#N/A,TRUE,"general"}</definedName>
    <definedName name="fgghhj_1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hidden="1">{"via1",#N/A,TRUE,"general";"via2",#N/A,TRUE,"general";"via3",#N/A,TRUE,"general"}</definedName>
    <definedName name="FGHFBC_1" hidden="1">{"via1",#N/A,TRUE,"general";"via2",#N/A,TRUE,"general";"via3",#N/A,TRUE,"general"}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_1" hidden="1">{"TAB1",#N/A,TRUE,"GENERAL";"TAB2",#N/A,TRUE,"GENERAL";"TAB3",#N/A,TRUE,"GENERAL";"TAB4",#N/A,TRUE,"GENERAL";"TAB5",#N/A,TRUE,"GENERAL"}</definedName>
    <definedName name="fghfgh" localSheetId="17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hidden="1">{"via1",#N/A,TRUE,"general";"via2",#N/A,TRUE,"general";"via3",#N/A,TRUE,"general"}</definedName>
    <definedName name="fghfgh_1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hidden="1">{"via1",#N/A,TRUE,"general";"via2",#N/A,TRUE,"general";"via3",#N/A,TRUE,"general"}</definedName>
    <definedName name="FGHFW_1" hidden="1">{"via1",#N/A,TRUE,"general";"via2",#N/A,TRUE,"general";"via3",#N/A,TRUE,"general"}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hh_1" hidden="1">{"TAB1",#N/A,TRUE,"GENERAL";"TAB2",#N/A,TRUE,"GENERAL";"TAB3",#N/A,TRUE,"GENERAL";"TAB4",#N/A,TRUE,"GENERAL";"TAB5",#N/A,TRUE,"GENERAL"}</definedName>
    <definedName name="fghsfgh" localSheetId="17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hidden="1">{"via1",#N/A,TRUE,"general";"via2",#N/A,TRUE,"general";"via3",#N/A,TRUE,"general"}</definedName>
    <definedName name="fghsfgh_1" hidden="1">{"via1",#N/A,TRUE,"general";"via2",#N/A,TRUE,"general";"via3",#N/A,TRUE,"general"}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ht_1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gryi_1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_1" hidden="1">{"TAB1",#N/A,TRUE,"GENERAL";"TAB2",#N/A,TRUE,"GENERAL";"TAB3",#N/A,TRUE,"GENERAL";"TAB4",#N/A,TRUE,"GENERAL";"TAB5",#N/A,TRUE,"GENERAL"}</definedName>
    <definedName name="fhfgh" localSheetId="17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hidden="1">{"via1",#N/A,TRUE,"general";"via2",#N/A,TRUE,"general";"via3",#N/A,TRUE,"general"}</definedName>
    <definedName name="fhfgh_1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hidden="1">{"via1",#N/A,TRUE,"general";"via2",#N/A,TRUE,"general";"via3",#N/A,TRUE,"general"}</definedName>
    <definedName name="fhgh_1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hidden="1">{"via1",#N/A,TRUE,"general";"via2",#N/A,TRUE,"general";"via3",#N/A,TRUE,"general"}</definedName>
    <definedName name="fhpltyunh_1" hidden="1">{"via1",#N/A,TRUE,"general";"via2",#N/A,TRUE,"general";"via3",#N/A,TRUE,"general"}</definedName>
    <definedName name="FINANCIACION" localSheetId="17">N°15!ERR</definedName>
    <definedName name="FINANCIACION" localSheetId="19">N°17!ERR</definedName>
    <definedName name="FINANCIACION">N°16!ERR</definedName>
    <definedName name="fm">#REF!</definedName>
    <definedName name="frbgsd" localSheetId="17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bgsd_1" hidden="1">{"TAB1",#N/A,TRUE,"GENERAL";"TAB2",#N/A,TRUE,"GENERAL";"TAB3",#N/A,TRUE,"GENERAL";"TAB4",#N/A,TRUE,"GENERAL";"TAB5",#N/A,TRUE,"GENERAL"}</definedName>
    <definedName name="frefr" localSheetId="17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hidden="1">{"via1",#N/A,TRUE,"general";"via2",#N/A,TRUE,"general";"via3",#N/A,TRUE,"general"}</definedName>
    <definedName name="frefr_1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hidden="1">{"via1",#N/A,TRUE,"general";"via2",#N/A,TRUE,"general";"via3",#N/A,TRUE,"general"}</definedName>
    <definedName name="frfa_1" hidden="1">{"via1",#N/A,TRUE,"general";"via2",#N/A,TRUE,"general";"via3",#N/A,TRUE,"general"}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fr_1" hidden="1">{"TAB1",#N/A,TRUE,"GENERAL";"TAB2",#N/A,TRUE,"GENERAL";"TAB3",#N/A,TRUE,"GENERAL";"TAB4",#N/A,TRUE,"GENERAL";"TAB5",#N/A,TRUE,"GENERAL"}</definedName>
    <definedName name="fu" localSheetId="17">N°15!ERR</definedName>
    <definedName name="fu" localSheetId="19">N°17!ERR</definedName>
    <definedName name="fu">N°16!ERR</definedName>
    <definedName name="fwff" localSheetId="17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hidden="1">{"via1",#N/A,TRUE,"general";"via2",#N/A,TRUE,"general";"via3",#N/A,TRUE,"general"}</definedName>
    <definedName name="fwff_1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hidden="1">{"via1",#N/A,TRUE,"general";"via2",#N/A,TRUE,"general";"via3",#N/A,TRUE,"general"}</definedName>
    <definedName name="fwwe_1" hidden="1">{"via1",#N/A,TRUE,"general";"via2",#N/A,TRUE,"general";"via3",#N/A,TRUE,"general"}</definedName>
    <definedName name="GAJ" localSheetId="12">#REF!</definedName>
    <definedName name="GAJ" localSheetId="13">#REF!</definedName>
    <definedName name="GAJ" localSheetId="17">#REF!</definedName>
    <definedName name="GAJ" localSheetId="18">#REF!</definedName>
    <definedName name="GAJ" localSheetId="19">#REF!</definedName>
    <definedName name="GAJ" localSheetId="11">#REF!</definedName>
    <definedName name="GAJ">#REF!</definedName>
    <definedName name="gbbfghghj" localSheetId="17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bfghghj_1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dt_1" hidden="1">{"TAB1",#N/A,TRUE,"GENERAL";"TAB2",#N/A,TRUE,"GENERAL";"TAB3",#N/A,TRUE,"GENERAL";"TAB4",#N/A,TRUE,"GENERAL";"TAB5",#N/A,TRUE,"GENERAL"}</definedName>
    <definedName name="geg" localSheetId="17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hidden="1">{"via1",#N/A,TRUE,"general";"via2",#N/A,TRUE,"general";"via3",#N/A,TRUE,"general"}</definedName>
    <definedName name="geg_1" hidden="1">{"via1",#N/A,TRUE,"general";"via2",#N/A,TRUE,"general";"via3",#N/A,TRUE,"general"}</definedName>
    <definedName name="Geotex" localSheetId="12">#REF!</definedName>
    <definedName name="Geotex" localSheetId="13">#REF!</definedName>
    <definedName name="Geotex" localSheetId="17">#REF!</definedName>
    <definedName name="Geotex" localSheetId="18">#REF!</definedName>
    <definedName name="Geotex" localSheetId="19">#REF!</definedName>
    <definedName name="Geotex" localSheetId="11">#REF!</definedName>
    <definedName name="Geotex">#REF!</definedName>
    <definedName name="gerg" localSheetId="17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_1" hidden="1">{"TAB1",#N/A,TRUE,"GENERAL";"TAB2",#N/A,TRUE,"GENERAL";"TAB3",#N/A,TRUE,"GENERAL";"TAB4",#N/A,TRUE,"GENERAL";"TAB5",#N/A,TRUE,"GENERAL"}</definedName>
    <definedName name="gerg54" localSheetId="17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hidden="1">{"via1",#N/A,TRUE,"general";"via2",#N/A,TRUE,"general";"via3",#N/A,TRUE,"general"}</definedName>
    <definedName name="gerg54_1" hidden="1">{"via1",#N/A,TRUE,"general";"via2",#N/A,TRUE,"general";"via3",#N/A,TRUE,"general"}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ew_1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gw_1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_1" hidden="1">{"TAB1",#N/A,TRUE,"GENERAL";"TAB2",#N/A,TRUE,"GENERAL";"TAB3",#N/A,TRUE,"GENERAL";"TAB4",#N/A,TRUE,"GENERAL";"TAB5",#N/A,TRUE,"GENERAL"}</definedName>
    <definedName name="gfdg" localSheetId="17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hidden="1">{"via1",#N/A,TRUE,"general";"via2",#N/A,TRUE,"general";"via3",#N/A,TRUE,"general"}</definedName>
    <definedName name="gfdg_1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hidden="1">{"via1",#N/A,TRUE,"general";"via2",#N/A,TRUE,"general";"via3",#N/A,TRUE,"general"}</definedName>
    <definedName name="gfgfgr_1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hidden="1">{"via1",#N/A,TRUE,"general";"via2",#N/A,TRUE,"general";"via3",#N/A,TRUE,"general"}</definedName>
    <definedName name="gfhf_1" hidden="1">{"via1",#N/A,TRUE,"general";"via2",#N/A,TRUE,"general";"via3",#N/A,TRUE,"general"}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fdh_1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_1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HGJ_1" hidden="1">{"TAB1",#N/A,TRUE,"GENERAL";"TAB2",#N/A,TRUE,"GENERAL";"TAB3",#N/A,TRUE,"GENERAL";"TAB4",#N/A,TRUE,"GENERAL";"TAB5",#N/A,TRUE,"GENERAL"}</definedName>
    <definedName name="gfjjh" localSheetId="17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hidden="1">{"via1",#N/A,TRUE,"general";"via2",#N/A,TRUE,"general";"via3",#N/A,TRUE,"general"}</definedName>
    <definedName name="gfjjh_1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hidden="1">{"via1",#N/A,TRUE,"general";"via2",#N/A,TRUE,"general";"via3",#N/A,TRUE,"general"}</definedName>
    <definedName name="gfutyj6_1" hidden="1">{"via1",#N/A,TRUE,"general";"via2",#N/A,TRUE,"general";"via3",#N/A,TRUE,"general"}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18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_1" hidden="1">{"TAB1",#N/A,TRUE,"GENERAL";"TAB2",#N/A,TRUE,"GENERAL";"TAB3",#N/A,TRUE,"GENERAL";"TAB4",#N/A,TRUE,"GENERAL";"TAB5",#N/A,TRUE,"GENERAL"}</definedName>
    <definedName name="ggdr" localSheetId="17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hidden="1">{"via1",#N/A,TRUE,"general";"via2",#N/A,TRUE,"general";"via3",#N/A,TRUE,"general"}</definedName>
    <definedName name="ggdr_1" hidden="1">{"via1",#N/A,TRUE,"general";"via2",#N/A,TRUE,"general";"via3",#N/A,TRUE,"general"}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erg_1" hidden="1">{"TAB1",#N/A,TRUE,"GENERAL";"TAB2",#N/A,TRUE,"GENERAL";"TAB3",#N/A,TRUE,"GENERAL";"TAB4",#N/A,TRUE,"GENERAL";"TAB5",#N/A,TRUE,"GENERAL"}</definedName>
    <definedName name="GGG" localSheetId="17">N°15!ERR</definedName>
    <definedName name="GGG" localSheetId="19">N°17!ERR</definedName>
    <definedName name="GGG">N°16!ERR</definedName>
    <definedName name="gggb" localSheetId="17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b_1" hidden="1">{"TAB1",#N/A,TRUE,"GENERAL";"TAB2",#N/A,TRUE,"GENERAL";"TAB3",#N/A,TRUE,"GENERAL";"TAB4",#N/A,TRUE,"GENERAL";"TAB5",#N/A,TRUE,"GENERAL"}</definedName>
    <definedName name="gggg" localSheetId="17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hidden="1">{"via1",#N/A,TRUE,"general";"via2",#N/A,TRUE,"general";"via3",#N/A,TRUE,"general"}</definedName>
    <definedName name="gggg_1" hidden="1">{"via1",#N/A,TRUE,"general";"via2",#N/A,TRUE,"general";"via3",#N/A,TRUE,"general"}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_1" hidden="1">{"TAB1",#N/A,TRUE,"GENERAL";"TAB2",#N/A,TRUE,"GENERAL";"TAB3",#N/A,TRUE,"GENERAL";"TAB4",#N/A,TRUE,"GENERAL";"TAB5",#N/A,TRUE,"GENERAL"}</definedName>
    <definedName name="gggggt" localSheetId="17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hidden="1">{"via1",#N/A,TRUE,"general";"via2",#N/A,TRUE,"general";"via3",#N/A,TRUE,"general"}</definedName>
    <definedName name="gggggt_1" hidden="1">{"via1",#N/A,TRUE,"general";"via2",#N/A,TRUE,"general";"via3",#N/A,TRUE,"general"}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hn_1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t_1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gy_1" hidden="1">{"TAB1",#N/A,TRUE,"GENERAL";"TAB2",#N/A,TRUE,"GENERAL";"TAB3",#N/A,TRUE,"GENERAL";"TAB4",#N/A,TRUE,"GENERAL";"TAB5",#N/A,TRUE,"GENERAL"}</definedName>
    <definedName name="gggtgd" localSheetId="17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hidden="1">{"via1",#N/A,TRUE,"general";"via2",#N/A,TRUE,"general";"via3",#N/A,TRUE,"general"}</definedName>
    <definedName name="gggtgd_1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hidden="1">{"via1",#N/A,TRUE,"general";"via2",#N/A,TRUE,"general";"via3",#N/A,TRUE,"general"}</definedName>
    <definedName name="ggtgt_1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hidden="1">{"via1",#N/A,TRUE,"general";"via2",#N/A,TRUE,"general";"via3",#N/A,TRUE,"general"}</definedName>
    <definedName name="ghdghuy_1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hidden="1">{"via1",#N/A,TRUE,"general";"via2",#N/A,TRUE,"general";"via3",#N/A,TRUE,"general"}</definedName>
    <definedName name="GHDP_1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hidden="1">{"via1",#N/A,TRUE,"general";"via2",#N/A,TRUE,"general";"via3",#N/A,TRUE,"general"}</definedName>
    <definedName name="ghfg_1" hidden="1">{"via1",#N/A,TRUE,"general";"via2",#N/A,TRUE,"general";"via3",#N/A,TRUE,"general"}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ghj_1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HK_1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HVCB_1" hidden="1">{"TAB1",#N/A,TRUE,"GENERAL";"TAB2",#N/A,TRUE,"GENERAL";"TAB3",#N/A,TRUE,"GENERAL";"TAB4",#N/A,TRUE,"GENERAL";"TAB5",#N/A,TRUE,"GENERAL"}</definedName>
    <definedName name="gk" localSheetId="17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hidden="1">{"via1",#N/A,TRUE,"general";"via2",#N/A,TRUE,"general";"via3",#N/A,TRUE,"general"}</definedName>
    <definedName name="gk_1" hidden="1">{"via1",#N/A,TRUE,"general";"via2",#N/A,TRUE,"general";"via3",#N/A,TRUE,"general"}</definedName>
    <definedName name="GKJDGDIJZ">"Imagen 3"</definedName>
    <definedName name="GRAF1ANO" localSheetId="17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NO_1" hidden="1">{"via1",#N/A,TRUE,"general";"via2",#N/A,TRUE,"general";"via3",#N/A,TRUE,"general"}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1AÑO_1" hidden="1">{"TAB1",#N/A,TRUE,"GENERAL";"TAB2",#N/A,TRUE,"GENERAL";"TAB3",#N/A,TRUE,"GENERAL";"TAB4",#N/A,TRUE,"GENERAL";"TAB5",#N/A,TRUE,"GENERAL"}</definedName>
    <definedName name="GRAF2" localSheetId="12">#REF!</definedName>
    <definedName name="GRAF2" localSheetId="13">#REF!</definedName>
    <definedName name="GRAF2" localSheetId="17">#REF!</definedName>
    <definedName name="GRAF2" localSheetId="18">#REF!</definedName>
    <definedName name="GRAF2" localSheetId="19">#REF!</definedName>
    <definedName name="GRAF2" localSheetId="11">#REF!</definedName>
    <definedName name="GRAF2">#REF!</definedName>
    <definedName name="GRAF3" localSheetId="12">#REF!</definedName>
    <definedName name="GRAF3" localSheetId="13">#REF!</definedName>
    <definedName name="GRAF3" localSheetId="17">#REF!</definedName>
    <definedName name="GRAF3" localSheetId="18">#REF!</definedName>
    <definedName name="GRAF3" localSheetId="19">#REF!</definedName>
    <definedName name="GRAF3" localSheetId="11">#REF!</definedName>
    <definedName name="GRAF3">#REF!</definedName>
    <definedName name="gregds" localSheetId="17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ds_1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hrtyh_1" hidden="1">{"TAB1",#N/A,TRUE,"GENERAL";"TAB2",#N/A,TRUE,"GENERAL";"TAB3",#N/A,TRUE,"GENERAL";"TAB4",#N/A,TRUE,"GENERAL";"TAB5",#N/A,TRUE,"GENERAL"}</definedName>
    <definedName name="grggwero" localSheetId="17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hidden="1">{"via1",#N/A,TRUE,"general";"via2",#N/A,TRUE,"general";"via3",#N/A,TRUE,"general"}</definedName>
    <definedName name="grggwero_1" hidden="1">{"via1",#N/A,TRUE,"general";"via2",#N/A,TRUE,"general";"via3",#N/A,TRUE,"general"}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tyerh_1" hidden="1">{"TAB1",#N/A,TRUE,"GENERAL";"TAB2",#N/A,TRUE,"GENERAL";"TAB3",#N/A,TRUE,"GENERAL";"TAB4",#N/A,TRUE,"GENERAL";"TAB5",#N/A,TRUE,"GENERAL"}</definedName>
    <definedName name="GRUPO1" localSheetId="12">#REF!</definedName>
    <definedName name="GRUPO1" localSheetId="13">#REF!</definedName>
    <definedName name="GRUPO1" localSheetId="17">#REF!</definedName>
    <definedName name="GRUPO1" localSheetId="18">#REF!</definedName>
    <definedName name="GRUPO1" localSheetId="19">#REF!</definedName>
    <definedName name="GRUPO1" localSheetId="11">#REF!</definedName>
    <definedName name="GRUPO1">#REF!</definedName>
    <definedName name="GRUPO123" localSheetId="12">#REF!</definedName>
    <definedName name="GRUPO123" localSheetId="13">#REF!</definedName>
    <definedName name="GRUPO123" localSheetId="17">#REF!</definedName>
    <definedName name="GRUPO123" localSheetId="18">#REF!</definedName>
    <definedName name="GRUPO123" localSheetId="19">#REF!</definedName>
    <definedName name="GRUPO123" localSheetId="11">#REF!</definedName>
    <definedName name="GRUPO123">#REF!</definedName>
    <definedName name="GRUPO13" localSheetId="12">#REF!</definedName>
    <definedName name="GRUPO13" localSheetId="13">#REF!</definedName>
    <definedName name="GRUPO13" localSheetId="17">#REF!</definedName>
    <definedName name="GRUPO13" localSheetId="18">#REF!</definedName>
    <definedName name="GRUPO13" localSheetId="19">#REF!</definedName>
    <definedName name="GRUPO13" localSheetId="11">#REF!</definedName>
    <definedName name="GRUPO13">#REF!</definedName>
    <definedName name="GRUPO2" localSheetId="12">#REF!</definedName>
    <definedName name="GRUPO2" localSheetId="13">#REF!</definedName>
    <definedName name="GRUPO2" localSheetId="17">#REF!</definedName>
    <definedName name="GRUPO2" localSheetId="18">#REF!</definedName>
    <definedName name="GRUPO2" localSheetId="19">#REF!</definedName>
    <definedName name="GRUPO2" localSheetId="11">#REF!</definedName>
    <definedName name="GRUPO2">#REF!</definedName>
    <definedName name="GSDG" localSheetId="17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DG_1" hidden="1">{"TAB1",#N/A,TRUE,"GENERAL";"TAB2",#N/A,TRUE,"GENERAL";"TAB3",#N/A,TRUE,"GENERAL";"TAB4",#N/A,TRUE,"GENERAL";"TAB5",#N/A,TRUE,"GENERAL"}</definedName>
    <definedName name="gsfsf" localSheetId="17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hidden="1">{"via1",#N/A,TRUE,"general";"via2",#N/A,TRUE,"general";"via3",#N/A,TRUE,"general"}</definedName>
    <definedName name="gsfsf_1" hidden="1">{"via1",#N/A,TRUE,"general";"via2",#N/A,TRUE,"general";"via3",#N/A,TRUE,"general"}</definedName>
    <definedName name="GT">[27]BASE!$C$4:$H$255</definedName>
    <definedName name="gtgt" localSheetId="17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hidden="1">{"via1",#N/A,TRUE,"general";"via2",#N/A,TRUE,"general";"via3",#N/A,TRUE,"general"}</definedName>
    <definedName name="gtgt_1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hidden="1">{"via1",#N/A,TRUE,"general";"via2",#N/A,TRUE,"general";"via3",#N/A,TRUE,"general"}</definedName>
    <definedName name="gtgtg_1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hidden="1">{"via1",#N/A,TRUE,"general";"via2",#N/A,TRUE,"general";"via3",#N/A,TRUE,"general"}</definedName>
    <definedName name="gtgtgff_1" hidden="1">{"via1",#N/A,TRUE,"general";"via2",#N/A,TRUE,"general";"via3",#N/A,TRUE,"general"}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gyh_1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gth_1" hidden="1">{"TAB1",#N/A,TRUE,"GENERAL";"TAB2",#N/A,TRUE,"GENERAL";"TAB3",#N/A,TRUE,"GENERAL";"TAB4",#N/A,TRUE,"GENERAL";"TAB5",#N/A,TRUE,"GENERAL"}</definedName>
    <definedName name="GTRE" localSheetId="12">#REF!</definedName>
    <definedName name="GTRE" localSheetId="13">#REF!</definedName>
    <definedName name="GTRE" localSheetId="17">#REF!</definedName>
    <definedName name="GTRE" localSheetId="18">#REF!</definedName>
    <definedName name="GTRE" localSheetId="19">#REF!</definedName>
    <definedName name="GTRE" localSheetId="11">#REF!</definedName>
    <definedName name="GTRE">#REF!</definedName>
    <definedName name="h9h" localSheetId="17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hidden="1">{"via1",#N/A,TRUE,"general";"via2",#N/A,TRUE,"general";"via3",#N/A,TRUE,"general"}</definedName>
    <definedName name="h9h_1" hidden="1">{"via1",#N/A,TRUE,"general";"via2",#N/A,TRUE,"general";"via3",#N/A,TRUE,"general"}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fdhrw_1" hidden="1">{"TAB1",#N/A,TRUE,"GENERAL";"TAB2",#N/A,TRUE,"GENERAL";"TAB3",#N/A,TRUE,"GENERAL";"TAB4",#N/A,TRUE,"GENERAL";"TAB5",#N/A,TRUE,"GENERAL"}</definedName>
    <definedName name="hdfh" localSheetId="17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hidden="1">{"via1",#N/A,TRUE,"general";"via2",#N/A,TRUE,"general";"via3",#N/A,TRUE,"general"}</definedName>
    <definedName name="hdfh_1" hidden="1">{"via1",#N/A,TRUE,"general";"via2",#N/A,TRUE,"general";"via3",#N/A,TRUE,"general"}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4_1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hwq_1" hidden="1">{"TAB1",#N/A,TRUE,"GENERAL";"TAB2",#N/A,TRUE,"GENERAL";"TAB3",#N/A,TRUE,"GENERAL";"TAB4",#N/A,TRUE,"GENERAL";"TAB5",#N/A,TRUE,"GENERAL"}</definedName>
    <definedName name="hdgh" localSheetId="17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hidden="1">{"via1",#N/A,TRUE,"general";"via2",#N/A,TRUE,"general";"via3",#N/A,TRUE,"general"}</definedName>
    <definedName name="hdgh_1" hidden="1">{"via1",#N/A,TRUE,"general";"via2",#N/A,TRUE,"general";"via3",#N/A,TRUE,"general"}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dhf_1" hidden="1">{"TAB1",#N/A,TRUE,"GENERAL";"TAB2",#N/A,TRUE,"GENERAL";"TAB3",#N/A,TRUE,"GENERAL";"TAB4",#N/A,TRUE,"GENERAL";"TAB5",#N/A,TRUE,"GENERAL"}</definedName>
    <definedName name="hfgh" localSheetId="17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hidden="1">{"via1",#N/A,TRUE,"general";"via2",#N/A,TRUE,"general";"via3",#N/A,TRUE,"general"}</definedName>
    <definedName name="hfgh_1" hidden="1">{"via1",#N/A,TRUE,"general";"via2",#N/A,TRUE,"general";"via3",#N/A,TRUE,"general"}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_1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hg_1" hidden="1">{"TAB1",#N/A,TRUE,"GENERAL";"TAB2",#N/A,TRUE,"GENERAL";"TAB3",#N/A,TRUE,"GENERAL";"TAB4",#N/A,TRUE,"GENERAL";"TAB5",#N/A,TRUE,"GENERAL"}</definedName>
    <definedName name="hfthr" localSheetId="17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hidden="1">{"via1",#N/A,TRUE,"general";"via2",#N/A,TRUE,"general";"via3",#N/A,TRUE,"general"}</definedName>
    <definedName name="hfthr_1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hidden="1">{"via1",#N/A,TRUE,"general";"via2",#N/A,TRUE,"general";"via3",#N/A,TRUE,"general"}</definedName>
    <definedName name="hg_1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hidden="1">{"via1",#N/A,TRUE,"general";"via2",#N/A,TRUE,"general";"via3",#N/A,TRUE,"general"}</definedName>
    <definedName name="HGFH_1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hidden="1">{"via1",#N/A,TRUE,"general";"via2",#N/A,TRUE,"general";"via3",#N/A,TRUE,"general"}</definedName>
    <definedName name="hgfhty_1" hidden="1">{"via1",#N/A,TRUE,"general";"via2",#N/A,TRUE,"general";"via3",#N/A,TRUE,"general"}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FH7_1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hj_1" hidden="1">{"TAB1",#N/A,TRUE,"GENERAL";"TAB2",#N/A,TRUE,"GENERAL";"TAB3",#N/A,TRUE,"GENERAL";"TAB4",#N/A,TRUE,"GENERAL";"TAB5",#N/A,TRUE,"GENERAL"}</definedName>
    <definedName name="hghydj" localSheetId="17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hidden="1">{"via1",#N/A,TRUE,"general";"via2",#N/A,TRUE,"general";"via3",#N/A,TRUE,"general"}</definedName>
    <definedName name="hghydj_1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hidden="1">{"via1",#N/A,TRUE,"general";"via2",#N/A,TRUE,"general";"via3",#N/A,TRUE,"general"}</definedName>
    <definedName name="hgjfjw_1" hidden="1">{"via1",#N/A,TRUE,"general";"via2",#N/A,TRUE,"general";"via3",#N/A,TRUE,"general"}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JG_1" hidden="1">{"TAB1",#N/A,TRUE,"GENERAL";"TAB2",#N/A,TRUE,"GENERAL";"TAB3",#N/A,TRUE,"GENERAL";"TAB4",#N/A,TRUE,"GENERAL";"TAB5",#N/A,TRUE,"GENERAL"}</definedName>
    <definedName name="hh" localSheetId="17">N°15!ERR</definedName>
    <definedName name="hh" localSheetId="19">N°17!ERR</definedName>
    <definedName name="hh">N°16!ERR</definedName>
    <definedName name="hhh" localSheetId="17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_1" hidden="1">{"TAB1",#N/A,TRUE,"GENERAL";"TAB2",#N/A,TRUE,"GENERAL";"TAB3",#N/A,TRUE,"GENERAL";"TAB4",#N/A,TRUE,"GENERAL";"TAB5",#N/A,TRUE,"GENERAL"}</definedName>
    <definedName name="hhhhhh" localSheetId="17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hidden="1">{"via1",#N/A,TRUE,"general";"via2",#N/A,TRUE,"general";"via3",#N/A,TRUE,"general"}</definedName>
    <definedName name="hhhhhh_1" hidden="1">{"via1",#N/A,TRUE,"general";"via2",#N/A,TRUE,"general";"via3",#N/A,TRUE,"general"}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o_1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py_1" hidden="1">{"TAB1",#N/A,TRUE,"GENERAL";"TAB2",#N/A,TRUE,"GENERAL";"TAB3",#N/A,TRUE,"GENERAL";"TAB4",#N/A,TRUE,"GENERAL";"TAB5",#N/A,TRUE,"GENERAL"}</definedName>
    <definedName name="hhhhth" localSheetId="17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hidden="1">{"via1",#N/A,TRUE,"general";"via2",#N/A,TRUE,"general";"via3",#N/A,TRUE,"general"}</definedName>
    <definedName name="hhhhth_1" hidden="1">{"via1",#N/A,TRUE,"general";"via2",#N/A,TRUE,"general";"via3",#N/A,TRUE,"general"}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hyhyh_1" hidden="1">{"TAB1",#N/A,TRUE,"GENERAL";"TAB2",#N/A,TRUE,"GENERAL";"TAB3",#N/A,TRUE,"GENERAL";"TAB4",#N/A,TRUE,"GENERAL";"TAB5",#N/A,TRUE,"GENERAL"}</definedName>
    <definedName name="hhtrhreh" localSheetId="17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hidden="1">{"via1",#N/A,TRUE,"general";"via2",#N/A,TRUE,"general";"via3",#N/A,TRUE,"general"}</definedName>
    <definedName name="hhtrhreh_1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hidden="1">{"via1",#N/A,TRUE,"general";"via2",#N/A,TRUE,"general";"via3",#N/A,TRUE,"general"}</definedName>
    <definedName name="hjfg_1" hidden="1">{"via1",#N/A,TRUE,"general";"via2",#N/A,TRUE,"general";"via3",#N/A,TRUE,"general"}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_1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_1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g_1" hidden="1">{"TAB1",#N/A,TRUE,"GENERAL";"TAB2",#N/A,TRUE,"GENERAL";"TAB3",#N/A,TRUE,"GENERAL";"TAB4",#N/A,TRUE,"GENERAL";"TAB5",#N/A,TRUE,"GENERAL"}</definedName>
    <definedName name="HJKH" localSheetId="17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hidden="1">{"via1",#N/A,TRUE,"general";"via2",#N/A,TRUE,"general";"via3",#N/A,TRUE,"general"}</definedName>
    <definedName name="HJKH_1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hidden="1">{"via1",#N/A,TRUE,"general";"via2",#N/A,TRUE,"general";"via3",#N/A,TRUE,"general"}</definedName>
    <definedName name="hjkjk_1" hidden="1">{"via1",#N/A,TRUE,"general";"via2",#N/A,TRUE,"general";"via3",#N/A,TRUE,"general"}</definedName>
    <definedName name="HK" localSheetId="17">N°15!ERR</definedName>
    <definedName name="HK" localSheetId="19">N°17!ERR</definedName>
    <definedName name="HK">N°16!ERR</definedName>
    <definedName name="hn" localSheetId="17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_1" hidden="1">{"TAB1",#N/A,TRUE,"GENERAL";"TAB2",#N/A,TRUE,"GENERAL";"TAB3",#N/A,TRUE,"GENERAL";"TAB4",#N/A,TRUE,"GENERAL";"TAB5",#N/A,TRUE,"GENERAL"}</definedName>
    <definedName name="HOJA1" localSheetId="12">#REF!</definedName>
    <definedName name="HOJA1" localSheetId="13">#REF!</definedName>
    <definedName name="HOJA1" localSheetId="17">#REF!</definedName>
    <definedName name="HOJA1" localSheetId="18">#REF!</definedName>
    <definedName name="HOJA1" localSheetId="19">#REF!</definedName>
    <definedName name="HOJA1" localSheetId="11">#REF!</definedName>
    <definedName name="HOJA1">#REF!</definedName>
    <definedName name="hreer" localSheetId="17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er_1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hth_1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rthtrh_1" hidden="1">{"TAB1",#N/A,TRUE,"GENERAL";"TAB2",#N/A,TRUE,"GENERAL";"TAB3",#N/A,TRUE,"GENERAL";"TAB4",#N/A,TRUE,"GENERAL";"TAB5",#N/A,TRUE,"GENERAL"}</definedName>
    <definedName name="hsfg" localSheetId="17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hidden="1">{"via1",#N/A,TRUE,"general";"via2",#N/A,TRUE,"general";"via3",#N/A,TRUE,"general"}</definedName>
    <definedName name="hsfg_1" hidden="1">{"via1",#N/A,TRUE,"general";"via2",#N/A,TRUE,"general";"via3",#N/A,TRUE,"general"}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drf_1" hidden="1">{"TAB1",#N/A,TRUE,"GENERAL";"TAB2",#N/A,TRUE,"GENERAL";"TAB3",#N/A,TRUE,"GENERAL";"TAB4",#N/A,TRUE,"GENERAL";"TAB5",#N/A,TRUE,"GENERAL"}</definedName>
    <definedName name="htryrt7" localSheetId="17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hidden="1">{"via1",#N/A,TRUE,"general";"via2",#N/A,TRUE,"general";"via3",#N/A,TRUE,"general"}</definedName>
    <definedName name="htryrt7_1" hidden="1">{"via1",#N/A,TRUE,"general";"via2",#N/A,TRUE,"general";"via3",#N/A,TRUE,"general"}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jop_1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h_1" hidden="1">{"TAB1",#N/A,TRUE,"GENERAL";"TAB2",#N/A,TRUE,"GENERAL";"TAB3",#N/A,TRUE,"GENERAL";"TAB4",#N/A,TRUE,"GENERAL";"TAB5",#N/A,TRUE,"GENERAL"}</definedName>
    <definedName name="hytirs" localSheetId="17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hidden="1">{"via1",#N/A,TRUE,"general";"via2",#N/A,TRUE,"general";"via3",#N/A,TRUE,"general"}</definedName>
    <definedName name="hytirs_1" hidden="1">{"via1",#N/A,TRUE,"general";"via2",#N/A,TRUE,"general";"via3",#N/A,TRUE,"general"}</definedName>
    <definedName name="I" localSheetId="12">#REF!</definedName>
    <definedName name="I" localSheetId="13">#REF!</definedName>
    <definedName name="I" localSheetId="17">#REF!</definedName>
    <definedName name="I" localSheetId="18">#REF!</definedName>
    <definedName name="I" localSheetId="19">#REF!</definedName>
    <definedName name="I" localSheetId="11">#REF!</definedName>
    <definedName name="I">#REF!</definedName>
    <definedName name="i8i" localSheetId="17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8i_1" hidden="1">{"TAB1",#N/A,TRUE,"GENERAL";"TAB2",#N/A,TRUE,"GENERAL";"TAB3",#N/A,TRUE,"GENERAL";"TAB4",#N/A,TRUE,"GENERAL";"TAB5",#N/A,TRUE,"GENERAL"}</definedName>
    <definedName name="ID" localSheetId="17">N°15!ERR</definedName>
    <definedName name="ID" localSheetId="19">N°17!ERR</definedName>
    <definedName name="ID">N°16!ERR</definedName>
    <definedName name="IF" localSheetId="12">'[19]A. P. U.'!#REF!</definedName>
    <definedName name="IF" localSheetId="13">'[19]A. P. U.'!#REF!</definedName>
    <definedName name="IF" localSheetId="17">'[19]A. P. U.'!#REF!</definedName>
    <definedName name="IF" localSheetId="18">'[19]A. P. U.'!#REF!</definedName>
    <definedName name="IF" localSheetId="19">'[19]A. P. U.'!#REF!</definedName>
    <definedName name="IF" localSheetId="11">'[19]A. P. U.'!#REF!</definedName>
    <definedName name="IF">'[19]A. P. U.'!#REF!</definedName>
    <definedName name="ii" localSheetId="17" hidden="1">{"TAB1",#N/A,TRUE,"GENERAL";"TAB2",#N/A,TRUE,"GENERAL";"TAB3",#N/A,TRUE,"GENERAL";"TAB4",#N/A,TRUE,"GENERAL";"TAB5",#N/A,TRUE,"GENERAL"}</definedName>
    <definedName name="ii" localSheetId="18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_1" hidden="1">{"TAB1",#N/A,TRUE,"GENERAL";"TAB2",#N/A,TRUE,"GENERAL";"TAB3",#N/A,TRUE,"GENERAL";"TAB4",#N/A,TRUE,"GENERAL";"TAB5",#N/A,TRUE,"GENERAL"}</definedName>
    <definedName name="iii" localSheetId="17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hidden="1">{"via1",#N/A,TRUE,"general";"via2",#N/A,TRUE,"general";"via3",#N/A,TRUE,"general"}</definedName>
    <definedName name="iii_1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hidden="1">{"via1",#N/A,TRUE,"general";"via2",#N/A,TRUE,"general";"via3",#N/A,TRUE,"general"}</definedName>
    <definedName name="iiii_1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hidden="1">{"via1",#N/A,TRUE,"general";"via2",#N/A,TRUE,"general";"via3",#N/A,TRUE,"general"}</definedName>
    <definedName name="iiiiiiik_1" hidden="1">{"via1",#N/A,TRUE,"general";"via2",#N/A,TRUE,"general";"via3",#N/A,TRUE,"general"}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iiiuh_1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ktgvfmu_1" hidden="1">{"TAB1",#N/A,TRUE,"GENERAL";"TAB2",#N/A,TRUE,"GENERAL";"TAB3",#N/A,TRUE,"GENERAL";"TAB4",#N/A,TRUE,"GENERAL";"TAB5",#N/A,TRUE,"GENERAL"}</definedName>
    <definedName name="IMP">[6]otros!$C$3</definedName>
    <definedName name="INDICE" localSheetId="12">#REF!</definedName>
    <definedName name="INDICE" localSheetId="13">#REF!</definedName>
    <definedName name="INDICE" localSheetId="17">#REF!</definedName>
    <definedName name="INDICE" localSheetId="18">#REF!</definedName>
    <definedName name="INDICE" localSheetId="19">#REF!</definedName>
    <definedName name="INDICE" localSheetId="11">#REF!</definedName>
    <definedName name="INDICE">#REF!</definedName>
    <definedName name="INDICE_APUs_AMVG3">[28]INDICE!$A$2:$D$321</definedName>
    <definedName name="inf" localSheetId="12">#REF!</definedName>
    <definedName name="inf" localSheetId="13">#REF!</definedName>
    <definedName name="inf" localSheetId="17">#REF!</definedName>
    <definedName name="inf" localSheetId="18">#REF!</definedName>
    <definedName name="inf" localSheetId="19">#REF!</definedName>
    <definedName name="inf" localSheetId="11">#REF!</definedName>
    <definedName name="inf">#REF!</definedName>
    <definedName name="INFG">#REF!</definedName>
    <definedName name="Inicio">[15]BASES!$E$26</definedName>
    <definedName name="Insumos_auxiliares" localSheetId="12">[29]Insumos!#REF!</definedName>
    <definedName name="Insumos_auxiliares" localSheetId="13">[29]Insumos!#REF!</definedName>
    <definedName name="Insumos_auxiliares" localSheetId="17">[29]Insumos!#REF!</definedName>
    <definedName name="Insumos_auxiliares" localSheetId="18">[29]Insumos!#REF!</definedName>
    <definedName name="Insumos_auxiliares" localSheetId="19">[29]Insumos!#REF!</definedName>
    <definedName name="Insumos_auxiliares" localSheetId="11">[29]Insumos!#REF!</definedName>
    <definedName name="Insumos_auxiliares">[29]Insumos!#REF!</definedName>
    <definedName name="Insumos_basicos" localSheetId="12">#REF!</definedName>
    <definedName name="Insumos_basicos" localSheetId="13">#REF!</definedName>
    <definedName name="Insumos_basicos" localSheetId="17">#REF!</definedName>
    <definedName name="Insumos_basicos" localSheetId="18">#REF!</definedName>
    <definedName name="Insumos_basicos" localSheetId="19">#REF!</definedName>
    <definedName name="Insumos_basicos" localSheetId="11">#REF!</definedName>
    <definedName name="Insumos_basicos">#REF!</definedName>
    <definedName name="INV_11">'[30]PR 1'!$A$2:$N$655</definedName>
    <definedName name="IOUHH" localSheetId="17">N°15!ERR</definedName>
    <definedName name="IOUHH" localSheetId="19">N°17!ERR</definedName>
    <definedName name="IOUHH">N°16!ERR</definedName>
    <definedName name="ITEM" localSheetId="12">[27]BASE!$C$4:$H$255</definedName>
    <definedName name="ITEM" localSheetId="13">[27]BASE!$C$4:$H$255</definedName>
    <definedName name="ITEM" localSheetId="17">[27]BASE!$C$4:$H$255</definedName>
    <definedName name="ITEM" localSheetId="18">[27]BASE!$C$4:$H$255</definedName>
    <definedName name="ITEM" localSheetId="19">[27]BASE!$C$4:$H$255</definedName>
    <definedName name="ITEM" localSheetId="11">[27]BASE!$C$4:$H$255</definedName>
    <definedName name="ITEM">#REF!</definedName>
    <definedName name="ITEM1" localSheetId="12">#REF!</definedName>
    <definedName name="ITEM1" localSheetId="13">#REF!</definedName>
    <definedName name="ITEM1" localSheetId="17">#REF!</definedName>
    <definedName name="ITEM1" localSheetId="18">#REF!</definedName>
    <definedName name="ITEM1" localSheetId="19">#REF!</definedName>
    <definedName name="ITEM1" localSheetId="11">#REF!</definedName>
    <definedName name="ITEM1">#REF!</definedName>
    <definedName name="ITEM15" localSheetId="12">#REF!</definedName>
    <definedName name="ITEM15" localSheetId="13">#REF!</definedName>
    <definedName name="ITEM15" localSheetId="17">#REF!</definedName>
    <definedName name="ITEM15" localSheetId="18">#REF!</definedName>
    <definedName name="ITEM15" localSheetId="19">#REF!</definedName>
    <definedName name="ITEM15" localSheetId="11">#REF!</definedName>
    <definedName name="ITEM15">#REF!</definedName>
    <definedName name="ITEM2" localSheetId="12">#REF!</definedName>
    <definedName name="ITEM2" localSheetId="13">#REF!</definedName>
    <definedName name="ITEM2" localSheetId="17">#REF!</definedName>
    <definedName name="ITEM2" localSheetId="18">#REF!</definedName>
    <definedName name="ITEM2" localSheetId="19">#REF!</definedName>
    <definedName name="ITEM2" localSheetId="11">#REF!</definedName>
    <definedName name="ITEM2">#REF!</definedName>
    <definedName name="item210.3" localSheetId="12">#REF!</definedName>
    <definedName name="item210.3" localSheetId="13">#REF!</definedName>
    <definedName name="item210.3" localSheetId="17">#REF!</definedName>
    <definedName name="item210.3" localSheetId="18">#REF!</definedName>
    <definedName name="item210.3" localSheetId="19">#REF!</definedName>
    <definedName name="item210.3" localSheetId="11">#REF!</definedName>
    <definedName name="item210.3">#REF!</definedName>
    <definedName name="item230.1" localSheetId="12">#REF!</definedName>
    <definedName name="item230.1" localSheetId="13">#REF!</definedName>
    <definedName name="item230.1" localSheetId="17">#REF!</definedName>
    <definedName name="item230.1" localSheetId="18">#REF!</definedName>
    <definedName name="item230.1" localSheetId="19">#REF!</definedName>
    <definedName name="item230.1" localSheetId="11">#REF!</definedName>
    <definedName name="item230.1">#REF!</definedName>
    <definedName name="ITEM3" localSheetId="12">#REF!</definedName>
    <definedName name="ITEM3" localSheetId="13">#REF!</definedName>
    <definedName name="ITEM3" localSheetId="17">#REF!</definedName>
    <definedName name="ITEM3" localSheetId="18">#REF!</definedName>
    <definedName name="ITEM3" localSheetId="19">#REF!</definedName>
    <definedName name="ITEM3" localSheetId="11">#REF!</definedName>
    <definedName name="ITEM3">#REF!</definedName>
    <definedName name="item310" localSheetId="12">#REF!</definedName>
    <definedName name="item310" localSheetId="13">#REF!</definedName>
    <definedName name="item310" localSheetId="17">#REF!</definedName>
    <definedName name="item310" localSheetId="18">#REF!</definedName>
    <definedName name="item310" localSheetId="19">#REF!</definedName>
    <definedName name="item310" localSheetId="11">#REF!</definedName>
    <definedName name="item310">#REF!</definedName>
    <definedName name="item320.2" localSheetId="12">#REF!</definedName>
    <definedName name="item320.2" localSheetId="13">#REF!</definedName>
    <definedName name="item320.2" localSheetId="17">#REF!</definedName>
    <definedName name="item320.2" localSheetId="18">#REF!</definedName>
    <definedName name="item320.2" localSheetId="19">#REF!</definedName>
    <definedName name="item320.2" localSheetId="11">#REF!</definedName>
    <definedName name="item320.2">#REF!</definedName>
    <definedName name="item330.1" localSheetId="12">#REF!</definedName>
    <definedName name="item330.1" localSheetId="13">#REF!</definedName>
    <definedName name="item330.1" localSheetId="17">#REF!</definedName>
    <definedName name="item330.1" localSheetId="18">#REF!</definedName>
    <definedName name="item330.1" localSheetId="19">#REF!</definedName>
    <definedName name="item330.1" localSheetId="11">#REF!</definedName>
    <definedName name="item330.1">#REF!</definedName>
    <definedName name="item420" localSheetId="12">#REF!</definedName>
    <definedName name="item420" localSheetId="13">#REF!</definedName>
    <definedName name="item420" localSheetId="17">#REF!</definedName>
    <definedName name="item420" localSheetId="18">#REF!</definedName>
    <definedName name="item420" localSheetId="19">#REF!</definedName>
    <definedName name="item420" localSheetId="11">#REF!</definedName>
    <definedName name="item420">#REF!</definedName>
    <definedName name="item450.2P" localSheetId="12">#REF!</definedName>
    <definedName name="item450.2P" localSheetId="13">#REF!</definedName>
    <definedName name="item450.2P" localSheetId="17">#REF!</definedName>
    <definedName name="item450.2P" localSheetId="18">#REF!</definedName>
    <definedName name="item450.2P" localSheetId="19">#REF!</definedName>
    <definedName name="item450.2P" localSheetId="11">#REF!</definedName>
    <definedName name="item450.2P">#REF!</definedName>
    <definedName name="item600.1" localSheetId="12">#REF!</definedName>
    <definedName name="item600.1" localSheetId="13">#REF!</definedName>
    <definedName name="item600.1" localSheetId="17">#REF!</definedName>
    <definedName name="item600.1" localSheetId="18">#REF!</definedName>
    <definedName name="item600.1" localSheetId="19">#REF!</definedName>
    <definedName name="item600.1" localSheetId="11">#REF!</definedName>
    <definedName name="item600.1">#REF!</definedName>
    <definedName name="item610.1" localSheetId="12">#REF!</definedName>
    <definedName name="item610.1" localSheetId="13">#REF!</definedName>
    <definedName name="item610.1" localSheetId="17">#REF!</definedName>
    <definedName name="item610.1" localSheetId="18">#REF!</definedName>
    <definedName name="item610.1" localSheetId="19">#REF!</definedName>
    <definedName name="item610.1" localSheetId="11">#REF!</definedName>
    <definedName name="item610.1">#REF!</definedName>
    <definedName name="item610.2" localSheetId="12">#REF!</definedName>
    <definedName name="item610.2" localSheetId="13">#REF!</definedName>
    <definedName name="item610.2" localSheetId="17">#REF!</definedName>
    <definedName name="item610.2" localSheetId="18">#REF!</definedName>
    <definedName name="item610.2" localSheetId="19">#REF!</definedName>
    <definedName name="item610.2" localSheetId="11">#REF!</definedName>
    <definedName name="item610.2">#REF!</definedName>
    <definedName name="item630.4" localSheetId="12">#REF!</definedName>
    <definedName name="item630.4" localSheetId="13">#REF!</definedName>
    <definedName name="item630.4" localSheetId="17">#REF!</definedName>
    <definedName name="item630.4" localSheetId="18">#REF!</definedName>
    <definedName name="item630.4" localSheetId="19">#REF!</definedName>
    <definedName name="item630.4" localSheetId="11">#REF!</definedName>
    <definedName name="item630.4">#REF!</definedName>
    <definedName name="item630.6" localSheetId="12">#REF!</definedName>
    <definedName name="item630.6" localSheetId="13">#REF!</definedName>
    <definedName name="item630.6" localSheetId="17">#REF!</definedName>
    <definedName name="item630.6" localSheetId="18">#REF!</definedName>
    <definedName name="item630.6" localSheetId="19">#REF!</definedName>
    <definedName name="item630.6" localSheetId="11">#REF!</definedName>
    <definedName name="item630.6">#REF!</definedName>
    <definedName name="item630.7" localSheetId="12">#REF!</definedName>
    <definedName name="item630.7" localSheetId="13">#REF!</definedName>
    <definedName name="item630.7" localSheetId="17">#REF!</definedName>
    <definedName name="item630.7" localSheetId="18">#REF!</definedName>
    <definedName name="item630.7" localSheetId="19">#REF!</definedName>
    <definedName name="item630.7" localSheetId="11">#REF!</definedName>
    <definedName name="item630.7">#REF!</definedName>
    <definedName name="item640.3" localSheetId="12">#REF!</definedName>
    <definedName name="item640.3" localSheetId="13">#REF!</definedName>
    <definedName name="item640.3" localSheetId="17">#REF!</definedName>
    <definedName name="item640.3" localSheetId="18">#REF!</definedName>
    <definedName name="item640.3" localSheetId="19">#REF!</definedName>
    <definedName name="item640.3" localSheetId="11">#REF!</definedName>
    <definedName name="item640.3">#REF!</definedName>
    <definedName name="item661" localSheetId="12">#REF!</definedName>
    <definedName name="item661" localSheetId="13">#REF!</definedName>
    <definedName name="item661" localSheetId="17">#REF!</definedName>
    <definedName name="item661" localSheetId="18">#REF!</definedName>
    <definedName name="item661" localSheetId="19">#REF!</definedName>
    <definedName name="item661" localSheetId="11">#REF!</definedName>
    <definedName name="item661">#REF!</definedName>
    <definedName name="item671" localSheetId="12">#REF!</definedName>
    <definedName name="item671" localSheetId="13">#REF!</definedName>
    <definedName name="item671" localSheetId="17">#REF!</definedName>
    <definedName name="item671" localSheetId="18">#REF!</definedName>
    <definedName name="item671" localSheetId="19">#REF!</definedName>
    <definedName name="item671" localSheetId="11">#REF!</definedName>
    <definedName name="item671">#REF!</definedName>
    <definedName name="item673.1" localSheetId="12">#REF!</definedName>
    <definedName name="item673.1" localSheetId="13">#REF!</definedName>
    <definedName name="item673.1" localSheetId="17">#REF!</definedName>
    <definedName name="item673.1" localSheetId="18">#REF!</definedName>
    <definedName name="item673.1" localSheetId="19">#REF!</definedName>
    <definedName name="item673.1" localSheetId="11">#REF!</definedName>
    <definedName name="item673.1">#REF!</definedName>
    <definedName name="item673.3" localSheetId="12">#REF!</definedName>
    <definedName name="item673.3" localSheetId="13">#REF!</definedName>
    <definedName name="item673.3" localSheetId="17">#REF!</definedName>
    <definedName name="item673.3" localSheetId="18">#REF!</definedName>
    <definedName name="item673.3" localSheetId="19">#REF!</definedName>
    <definedName name="item673.3" localSheetId="11">#REF!</definedName>
    <definedName name="item673.3">#REF!</definedName>
    <definedName name="item681" localSheetId="12">#REF!</definedName>
    <definedName name="item681" localSheetId="13">#REF!</definedName>
    <definedName name="item681" localSheetId="17">#REF!</definedName>
    <definedName name="item681" localSheetId="18">#REF!</definedName>
    <definedName name="item681" localSheetId="19">#REF!</definedName>
    <definedName name="item681" localSheetId="11">#REF!</definedName>
    <definedName name="item681">#REF!</definedName>
    <definedName name="item700.1" localSheetId="12">#REF!</definedName>
    <definedName name="item700.1" localSheetId="13">#REF!</definedName>
    <definedName name="item700.1" localSheetId="17">#REF!</definedName>
    <definedName name="item700.1" localSheetId="18">#REF!</definedName>
    <definedName name="item700.1" localSheetId="19">#REF!</definedName>
    <definedName name="item700.1" localSheetId="11">#REF!</definedName>
    <definedName name="item700.1">#REF!</definedName>
    <definedName name="item710.1" localSheetId="12">#REF!</definedName>
    <definedName name="item710.1" localSheetId="13">#REF!</definedName>
    <definedName name="item710.1" localSheetId="17">#REF!</definedName>
    <definedName name="item710.1" localSheetId="18">#REF!</definedName>
    <definedName name="item710.1" localSheetId="19">#REF!</definedName>
    <definedName name="item710.1" localSheetId="11">#REF!</definedName>
    <definedName name="item710.1">#REF!</definedName>
    <definedName name="item710.2" localSheetId="12">#REF!</definedName>
    <definedName name="item710.2" localSheetId="13">#REF!</definedName>
    <definedName name="item710.2" localSheetId="17">#REF!</definedName>
    <definedName name="item710.2" localSheetId="18">#REF!</definedName>
    <definedName name="item710.2" localSheetId="19">#REF!</definedName>
    <definedName name="item710.2" localSheetId="11">#REF!</definedName>
    <definedName name="item710.2">#REF!</definedName>
    <definedName name="item730.1" localSheetId="12">#REF!</definedName>
    <definedName name="item730.1" localSheetId="13">#REF!</definedName>
    <definedName name="item730.1" localSheetId="17">#REF!</definedName>
    <definedName name="item730.1" localSheetId="18">#REF!</definedName>
    <definedName name="item730.1" localSheetId="19">#REF!</definedName>
    <definedName name="item730.1" localSheetId="11">#REF!</definedName>
    <definedName name="item730.1">#REF!</definedName>
    <definedName name="item730.2" localSheetId="12">#REF!</definedName>
    <definedName name="item730.2" localSheetId="13">#REF!</definedName>
    <definedName name="item730.2" localSheetId="17">#REF!</definedName>
    <definedName name="item730.2" localSheetId="18">#REF!</definedName>
    <definedName name="item730.2" localSheetId="19">#REF!</definedName>
    <definedName name="item730.2" localSheetId="11">#REF!</definedName>
    <definedName name="item730.2">#REF!</definedName>
    <definedName name="item730.2.4" localSheetId="12">#REF!</definedName>
    <definedName name="item730.2.4" localSheetId="13">#REF!</definedName>
    <definedName name="item730.2.4" localSheetId="17">#REF!</definedName>
    <definedName name="item730.2.4" localSheetId="18">#REF!</definedName>
    <definedName name="item730.2.4" localSheetId="19">#REF!</definedName>
    <definedName name="item730.2.4" localSheetId="11">#REF!</definedName>
    <definedName name="item730.2.4">#REF!</definedName>
    <definedName name="item900.2" localSheetId="12">#REF!</definedName>
    <definedName name="item900.2" localSheetId="13">#REF!</definedName>
    <definedName name="item900.2" localSheetId="17">#REF!</definedName>
    <definedName name="item900.2" localSheetId="18">#REF!</definedName>
    <definedName name="item900.2" localSheetId="19">#REF!</definedName>
    <definedName name="item900.2" localSheetId="11">#REF!</definedName>
    <definedName name="item900.2">#REF!</definedName>
    <definedName name="IUI" localSheetId="17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_1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it7_1" hidden="1">{"TAB1",#N/A,TRUE,"GENERAL";"TAB2",#N/A,TRUE,"GENERAL";"TAB3",#N/A,TRUE,"GENERAL";"TAB4",#N/A,TRUE,"GENERAL";"TAB5",#N/A,TRUE,"GENERAL"}</definedName>
    <definedName name="iul" localSheetId="17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hidden="1">{"via1",#N/A,TRUE,"general";"via2",#N/A,TRUE,"general";"via3",#N/A,TRUE,"general"}</definedName>
    <definedName name="iul_1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hidden="1">{"via1",#N/A,TRUE,"general";"via2",#N/A,TRUE,"general";"via3",#N/A,TRUE,"general"}</definedName>
    <definedName name="iuouio_1" hidden="1">{"via1",#N/A,TRUE,"general";"via2",#N/A,TRUE,"general";"via3",#N/A,TRUE,"general"}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uyi9_1" hidden="1">{"TAB1",#N/A,TRUE,"GENERAL";"TAB2",#N/A,TRUE,"GENERAL";"TAB3",#N/A,TRUE,"GENERAL";"TAB4",#N/A,TRUE,"GENERAL";"TAB5",#N/A,TRUE,"GENERAL"}</definedName>
    <definedName name="IVA" localSheetId="12">#REF!</definedName>
    <definedName name="IVA" localSheetId="13">#REF!</definedName>
    <definedName name="IVA" localSheetId="17">#REF!</definedName>
    <definedName name="IVA" localSheetId="18">#REF!</definedName>
    <definedName name="IVA" localSheetId="19">#REF!</definedName>
    <definedName name="IVA" localSheetId="11">#REF!</definedName>
    <definedName name="IVA">#REF!</definedName>
    <definedName name="iyuiuyi" localSheetId="17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hidden="1">{"via1",#N/A,TRUE,"general";"via2",#N/A,TRUE,"general";"via3",#N/A,TRUE,"general"}</definedName>
    <definedName name="iyuiuyi_1" hidden="1">{"via1",#N/A,TRUE,"general";"via2",#N/A,TRUE,"general";"via3",#N/A,TRUE,"general"}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1" hidden="1">{"TAB1",#N/A,TRUE,"GENERAL";"TAB2",#N/A,TRUE,"GENERAL";"TAB3",#N/A,TRUE,"GENERAL";"TAB4",#N/A,TRUE,"GENERAL";"TAB5",#N/A,TRUE,"GENERAL"}</definedName>
    <definedName name="jd" localSheetId="17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hidden="1">{"via1",#N/A,TRUE,"general";"via2",#N/A,TRUE,"general";"via3",#N/A,TRUE,"general"}</definedName>
    <definedName name="jd_1" hidden="1">{"via1",#N/A,TRUE,"general";"via2",#N/A,TRUE,"general";"via3",#N/A,TRUE,"general"}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_1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eytj_1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jfrt_1" hidden="1">{"TAB1",#N/A,TRUE,"GENERAL";"TAB2",#N/A,TRUE,"GENERAL";"TAB3",#N/A,TRUE,"GENERAL";"TAB4",#N/A,TRUE,"GENERAL";"TAB5",#N/A,TRUE,"GENERAL"}</definedName>
    <definedName name="jgfj" localSheetId="17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hidden="1">{"via1",#N/A,TRUE,"general";"via2",#N/A,TRUE,"general";"via3",#N/A,TRUE,"general"}</definedName>
    <definedName name="jgfj_1" hidden="1">{"via1",#N/A,TRUE,"general";"via2",#N/A,TRUE,"general";"via3",#N/A,TRUE,"general"}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hj_1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_1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_1" hidden="1">{"TAB1",#N/A,TRUE,"GENERAL";"TAB2",#N/A,TRUE,"GENERAL";"TAB3",#N/A,TRUE,"GENERAL";"TAB4",#N/A,TRUE,"GENERAL";"TAB5",#N/A,TRUE,"GENERAL"}</definedName>
    <definedName name="jhjyj" localSheetId="17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hidden="1">{"via1",#N/A,TRUE,"general";"via2",#N/A,TRUE,"general";"via3",#N/A,TRUE,"general"}</definedName>
    <definedName name="jhjyj_1" hidden="1">{"via1",#N/A,TRUE,"general";"via2",#N/A,TRUE,"general";"via3",#N/A,TRUE,"general"}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_1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gjkvf_1" hidden="1">{"TAB1",#N/A,TRUE,"GENERAL";"TAB2",#N/A,TRUE,"GENERAL";"TAB3",#N/A,TRUE,"GENERAL";"TAB4",#N/A,TRUE,"GENERAL";"TAB5",#N/A,TRUE,"GENERAL"}</definedName>
    <definedName name="jj" localSheetId="17">N°15!ERR</definedName>
    <definedName name="jj" localSheetId="18">N°16!ERR</definedName>
    <definedName name="jj" localSheetId="19">N°17!ERR</definedName>
    <definedName name="jj" hidden="1">{"via1",#N/A,TRUE,"general";"via2",#N/A,TRUE,"general";"via3",#N/A,TRUE,"general"}</definedName>
    <definedName name="jj_1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hidden="1">{"via1",#N/A,TRUE,"general";"via2",#N/A,TRUE,"general";"via3",#N/A,TRUE,"general"}</definedName>
    <definedName name="jjfq_1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hidden="1">{"via1",#N/A,TRUE,"general";"via2",#N/A,TRUE,"general";"via3",#N/A,TRUE,"general"}</definedName>
    <definedName name="jjjhjddfg_1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hidden="1">{"via1",#N/A,TRUE,"general";"via2",#N/A,TRUE,"general";"via3",#N/A,TRUE,"general"}</definedName>
    <definedName name="jjjjju_1" hidden="1">{"via1",#N/A,TRUE,"general";"via2",#N/A,TRUE,"general";"via3",#N/A,TRUE,"general"}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ujujty_1" hidden="1">{"TAB1",#N/A,TRUE,"GENERAL";"TAB2",#N/A,TRUE,"GENERAL";"TAB3",#N/A,TRUE,"GENERAL";"TAB4",#N/A,TRUE,"GENERAL";"TAB5",#N/A,TRUE,"GENERAL"}</definedName>
    <definedName name="jjyjy" localSheetId="17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hidden="1">{"via1",#N/A,TRUE,"general";"via2",#N/A,TRUE,"general";"via3",#N/A,TRUE,"general"}</definedName>
    <definedName name="jjyjy_1" hidden="1">{"via1",#N/A,TRUE,"general";"via2",#N/A,TRUE,"general";"via3",#N/A,TRUE,"general"}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k_1" hidden="1">{"TAB1",#N/A,TRUE,"GENERAL";"TAB2",#N/A,TRUE,"GENERAL";"TAB3",#N/A,TRUE,"GENERAL";"TAB4",#N/A,TRUE,"GENERAL";"TAB5",#N/A,TRUE,"GENERAL"}</definedName>
    <definedName name="jkl" localSheetId="12">#REF!</definedName>
    <definedName name="jkl" localSheetId="13">#REF!</definedName>
    <definedName name="jkl" localSheetId="17">#REF!</definedName>
    <definedName name="jkl" localSheetId="18">#REF!</definedName>
    <definedName name="jkl" localSheetId="19">#REF!</definedName>
    <definedName name="jkl" localSheetId="11">#REF!</definedName>
    <definedName name="jkl" hidden="1">{"TAB1",#N/A,TRUE,"GENERAL";"TAB2",#N/A,TRUE,"GENERAL";"TAB3",#N/A,TRUE,"GENERAL";"TAB4",#N/A,TRUE,"GENERAL";"TAB5",#N/A,TRUE,"GENERAL"}</definedName>
    <definedName name="jkl_1" hidden="1">{"TAB1",#N/A,TRUE,"GENERAL";"TAB2",#N/A,TRUE,"GENERAL";"TAB3",#N/A,TRUE,"GENERAL";"TAB4",#N/A,TRUE,"GENERAL";"TAB5",#N/A,TRUE,"GENERAL"}</definedName>
    <definedName name="JOHNNY" localSheetId="17">N°15!ERR</definedName>
    <definedName name="JOHNNY" localSheetId="19">N°17!ERR</definedName>
    <definedName name="JOHNNY">N°16!ERR</definedName>
    <definedName name="JRYJ" localSheetId="17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hidden="1">{"via1",#N/A,TRUE,"general";"via2",#N/A,TRUE,"general";"via3",#N/A,TRUE,"general"}</definedName>
    <definedName name="JRYJ_1" hidden="1">{"via1",#N/A,TRUE,"general";"via2",#N/A,TRUE,"general";"via3",#N/A,TRUE,"general"}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j_1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tyry_1" hidden="1">{"TAB1",#N/A,TRUE,"GENERAL";"TAB2",#N/A,TRUE,"GENERAL";"TAB3",#N/A,TRUE,"GENERAL";"TAB4",#N/A,TRUE,"GENERAL";"TAB5",#N/A,TRUE,"GENERAL"}</definedName>
    <definedName name="juj" localSheetId="17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hidden="1">{"via1",#N/A,TRUE,"general";"via2",#N/A,TRUE,"general";"via3",#N/A,TRUE,"general"}</definedName>
    <definedName name="juj_1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hidden="1">{"via1",#N/A,TRUE,"general";"via2",#N/A,TRUE,"general";"via3",#N/A,TRUE,"general"}</definedName>
    <definedName name="jujcx_1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hidden="1">{"via1",#N/A,TRUE,"general";"via2",#N/A,TRUE,"general";"via3",#N/A,TRUE,"general"}</definedName>
    <definedName name="jujuj_1" hidden="1">{"via1",#N/A,TRUE,"general";"via2",#N/A,TRUE,"general";"via3",#N/A,TRUE,"general"}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jujuju_1" hidden="1">{"TAB1",#N/A,TRUE,"GENERAL";"TAB2",#N/A,TRUE,"GENERAL";"TAB3",#N/A,TRUE,"GENERAL";"TAB4",#N/A,TRUE,"GENERAL";"TAB5",#N/A,TRUE,"GENERAL"}</definedName>
    <definedName name="JUL">#REF!</definedName>
    <definedName name="juuuhb" localSheetId="17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uuhb_1" hidden="1">{"TAB1",#N/A,TRUE,"GENERAL";"TAB2",#N/A,TRUE,"GENERAL";"TAB3",#N/A,TRUE,"GENERAL";"TAB4",#N/A,TRUE,"GENERAL";"TAB5",#N/A,TRUE,"GENERAL"}</definedName>
    <definedName name="jvv" localSheetId="12">#REF!</definedName>
    <definedName name="jvv" localSheetId="13">#REF!</definedName>
    <definedName name="jvv" localSheetId="17">#REF!</definedName>
    <definedName name="jvv" localSheetId="18">#REF!</definedName>
    <definedName name="jvv" localSheetId="19">#REF!</definedName>
    <definedName name="jvv" localSheetId="11">#REF!</definedName>
    <definedName name="jvv">#REF!</definedName>
    <definedName name="jyjt7" localSheetId="17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hidden="1">{"via1",#N/A,TRUE,"general";"via2",#N/A,TRUE,"general";"via3",#N/A,TRUE,"general"}</definedName>
    <definedName name="jyjt7_1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hidden="1">{"via1",#N/A,TRUE,"general";"via2",#N/A,TRUE,"general";"via3",#N/A,TRUE,"general"}</definedName>
    <definedName name="jyt_1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hidden="1">{"via1",#N/A,TRUE,"general";"via2",#N/A,TRUE,"general";"via3",#N/A,TRUE,"general"}</definedName>
    <definedName name="jytj_1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hidden="1">{"via1",#N/A,TRUE,"general";"via2",#N/A,TRUE,"general";"via3",#N/A,TRUE,"general"}</definedName>
    <definedName name="jyuju_1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hidden="1">{"via1",#N/A,TRUE,"general";"via2",#N/A,TRUE,"general";"via3",#N/A,TRUE,"general"}</definedName>
    <definedName name="jyujyuj_1" hidden="1">{"via1",#N/A,TRUE,"general";"via2",#N/A,TRUE,"general";"via3",#N/A,TRUE,"general"}</definedName>
    <definedName name="K0F1" localSheetId="12">#REF!</definedName>
    <definedName name="K0F1" localSheetId="13">#REF!</definedName>
    <definedName name="K0F1" localSheetId="17">#REF!</definedName>
    <definedName name="K0F1" localSheetId="18">#REF!</definedName>
    <definedName name="K0F1" localSheetId="19">#REF!</definedName>
    <definedName name="K0F1" localSheetId="11">#REF!</definedName>
    <definedName name="K0F1">#REF!</definedName>
    <definedName name="K0F2" localSheetId="12">#REF!</definedName>
    <definedName name="K0F2" localSheetId="13">#REF!</definedName>
    <definedName name="K0F2" localSheetId="17">#REF!</definedName>
    <definedName name="K0F2" localSheetId="18">#REF!</definedName>
    <definedName name="K0F2" localSheetId="19">#REF!</definedName>
    <definedName name="K0F2" localSheetId="11">#REF!</definedName>
    <definedName name="K0F2">#REF!</definedName>
    <definedName name="K10ALO" localSheetId="12">#REF!</definedName>
    <definedName name="K10ALO" localSheetId="13">#REF!</definedName>
    <definedName name="K10ALO" localSheetId="17">#REF!</definedName>
    <definedName name="K10ALO" localSheetId="18">#REF!</definedName>
    <definedName name="K10ALO" localSheetId="19">#REF!</definedName>
    <definedName name="K10ALO" localSheetId="11">#REF!</definedName>
    <definedName name="K10ALO">#REF!</definedName>
    <definedName name="K11ALO" localSheetId="12">#REF!</definedName>
    <definedName name="K11ALO" localSheetId="13">#REF!</definedName>
    <definedName name="K11ALO" localSheetId="17">#REF!</definedName>
    <definedName name="K11ALO" localSheetId="18">#REF!</definedName>
    <definedName name="K11ALO" localSheetId="19">#REF!</definedName>
    <definedName name="K11ALO" localSheetId="11">#REF!</definedName>
    <definedName name="K11ALO">#REF!</definedName>
    <definedName name="K1F1" localSheetId="12">#REF!</definedName>
    <definedName name="K1F1" localSheetId="13">#REF!</definedName>
    <definedName name="K1F1" localSheetId="17">#REF!</definedName>
    <definedName name="K1F1" localSheetId="18">#REF!</definedName>
    <definedName name="K1F1" localSheetId="19">#REF!</definedName>
    <definedName name="K1F1" localSheetId="11">#REF!</definedName>
    <definedName name="K1F1">#REF!</definedName>
    <definedName name="K1F2" localSheetId="12">#REF!</definedName>
    <definedName name="K1F2" localSheetId="13">#REF!</definedName>
    <definedName name="K1F2" localSheetId="17">#REF!</definedName>
    <definedName name="K1F2" localSheetId="18">#REF!</definedName>
    <definedName name="K1F2" localSheetId="19">#REF!</definedName>
    <definedName name="K1F2" localSheetId="11">#REF!</definedName>
    <definedName name="K1F2">#REF!</definedName>
    <definedName name="K2F1" localSheetId="12">#REF!</definedName>
    <definedName name="K2F1" localSheetId="13">#REF!</definedName>
    <definedName name="K2F1" localSheetId="17">#REF!</definedName>
    <definedName name="K2F1" localSheetId="18">#REF!</definedName>
    <definedName name="K2F1" localSheetId="19">#REF!</definedName>
    <definedName name="K2F1" localSheetId="11">#REF!</definedName>
    <definedName name="K2F1">#REF!</definedName>
    <definedName name="K2F2" localSheetId="12">#REF!</definedName>
    <definedName name="K2F2" localSheetId="13">#REF!</definedName>
    <definedName name="K2F2" localSheetId="17">#REF!</definedName>
    <definedName name="K2F2" localSheetId="18">#REF!</definedName>
    <definedName name="K2F2" localSheetId="19">#REF!</definedName>
    <definedName name="K2F2" localSheetId="11">#REF!</definedName>
    <definedName name="K2F2">#REF!</definedName>
    <definedName name="K3F1" localSheetId="12">#REF!</definedName>
    <definedName name="K3F1" localSheetId="13">#REF!</definedName>
    <definedName name="K3F1" localSheetId="17">#REF!</definedName>
    <definedName name="K3F1" localSheetId="18">#REF!</definedName>
    <definedName name="K3F1" localSheetId="19">#REF!</definedName>
    <definedName name="K3F1" localSheetId="11">#REF!</definedName>
    <definedName name="K3F1">#REF!</definedName>
    <definedName name="K3F2" localSheetId="12">#REF!</definedName>
    <definedName name="K3F2" localSheetId="13">#REF!</definedName>
    <definedName name="K3F2" localSheetId="17">#REF!</definedName>
    <definedName name="K3F2" localSheetId="18">#REF!</definedName>
    <definedName name="K3F2" localSheetId="19">#REF!</definedName>
    <definedName name="K3F2" localSheetId="11">#REF!</definedName>
    <definedName name="K3F2">#REF!</definedName>
    <definedName name="K4F1" localSheetId="12">#REF!</definedName>
    <definedName name="K4F1" localSheetId="13">#REF!</definedName>
    <definedName name="K4F1" localSheetId="17">#REF!</definedName>
    <definedName name="K4F1" localSheetId="18">#REF!</definedName>
    <definedName name="K4F1" localSheetId="19">#REF!</definedName>
    <definedName name="K4F1" localSheetId="11">#REF!</definedName>
    <definedName name="K4F1">#REF!</definedName>
    <definedName name="K4F2" localSheetId="12">#REF!</definedName>
    <definedName name="K4F2" localSheetId="13">#REF!</definedName>
    <definedName name="K4F2" localSheetId="17">#REF!</definedName>
    <definedName name="K4F2" localSheetId="18">#REF!</definedName>
    <definedName name="K4F2" localSheetId="19">#REF!</definedName>
    <definedName name="K4F2" localSheetId="11">#REF!</definedName>
    <definedName name="K4F2">#REF!</definedName>
    <definedName name="K5F1" localSheetId="12">#REF!</definedName>
    <definedName name="K5F1" localSheetId="13">#REF!</definedName>
    <definedName name="K5F1" localSheetId="17">#REF!</definedName>
    <definedName name="K5F1" localSheetId="18">#REF!</definedName>
    <definedName name="K5F1" localSheetId="19">#REF!</definedName>
    <definedName name="K5F1" localSheetId="11">#REF!</definedName>
    <definedName name="K5F1">#REF!</definedName>
    <definedName name="K5F2" localSheetId="12">#REF!</definedName>
    <definedName name="K5F2" localSheetId="13">#REF!</definedName>
    <definedName name="K5F2" localSheetId="17">#REF!</definedName>
    <definedName name="K5F2" localSheetId="18">#REF!</definedName>
    <definedName name="K5F2" localSheetId="19">#REF!</definedName>
    <definedName name="K5F2" localSheetId="11">#REF!</definedName>
    <definedName name="K5F2">#REF!</definedName>
    <definedName name="K6F1" localSheetId="12">#REF!</definedName>
    <definedName name="K6F1" localSheetId="13">#REF!</definedName>
    <definedName name="K6F1" localSheetId="17">#REF!</definedName>
    <definedName name="K6F1" localSheetId="18">#REF!</definedName>
    <definedName name="K6F1" localSheetId="19">#REF!</definedName>
    <definedName name="K6F1" localSheetId="11">#REF!</definedName>
    <definedName name="K6F1">#REF!</definedName>
    <definedName name="K6F2" localSheetId="12">#REF!</definedName>
    <definedName name="K6F2" localSheetId="13">#REF!</definedName>
    <definedName name="K6F2" localSheetId="17">#REF!</definedName>
    <definedName name="K6F2" localSheetId="18">#REF!</definedName>
    <definedName name="K6F2" localSheetId="19">#REF!</definedName>
    <definedName name="K6F2" localSheetId="11">#REF!</definedName>
    <definedName name="K6F2">#REF!</definedName>
    <definedName name="K7F1" localSheetId="12">#REF!</definedName>
    <definedName name="K7F1" localSheetId="13">#REF!</definedName>
    <definedName name="K7F1" localSheetId="17">#REF!</definedName>
    <definedName name="K7F1" localSheetId="18">#REF!</definedName>
    <definedName name="K7F1" localSheetId="19">#REF!</definedName>
    <definedName name="K7F1" localSheetId="11">#REF!</definedName>
    <definedName name="K7F1">#REF!</definedName>
    <definedName name="K7F2" localSheetId="12">#REF!</definedName>
    <definedName name="K7F2" localSheetId="13">#REF!</definedName>
    <definedName name="K7F2" localSheetId="17">#REF!</definedName>
    <definedName name="K7F2" localSheetId="18">#REF!</definedName>
    <definedName name="K7F2" localSheetId="19">#REF!</definedName>
    <definedName name="K7F2" localSheetId="11">#REF!</definedName>
    <definedName name="K7F2">#REF!</definedName>
    <definedName name="K8ALO" localSheetId="12">#REF!</definedName>
    <definedName name="K8ALO" localSheetId="13">#REF!</definedName>
    <definedName name="K8ALO" localSheetId="17">#REF!</definedName>
    <definedName name="K8ALO" localSheetId="18">#REF!</definedName>
    <definedName name="K8ALO" localSheetId="19">#REF!</definedName>
    <definedName name="K8ALO" localSheetId="11">#REF!</definedName>
    <definedName name="K8ALO">#REF!</definedName>
    <definedName name="K8F1" localSheetId="12">#REF!</definedName>
    <definedName name="K8F1" localSheetId="13">#REF!</definedName>
    <definedName name="K8F1" localSheetId="17">#REF!</definedName>
    <definedName name="K8F1" localSheetId="18">#REF!</definedName>
    <definedName name="K8F1" localSheetId="19">#REF!</definedName>
    <definedName name="K8F1" localSheetId="11">#REF!</definedName>
    <definedName name="K8F1">#REF!</definedName>
    <definedName name="K8F2" localSheetId="12">#REF!</definedName>
    <definedName name="K8F2" localSheetId="13">#REF!</definedName>
    <definedName name="K8F2" localSheetId="17">#REF!</definedName>
    <definedName name="K8F2" localSheetId="18">#REF!</definedName>
    <definedName name="K8F2" localSheetId="19">#REF!</definedName>
    <definedName name="K8F2" localSheetId="11">#REF!</definedName>
    <definedName name="K8F2">#REF!</definedName>
    <definedName name="K9ALO" localSheetId="12">#REF!</definedName>
    <definedName name="K9ALO" localSheetId="13">#REF!</definedName>
    <definedName name="K9ALO" localSheetId="17">#REF!</definedName>
    <definedName name="K9ALO" localSheetId="18">#REF!</definedName>
    <definedName name="K9ALO" localSheetId="19">#REF!</definedName>
    <definedName name="K9ALO" localSheetId="11">#REF!</definedName>
    <definedName name="K9ALO">#REF!</definedName>
    <definedName name="KHGGH" localSheetId="17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hidden="1">{"via1",#N/A,TRUE,"general";"via2",#N/A,TRUE,"general";"via3",#N/A,TRUE,"general"}</definedName>
    <definedName name="KHGGH_1" hidden="1">{"via1",#N/A,TRUE,"general";"via2",#N/A,TRUE,"general";"via3",#N/A,TRUE,"general"}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hjk7_1" hidden="1">{"TAB1",#N/A,TRUE,"GENERAL";"TAB2",#N/A,TRUE,"GENERAL";"TAB3",#N/A,TRUE,"GENERAL";"TAB4",#N/A,TRUE,"GENERAL";"TAB5",#N/A,TRUE,"GENERAL"}</definedName>
    <definedName name="kikik" localSheetId="17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hidden="1">{"via1",#N/A,TRUE,"general";"via2",#N/A,TRUE,"general";"via3",#N/A,TRUE,"general"}</definedName>
    <definedName name="kikik_1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hidden="1">{"via1",#N/A,TRUE,"general";"via2",#N/A,TRUE,"general";"via3",#N/A,TRUE,"general"}</definedName>
    <definedName name="kjhkd_1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hidden="1">{"via1",#N/A,TRUE,"general";"via2",#N/A,TRUE,"general";"via3",#N/A,TRUE,"general"}</definedName>
    <definedName name="kjk_1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hidden="1">{"via1",#N/A,TRUE,"general";"via2",#N/A,TRUE,"general";"via3",#N/A,TRUE,"general"}</definedName>
    <definedName name="kjtrkjr_1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hidden="1">{"via1",#N/A,TRUE,"general";"via2",#N/A,TRUE,"general";"via3",#N/A,TRUE,"general"}</definedName>
    <definedName name="kkkki_1" hidden="1">{"via1",#N/A,TRUE,"general";"via2",#N/A,TRUE,"general";"via3",#N/A,TRUE,"general"}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i_1" hidden="1">{"TAB1",#N/A,TRUE,"GENERAL";"TAB2",#N/A,TRUE,"GENERAL";"TAB3",#N/A,TRUE,"GENERAL";"TAB4",#N/A,TRUE,"GENERAL";"TAB5",#N/A,TRUE,"GENERAL"}</definedName>
    <definedName name="kl" localSheetId="17">N°15!ERR</definedName>
    <definedName name="kl" localSheetId="19">N°17!ERR</definedName>
    <definedName name="kl">N°16!ERR</definedName>
    <definedName name="klklk" localSheetId="12">#REF!</definedName>
    <definedName name="klklk" localSheetId="13">#REF!</definedName>
    <definedName name="klklk" localSheetId="17">#REF!</definedName>
    <definedName name="klklk" localSheetId="18">#REF!</definedName>
    <definedName name="klklk" localSheetId="19">#REF!</definedName>
    <definedName name="klklk" localSheetId="11">#REF!</definedName>
    <definedName name="klklk">#REF!</definedName>
    <definedName name="krtrk" localSheetId="17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hidden="1">{"via1",#N/A,TRUE,"general";"via2",#N/A,TRUE,"general";"via3",#N/A,TRUE,"general"}</definedName>
    <definedName name="krtrk_1" hidden="1">{"via1",#N/A,TRUE,"general";"via2",#N/A,TRUE,"general";"via3",#N/A,TRUE,"general"}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kyr_1" hidden="1">{"TAB1",#N/A,TRUE,"GENERAL";"TAB2",#N/A,TRUE,"GENERAL";"TAB3",#N/A,TRUE,"GENERAL";"TAB4",#N/A,TRUE,"GENERAL";"TAB5",#N/A,TRUE,"GENERAL"}</definedName>
    <definedName name="LICITACION" localSheetId="12">#REF!</definedName>
    <definedName name="LICITACION" localSheetId="13">#REF!</definedName>
    <definedName name="LICITACION" localSheetId="17">#REF!</definedName>
    <definedName name="LICITACION" localSheetId="18">#REF!</definedName>
    <definedName name="LICITACION" localSheetId="19">#REF!</definedName>
    <definedName name="LICITACION" localSheetId="11">#REF!</definedName>
    <definedName name="LICITACION">#REF!</definedName>
    <definedName name="LINEA" localSheetId="12">[31]CONT_ADI!#REF!</definedName>
    <definedName name="LINEA" localSheetId="13">[31]CONT_ADI!#REF!</definedName>
    <definedName name="LINEA" localSheetId="17">[31]CONT_ADI!#REF!</definedName>
    <definedName name="LINEA" localSheetId="18">[31]CONT_ADI!#REF!</definedName>
    <definedName name="LINEA" localSheetId="19">[31]CONT_ADI!#REF!</definedName>
    <definedName name="LINEA" localSheetId="11">[31]CONT_ADI!#REF!</definedName>
    <definedName name="LINEA">[31]CONT_ADI!#REF!</definedName>
    <definedName name="liuoo" localSheetId="17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iuoo_1" hidden="1">{"TAB1",#N/A,TRUE,"GENERAL";"TAB2",#N/A,TRUE,"GENERAL";"TAB3",#N/A,TRUE,"GENERAL";"TAB4",#N/A,TRUE,"GENERAL";"TAB5",#N/A,TRUE,"GENERAL"}</definedName>
    <definedName name="lkj" localSheetId="17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hidden="1">{"via1",#N/A,TRUE,"general";"via2",#N/A,TRUE,"general";"via3",#N/A,TRUE,"general"}</definedName>
    <definedName name="lkj_1" hidden="1">{"via1",#N/A,TRUE,"general";"via2",#N/A,TRUE,"general";"via3",#N/A,TRUE,"general"}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JLJK_1" hidden="1">{"TAB1",#N/A,TRUE,"GENERAL";"TAB2",#N/A,TRUE,"GENERAL";"TAB3",#N/A,TRUE,"GENERAL";"TAB4",#N/A,TRUE,"GENERAL";"TAB5",#N/A,TRUE,"GENERAL"}</definedName>
    <definedName name="lllllh" localSheetId="17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hidden="1">{"via1",#N/A,TRUE,"general";"via2",#N/A,TRUE,"general";"via3",#N/A,TRUE,"general"}</definedName>
    <definedName name="lllllh_1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hidden="1">{"via1",#N/A,TRUE,"general";"via2",#N/A,TRUE,"general";"via3",#N/A,TRUE,"general"}</definedName>
    <definedName name="lllllllo_1" hidden="1">{"via1",#N/A,TRUE,"general";"via2",#N/A,TRUE,"general";"via3",#N/A,TRUE,"general"}</definedName>
    <definedName name="LOCA" localSheetId="12">[10]!absc</definedName>
    <definedName name="LOCA" localSheetId="13">[10]!absc</definedName>
    <definedName name="LOCA" localSheetId="14">[12]!absc</definedName>
    <definedName name="LOCA" localSheetId="15">[12]!absc</definedName>
    <definedName name="LOCA" localSheetId="16">[12]!absc</definedName>
    <definedName name="LOCA" localSheetId="17">[10]!absc</definedName>
    <definedName name="LOCA" localSheetId="18">[10]!absc</definedName>
    <definedName name="LOCA" localSheetId="19">[10]!absc</definedName>
    <definedName name="LOCA" localSheetId="4">[12]!absc</definedName>
    <definedName name="LOCA" localSheetId="5">[12]!absc</definedName>
    <definedName name="LOCA" localSheetId="6">[12]!absc</definedName>
    <definedName name="LOCA" localSheetId="11">[10]!absc</definedName>
    <definedName name="LOCA" localSheetId="2">[12]!absc</definedName>
    <definedName name="LOCA">[12]!absc</definedName>
    <definedName name="LOCA1" localSheetId="12">[18]!absc</definedName>
    <definedName name="LOCA1" localSheetId="13">[18]!absc</definedName>
    <definedName name="LOCA1" localSheetId="14">[12]!absc</definedName>
    <definedName name="LOCA1" localSheetId="15">[12]!absc</definedName>
    <definedName name="LOCA1" localSheetId="16">[12]!absc</definedName>
    <definedName name="LOCA1" localSheetId="17">[18]!absc</definedName>
    <definedName name="LOCA1" localSheetId="18">[18]!absc</definedName>
    <definedName name="LOCA1" localSheetId="19">[18]!absc</definedName>
    <definedName name="LOCA1" localSheetId="4">[12]!absc</definedName>
    <definedName name="LOCA1" localSheetId="5">[12]!absc</definedName>
    <definedName name="LOCA1" localSheetId="6">[12]!absc</definedName>
    <definedName name="LOCA1" localSheetId="11">[18]!absc</definedName>
    <definedName name="LOCA1" localSheetId="2">[12]!absc</definedName>
    <definedName name="LOCA1">[12]!absc</definedName>
    <definedName name="LOCALIZACION_Y_REPLANTEO" localSheetId="12">#REF!</definedName>
    <definedName name="LOCALIZACION_Y_REPLANTEO" localSheetId="13">#REF!</definedName>
    <definedName name="LOCALIZACION_Y_REPLANTEO" localSheetId="17">#REF!</definedName>
    <definedName name="LOCALIZACION_Y_REPLANTEO" localSheetId="18">#REF!</definedName>
    <definedName name="LOCALIZACION_Y_REPLANTEO" localSheetId="19">#REF!</definedName>
    <definedName name="LOCALIZACION_Y_REPLANTEO" localSheetId="11">#REF!</definedName>
    <definedName name="LOCALIZACION_Y_REPLANTEO">#REF!</definedName>
    <definedName name="LOCALIZACIÓN_Y_REPLANTEO._ESTRUCTURAS" localSheetId="12">#REF!</definedName>
    <definedName name="LOCALIZACIÓN_Y_REPLANTEO._ESTRUCTURAS" localSheetId="13">#REF!</definedName>
    <definedName name="LOCALIZACIÓN_Y_REPLANTEO._ESTRUCTURAS" localSheetId="17">#REF!</definedName>
    <definedName name="LOCALIZACIÓN_Y_REPLANTEO._ESTRUCTURAS" localSheetId="18">#REF!</definedName>
    <definedName name="LOCALIZACIÓN_Y_REPLANTEO._ESTRUCTURAS" localSheetId="19">#REF!</definedName>
    <definedName name="LOCALIZACIÓN_Y_REPLANTEO._ESTRUCTURAS" localSheetId="11">#REF!</definedName>
    <definedName name="LOCALIZACIÓN_Y_REPLANTEO._ESTRUCTURAS">#REF!</definedName>
    <definedName name="LOGO" localSheetId="17">N°15!ERR</definedName>
    <definedName name="LOGO" localSheetId="19">N°17!ERR</definedName>
    <definedName name="LOGO">N°16!ERR</definedName>
    <definedName name="lolol" localSheetId="17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lol_1" hidden="1">{"TAB1",#N/A,TRUE,"GENERAL";"TAB2",#N/A,TRUE,"GENERAL";"TAB3",#N/A,TRUE,"GENERAL";"TAB4",#N/A,TRUE,"GENERAL";"TAB5",#N/A,TRUE,"GENERAL"}</definedName>
    <definedName name="lplpl" localSheetId="17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hidden="1">{"via1",#N/A,TRUE,"general";"via2",#N/A,TRUE,"general";"via3",#N/A,TRUE,"general"}</definedName>
    <definedName name="lplpl_1" hidden="1">{"via1",#N/A,TRUE,"general";"via2",#N/A,TRUE,"general";"via3",#N/A,TRUE,"general"}</definedName>
    <definedName name="lun" localSheetId="12">'[17]Res-Accide-10'!#REF!</definedName>
    <definedName name="lun" localSheetId="13">'[17]Res-Accide-10'!#REF!</definedName>
    <definedName name="lun" localSheetId="17">'[17]Res-Accide-10'!#REF!</definedName>
    <definedName name="lun" localSheetId="18">'[17]Res-Accide-10'!#REF!</definedName>
    <definedName name="lun" localSheetId="19">'[17]Res-Accide-10'!#REF!</definedName>
    <definedName name="lun" localSheetId="11">'[17]Res-Accide-10'!#REF!</definedName>
    <definedName name="lun">'[17]Res-Accide-10'!#REF!</definedName>
    <definedName name="MA" localSheetId="12">'[17]Res-Accide-10'!#REF!</definedName>
    <definedName name="MA" localSheetId="13">'[17]Res-Accide-10'!#REF!</definedName>
    <definedName name="MA" localSheetId="17">'[17]Res-Accide-10'!#REF!</definedName>
    <definedName name="MA" localSheetId="18">'[17]Res-Accide-10'!#REF!</definedName>
    <definedName name="MA" localSheetId="19">'[17]Res-Accide-10'!#REF!</definedName>
    <definedName name="MA" localSheetId="11">'[17]Res-Accide-10'!#REF!</definedName>
    <definedName name="MA">'[17]Res-Accide-10'!#REF!</definedName>
    <definedName name="mafdsf" localSheetId="17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hidden="1">{"via1",#N/A,TRUE,"general";"via2",#N/A,TRUE,"general";"via3",#N/A,TRUE,"general"}</definedName>
    <definedName name="mafdsf_1" hidden="1">{"via1",#N/A,TRUE,"general";"via2",#N/A,TRUE,"general";"via3",#N/A,TRUE,"general"}</definedName>
    <definedName name="MAL">'[32]Estado Resumen'!#REF!&lt;2.5</definedName>
    <definedName name="MALO">'[33]ESTADO VÍA-CRIT.TECNICO'!#REF!&lt;2.5</definedName>
    <definedName name="mao" localSheetId="17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_1" hidden="1">{"TAB1",#N/A,TRUE,"GENERAL";"TAB2",#N/A,TRUE,"GENERAL";"TAB3",#N/A,TRUE,"GENERAL";"TAB4",#N/A,TRUE,"GENERAL";"TAB5",#N/A,TRUE,"GENERAL"}</definedName>
    <definedName name="maow" localSheetId="17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hidden="1">{"via1",#N/A,TRUE,"general";"via2",#N/A,TRUE,"general";"via3",#N/A,TRUE,"general"}</definedName>
    <definedName name="maow_1" hidden="1">{"via1",#N/A,TRUE,"general";"via2",#N/A,TRUE,"general";"via3",#N/A,TRUE,"general"}</definedName>
    <definedName name="MAQUINAR">[21]Insum!$A$68:$H$98</definedName>
    <definedName name="mar" localSheetId="12">'[17]Res-Accide-10'!#REF!</definedName>
    <definedName name="mar" localSheetId="13">'[17]Res-Accide-10'!#REF!</definedName>
    <definedName name="mar" localSheetId="17">'[17]Res-Accide-10'!#REF!</definedName>
    <definedName name="mar" localSheetId="18">'[17]Res-Accide-10'!#REF!</definedName>
    <definedName name="mar" localSheetId="19">'[17]Res-Accide-10'!#REF!</definedName>
    <definedName name="mar" localSheetId="11">'[17]Res-Accide-10'!#REF!</definedName>
    <definedName name="mar">'[17]Res-Accide-10'!#REF!</definedName>
    <definedName name="masor" localSheetId="17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hidden="1">{"via1",#N/A,TRUE,"general";"via2",#N/A,TRUE,"general";"via3",#N/A,TRUE,"general"}</definedName>
    <definedName name="masor_1" hidden="1">{"via1",#N/A,TRUE,"general";"via2",#N/A,TRUE,"general";"via3",#N/A,TRUE,"general"}</definedName>
    <definedName name="MAT" localSheetId="12">#REF!</definedName>
    <definedName name="MAT" localSheetId="13">#REF!</definedName>
    <definedName name="MAT" localSheetId="17">#REF!</definedName>
    <definedName name="MAT" localSheetId="18">#REF!</definedName>
    <definedName name="MAT" localSheetId="19">#REF!</definedName>
    <definedName name="MAT" localSheetId="11">#REF!</definedName>
    <definedName name="MAT">#REF!</definedName>
    <definedName name="materiales">[23]materiales!$A$7:$A$1317</definedName>
    <definedName name="mdd" localSheetId="17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hidden="1">{"via1",#N/A,TRUE,"general";"via2",#N/A,TRUE,"general";"via3",#N/A,TRUE,"general"}</definedName>
    <definedName name="mdd_1" hidden="1">{"via1",#N/A,TRUE,"general";"via2",#N/A,TRUE,"general";"via3",#N/A,TRUE,"general"}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g_1" hidden="1">{"TAB1",#N/A,TRUE,"GENERAL";"TAB2",#N/A,TRUE,"GENERAL";"TAB3",#N/A,TRUE,"GENERAL";"TAB4",#N/A,TRUE,"GENERAL";"TAB5",#N/A,TRUE,"GENERAL"}</definedName>
    <definedName name="MES">[6]PRESUPUESTO!$C$13</definedName>
    <definedName name="MESES" localSheetId="12">#REF!</definedName>
    <definedName name="MESES" localSheetId="13">#REF!</definedName>
    <definedName name="MESES" localSheetId="17">#REF!</definedName>
    <definedName name="MESES" localSheetId="18">#REF!</definedName>
    <definedName name="MESES" localSheetId="19">#REF!</definedName>
    <definedName name="MESES" localSheetId="11">#REF!</definedName>
    <definedName name="MESES">#REF!</definedName>
    <definedName name="mfgjrdt" localSheetId="17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fgjrdt_1" hidden="1">{"TAB1",#N/A,TRUE,"GENERAL";"TAB2",#N/A,TRUE,"GENERAL";"TAB3",#N/A,TRUE,"GENERAL";"TAB4",#N/A,TRUE,"GENERAL";"TAB5",#N/A,TRUE,"GENERAL"}</definedName>
    <definedName name="mghm" localSheetId="17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hidden="1">{"via1",#N/A,TRUE,"general";"via2",#N/A,TRUE,"general";"via3",#N/A,TRUE,"general"}</definedName>
    <definedName name="mghm_1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hidden="1">{"via1",#N/A,TRUE,"general";"via2",#N/A,TRUE,"general";"via3",#N/A,TRUE,"general"}</definedName>
    <definedName name="mjmj_1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hidden="1">{"via1",#N/A,TRUE,"general";"via2",#N/A,TRUE,"general";"via3",#N/A,TRUE,"general"}</definedName>
    <definedName name="mjmjmn_1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hidden="1">{"via1",#N/A,TRUE,"general";"via2",#N/A,TRUE,"general";"via3",#N/A,TRUE,"general"}</definedName>
    <definedName name="mjnhgkio_1" hidden="1">{"via1",#N/A,TRUE,"general";"via2",#N/A,TRUE,"general";"via3",#N/A,TRUE,"general"}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mjh_1" hidden="1">{"TAB1",#N/A,TRUE,"GENERAL";"TAB2",#N/A,TRUE,"GENERAL";"TAB3",#N/A,TRUE,"GENERAL";"TAB4",#N/A,TRUE,"GENERAL";"TAB5",#N/A,TRUE,"GENERAL"}</definedName>
    <definedName name="mmm" localSheetId="17" hidden="1">{"TAB1",#N/A,TRUE,"GENERAL";"TAB2",#N/A,TRUE,"GENERAL";"TAB3",#N/A,TRUE,"GENERAL";"TAB4",#N/A,TRUE,"GENERAL";"TAB5",#N/A,TRUE,"GENERAL"}</definedName>
    <definedName name="mmm" localSheetId="18" hidden="1">{"TAB1",#N/A,TRUE,"GENERAL";"TAB2",#N/A,TRUE,"GENERAL";"TAB3",#N/A,TRUE,"GENERAL";"TAB4",#N/A,TRUE,"GENERAL";"TAB5",#N/A,TRUE,"GENERAL"}</definedName>
    <definedName name="mmm" localSheetId="19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_1" hidden="1">{"TAB1",#N/A,TRUE,"GENERAL";"TAB2",#N/A,TRUE,"GENERAL";"TAB3",#N/A,TRUE,"GENERAL";"TAB4",#N/A,TRUE,"GENERAL";"TAB5",#N/A,TRUE,"GENERAL"}</definedName>
    <definedName name="mmmh" localSheetId="17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hidden="1">{"via1",#N/A,TRUE,"general";"via2",#N/A,TRUE,"general";"via3",#N/A,TRUE,"general"}</definedName>
    <definedName name="mmmh_1" hidden="1">{"via1",#N/A,TRUE,"general";"via2",#N/A,TRUE,"general";"via3",#N/A,TRUE,"general"}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jyt_1" hidden="1">{"TAB1",#N/A,TRUE,"GENERAL";"TAB2",#N/A,TRUE,"GENERAL";"TAB3",#N/A,TRUE,"GENERAL";"TAB4",#N/A,TRUE,"GENERAL";"TAB5",#N/A,TRUE,"GENERAL"}</definedName>
    <definedName name="mmmmmmg" localSheetId="17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hidden="1">{"via1",#N/A,TRUE,"general";"via2",#N/A,TRUE,"general";"via3",#N/A,TRUE,"general"}</definedName>
    <definedName name="mmmmmmg_1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hidden="1">{"via1",#N/A,TRUE,"general";"via2",#N/A,TRUE,"general";"via3",#N/A,TRUE,"general"}</definedName>
    <definedName name="MN_1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18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hidden="1">{"via1",#N/A,TRUE,"general";"via2",#N/A,TRUE,"general";"via3",#N/A,TRUE,"general"}</definedName>
    <definedName name="n_1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hidden="1">{"via1",#N/A,TRUE,"general";"via2",#N/A,TRUE,"general";"via3",#N/A,TRUE,"general"}</definedName>
    <definedName name="nbvnv_1" hidden="1">{"via1",#N/A,TRUE,"general";"via2",#N/A,TRUE,"general";"via3",#N/A,TRUE,"general"}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HS_1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_1" hidden="1">{"TAB1",#N/A,TRUE,"GENERAL";"TAB2",#N/A,TRUE,"GENERAL";"TAB3",#N/A,TRUE,"GENERAL";"TAB4",#N/A,TRUE,"GENERAL";"TAB5",#N/A,TRUE,"GENERAL"}</definedName>
    <definedName name="nfg" localSheetId="17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hidden="1">{"via1",#N/A,TRUE,"general";"via2",#N/A,TRUE,"general";"via3",#N/A,TRUE,"general"}</definedName>
    <definedName name="nfg_1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hidden="1">{"via1",#N/A,TRUE,"general";"via2",#N/A,TRUE,"general";"via3",#N/A,TRUE,"general"}</definedName>
    <definedName name="nfgn_1" hidden="1">{"via1",#N/A,TRUE,"general";"via2",#N/A,TRUE,"general";"via3",#N/A,TRUE,"general"}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dn_1" hidden="1">{"TAB1",#N/A,TRUE,"GENERAL";"TAB2",#N/A,TRUE,"GENERAL";"TAB3",#N/A,TRUE,"GENERAL";"TAB4",#N/A,TRUE,"GENERAL";"TAB5",#N/A,TRUE,"GENERAL"}</definedName>
    <definedName name="ngfh" localSheetId="17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hidden="1">{"via1",#N/A,TRUE,"general";"via2",#N/A,TRUE,"general";"via3",#N/A,TRUE,"general"}</definedName>
    <definedName name="ngfh_1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hidden="1">{"via1",#N/A,TRUE,"general";"via2",#N/A,TRUE,"general";"via3",#N/A,TRUE,"general"}</definedName>
    <definedName name="nhn_1" hidden="1">{"via1",#N/A,TRUE,"general";"via2",#N/A,TRUE,"general";"via3",#N/A,TRUE,"general"}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cfgn_1" hidden="1">{"TAB1",#N/A,TRUE,"GENERAL";"TAB2",#N/A,TRUE,"GENERAL";"TAB3",#N/A,TRUE,"GENERAL";"TAB4",#N/A,TRUE,"GENERAL";"TAB5",#N/A,TRUE,"GENERAL"}</definedName>
    <definedName name="nhndr" localSheetId="17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hidden="1">{"via1",#N/A,TRUE,"general";"via2",#N/A,TRUE,"general";"via3",#N/A,TRUE,"general"}</definedName>
    <definedName name="nhndr_1" hidden="1">{"via1",#N/A,TRUE,"general";"via2",#N/A,TRUE,"general";"via3",#N/A,TRUE,"general"}</definedName>
    <definedName name="NM">#REF!</definedName>
    <definedName name="nmmmm" localSheetId="17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hidden="1">{"via1",#N/A,TRUE,"general";"via2",#N/A,TRUE,"general";"via3",#N/A,TRUE,"general"}</definedName>
    <definedName name="nmmmm_1" hidden="1">{"via1",#N/A,TRUE,"general";"via2",#N/A,TRUE,"general";"via3",#N/A,TRUE,"general"}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_1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dng_1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14">[2]!absc</definedName>
    <definedName name="NNN" localSheetId="15">[2]!absc</definedName>
    <definedName name="NNN" localSheetId="16">[2]!absc</definedName>
    <definedName name="nnn" localSheetId="17" hidden="1">{"TAB1",#N/A,TRUE,"GENERAL";"TAB2",#N/A,TRUE,"GENERAL";"TAB3",#N/A,TRUE,"GENERAL";"TAB4",#N/A,TRUE,"GENERAL";"TAB5",#N/A,TRUE,"GENERAL"}</definedName>
    <definedName name="nnn" localSheetId="18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4">[2]!absc</definedName>
    <definedName name="NNN" localSheetId="5">[2]!absc</definedName>
    <definedName name="NNN" localSheetId="6">[2]!absc</definedName>
    <definedName name="nnn" localSheetId="11" hidden="1">{"TAB1",#N/A,TRUE,"GENERAL";"TAB2",#N/A,TRUE,"GENERAL";"TAB3",#N/A,TRUE,"GENERAL";"TAB4",#N/A,TRUE,"GENERAL";"TAB5",#N/A,TRUE,"GENERAL"}</definedName>
    <definedName name="NNN" localSheetId="2">[2]!absc</definedName>
    <definedName name="NNN">[2]!absc</definedName>
    <definedName name="nnnhd" localSheetId="17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hidden="1">{"via1",#N/A,TRUE,"general";"via2",#N/A,TRUE,"general";"via3",#N/A,TRUE,"general"}</definedName>
    <definedName name="nnnhd_1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hidden="1">{"via1",#N/A,TRUE,"general";"via2",#N/A,TRUE,"general";"via3",#N/A,TRUE,"general"}</definedName>
    <definedName name="nnnnn_1" hidden="1">{"via1",#N/A,TRUE,"general";"via2",#N/A,TRUE,"general";"via3",#N/A,TRUE,"general"}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d_1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f_1" hidden="1">{"TAB1",#N/A,TRUE,"GENERAL";"TAB2",#N/A,TRUE,"GENERAL";"TAB3",#N/A,TRUE,"GENERAL";"TAB4",#N/A,TRUE,"GENERAL";"TAB5",#N/A,TRUE,"GENERAL"}</definedName>
    <definedName name="nnnnnh" localSheetId="17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hidden="1">{"via1",#N/A,TRUE,"general";"via2",#N/A,TRUE,"general";"via3",#N/A,TRUE,"general"}</definedName>
    <definedName name="nnnnnh_1" hidden="1">{"via1",#N/A,TRUE,"general";"via2",#N/A,TRUE,"general";"via3",#N/A,TRUE,"general"}</definedName>
    <definedName name="NO" localSheetId="17">N°15!ERR</definedName>
    <definedName name="NO" localSheetId="19">N°17!ERR</definedName>
    <definedName name="NO">N°16!ERR</definedName>
    <definedName name="NOMBRE" localSheetId="12">#REF!</definedName>
    <definedName name="NOMBRE" localSheetId="13">#REF!</definedName>
    <definedName name="NOMBRE" localSheetId="17">#REF!</definedName>
    <definedName name="NOMBRE" localSheetId="18">#REF!</definedName>
    <definedName name="NOMBRE" localSheetId="19">#REF!</definedName>
    <definedName name="NOMBRE" localSheetId="11">#REF!</definedName>
    <definedName name="NOMBRE">#REF!</definedName>
    <definedName name="NUEVO" localSheetId="12">#REF!</definedName>
    <definedName name="NUEVO" localSheetId="13">#REF!</definedName>
    <definedName name="NUEVO" localSheetId="17">#REF!</definedName>
    <definedName name="NUEVO" localSheetId="18">#REF!</definedName>
    <definedName name="NUEVO" localSheetId="19">#REF!</definedName>
    <definedName name="NUEVO" localSheetId="11">#REF!</definedName>
    <definedName name="NUEVO">#REF!</definedName>
    <definedName name="nxn" localSheetId="17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hidden="1">{"via1",#N/A,TRUE,"general";"via2",#N/A,TRUE,"general";"via3",#N/A,TRUE,"general"}</definedName>
    <definedName name="nxn_1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hidden="1">{"via1",#N/A,TRUE,"general";"via2",#N/A,TRUE,"general";"via3",#N/A,TRUE,"general"}</definedName>
    <definedName name="ñpñpñ_1" hidden="1">{"via1",#N/A,TRUE,"general";"via2",#N/A,TRUE,"general";"via3",#N/A,TRUE,"general"}</definedName>
    <definedName name="º1" localSheetId="12">#REF!</definedName>
    <definedName name="º1" localSheetId="13">#REF!</definedName>
    <definedName name="º1" localSheetId="17">#REF!</definedName>
    <definedName name="º1" localSheetId="18">#REF!</definedName>
    <definedName name="º1" localSheetId="19">#REF!</definedName>
    <definedName name="º1" localSheetId="11">#REF!</definedName>
    <definedName name="º1">#REF!</definedName>
    <definedName name="o9o9" localSheetId="17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hidden="1">{"via1",#N/A,TRUE,"general";"via2",#N/A,TRUE,"general";"via3",#N/A,TRUE,"general"}</definedName>
    <definedName name="o9o9_1" hidden="1">{"via1",#N/A,TRUE,"general";"via2",#N/A,TRUE,"general";"via3",#N/A,TRUE,"general"}</definedName>
    <definedName name="OBJ">[6]PRESUPUESTO!$C$10</definedName>
    <definedName name="Obra" localSheetId="12">#REF!</definedName>
    <definedName name="Obra" localSheetId="13">#REF!</definedName>
    <definedName name="Obra" localSheetId="17">#REF!</definedName>
    <definedName name="Obra" localSheetId="18">#REF!</definedName>
    <definedName name="Obra" localSheetId="19">#REF!</definedName>
    <definedName name="Obra" localSheetId="11">#REF!</definedName>
    <definedName name="Obra">#REF!</definedName>
    <definedName name="oiret" localSheetId="17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et_1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rgrth_1" hidden="1">{"TAB1",#N/A,TRUE,"GENERAL";"TAB2",#N/A,TRUE,"GENERAL";"TAB3",#N/A,TRUE,"GENERAL";"TAB4",#N/A,TRUE,"GENERAL";"TAB5",#N/A,TRUE,"GENERAL"}</definedName>
    <definedName name="OIUOIU" localSheetId="17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hidden="1">{"via1",#N/A,TRUE,"general";"via2",#N/A,TRUE,"general";"via3",#N/A,TRUE,"general"}</definedName>
    <definedName name="OIUOIU_1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18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>#REF!</definedName>
    <definedName name="ooooiii" localSheetId="17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iii_1" hidden="1">{"TAB1",#N/A,TRUE,"GENERAL";"TAB2",#N/A,TRUE,"GENERAL";"TAB3",#N/A,TRUE,"GENERAL";"TAB4",#N/A,TRUE,"GENERAL";"TAB5",#N/A,TRUE,"GENERAL"}</definedName>
    <definedName name="oooos" localSheetId="17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hidden="1">{"via1",#N/A,TRUE,"general";"via2",#N/A,TRUE,"general";"via3",#N/A,TRUE,"general"}</definedName>
    <definedName name="oooos_1" hidden="1">{"via1",#N/A,TRUE,"general";"via2",#N/A,TRUE,"general";"via3",#N/A,TRUE,"general"}</definedName>
    <definedName name="otros">[23]otros!$A$6:$A$1235</definedName>
    <definedName name="p0p0" localSheetId="17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hidden="1">{"via1",#N/A,TRUE,"general";"via2",#N/A,TRUE,"general";"via3",#N/A,TRUE,"general"}</definedName>
    <definedName name="p0p0_1" hidden="1">{"via1",#N/A,TRUE,"general";"via2",#N/A,TRUE,"general";"via3",#N/A,TRUE,"general"}</definedName>
    <definedName name="PEPE" localSheetId="17">N°15!ERR</definedName>
    <definedName name="PEPE" localSheetId="19">N°17!ERR</definedName>
    <definedName name="PEPE">N°16!ERR</definedName>
    <definedName name="pk">#REF!</definedName>
    <definedName name="PKHK" localSheetId="17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HK_1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j_1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D_1" hidden="1">{"TAB1",#N/A,TRUE,"GENERAL";"TAB2",#N/A,TRUE,"GENERAL";"TAB3",#N/A,TRUE,"GENERAL";"TAB4",#N/A,TRUE,"GENERAL";"TAB5",#N/A,TRUE,"GENERAL"}</definedName>
    <definedName name="Plazo">[15]BASES!$E$27</definedName>
    <definedName name="PlazoAIU" localSheetId="12">#REF!</definedName>
    <definedName name="PlazoAIU" localSheetId="13">#REF!</definedName>
    <definedName name="PlazoAIU" localSheetId="17">#REF!</definedName>
    <definedName name="PlazoAIU" localSheetId="18">#REF!</definedName>
    <definedName name="PlazoAIU" localSheetId="19">#REF!</definedName>
    <definedName name="PlazoAIU" localSheetId="11">#REF!</definedName>
    <definedName name="PlazoAIU">#REF!</definedName>
    <definedName name="PLPLUNN" localSheetId="17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PLUNN_1" hidden="1">{"TAB1",#N/A,TRUE,"GENERAL";"TAB2",#N/A,TRUE,"GENERAL";"TAB3",#N/A,TRUE,"GENERAL";"TAB4",#N/A,TRUE,"GENERAL";"TAB5",#N/A,TRUE,"GENERAL"}</definedName>
    <definedName name="POCETAS" localSheetId="12">#REF!</definedName>
    <definedName name="POCETAS" localSheetId="13">#REF!</definedName>
    <definedName name="POCETAS" localSheetId="17">#REF!</definedName>
    <definedName name="POCETAS" localSheetId="18">#REF!</definedName>
    <definedName name="POCETAS" localSheetId="19">#REF!</definedName>
    <definedName name="POCETAS" localSheetId="11">#REF!</definedName>
    <definedName name="POCETAS">#REF!</definedName>
    <definedName name="POIUP" localSheetId="17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hidden="1">{"via1",#N/A,TRUE,"general";"via2",#N/A,TRUE,"general";"via3",#N/A,TRUE,"general"}</definedName>
    <definedName name="POIUP_1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hidden="1">{"via1",#N/A,TRUE,"general";"via2",#N/A,TRUE,"general";"via3",#N/A,TRUE,"general"}</definedName>
    <definedName name="popop_1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hidden="1">{"via1",#N/A,TRUE,"general";"via2",#N/A,TRUE,"general";"via3",#N/A,TRUE,"general"}</definedName>
    <definedName name="popp_1" hidden="1">{"via1",#N/A,TRUE,"general";"via2",#N/A,TRUE,"general";"via3",#N/A,TRUE,"general"}</definedName>
    <definedName name="popu" localSheetId="12">#REF!</definedName>
    <definedName name="popu" localSheetId="13">#REF!</definedName>
    <definedName name="popu" localSheetId="17">#REF!</definedName>
    <definedName name="popu" localSheetId="18">#REF!</definedName>
    <definedName name="popu" localSheetId="19">#REF!</definedName>
    <definedName name="popu" localSheetId="11">#REF!</definedName>
    <definedName name="popu">#REF!</definedName>
    <definedName name="popvds" localSheetId="17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pvds_1" hidden="1">{"TAB1",#N/A,TRUE,"GENERAL";"TAB2",#N/A,TRUE,"GENERAL";"TAB3",#N/A,TRUE,"GENERAL";"TAB4",#N/A,TRUE,"GENERAL";"TAB5",#N/A,TRUE,"GENERAL"}</definedName>
    <definedName name="porc" localSheetId="12">#REF!</definedName>
    <definedName name="porc" localSheetId="13">#REF!</definedName>
    <definedName name="porc" localSheetId="17">#REF!</definedName>
    <definedName name="porc" localSheetId="18">#REF!</definedName>
    <definedName name="porc" localSheetId="19">#REF!</definedName>
    <definedName name="porc" localSheetId="11">#REF!</definedName>
    <definedName name="porc">#REF!</definedName>
    <definedName name="PORCE">[16]BASES!$E$26</definedName>
    <definedName name="pouig" localSheetId="17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hidden="1">{"via1",#N/A,TRUE,"general";"via2",#N/A,TRUE,"general";"via3",#N/A,TRUE,"general"}</definedName>
    <definedName name="pouig_1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hidden="1">{"via1",#N/A,TRUE,"general";"via2",#N/A,TRUE,"general";"via3",#N/A,TRUE,"general"}</definedName>
    <definedName name="ppppp9_1" hidden="1">{"via1",#N/A,TRUE,"general";"via2",#N/A,TRUE,"general";"via3",#N/A,TRUE,"general"}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d_1" hidden="1">{"TAB1",#N/A,TRUE,"GENERAL";"TAB2",#N/A,TRUE,"GENERAL";"TAB3",#N/A,TRUE,"GENERAL";"TAB4",#N/A,TRUE,"GENERAL";"TAB5",#N/A,TRUE,"GENERAL"}</definedName>
    <definedName name="pqroj" localSheetId="17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hidden="1">{"via1",#N/A,TRUE,"general";"via2",#N/A,TRUE,"general";"via3",#N/A,TRUE,"general"}</definedName>
    <definedName name="pqroj_1" hidden="1">{"via1",#N/A,TRUE,"general";"via2",#N/A,TRUE,"general";"via3",#N/A,TRUE,"general"}</definedName>
    <definedName name="PRE" localSheetId="12">#REF!</definedName>
    <definedName name="PRE" localSheetId="13">#REF!</definedName>
    <definedName name="PRE" localSheetId="17">#REF!</definedName>
    <definedName name="PRE" localSheetId="18">#REF!</definedName>
    <definedName name="PRE" localSheetId="19">#REF!</definedName>
    <definedName name="PRE" localSheetId="11">#REF!</definedName>
    <definedName name="PRE">#REF!</definedName>
    <definedName name="PREST" localSheetId="12">#REF!</definedName>
    <definedName name="PREST" localSheetId="13">#REF!</definedName>
    <definedName name="PREST" localSheetId="17">#REF!</definedName>
    <definedName name="PREST" localSheetId="18">#REF!</definedName>
    <definedName name="PREST" localSheetId="19">#REF!</definedName>
    <definedName name="PREST" localSheetId="11">#REF!</definedName>
    <definedName name="PREST">#REF!</definedName>
    <definedName name="PRIMER" localSheetId="17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hidden="1">{"via1",#N/A,TRUE,"general";"via2",#N/A,TRUE,"general";"via3",#N/A,TRUE,"general"}</definedName>
    <definedName name="PRIMER_1" hidden="1">{"via1",#N/A,TRUE,"general";"via2",#N/A,TRUE,"general";"via3",#N/A,TRUE,"general"}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MET_1" hidden="1">{"TAB1",#N/A,TRUE,"GENERAL";"TAB2",#N/A,TRUE,"GENERAL";"TAB3",#N/A,TRUE,"GENERAL";"TAB4",#N/A,TRUE,"GENERAL";"TAB5",#N/A,TRUE,"GENERAL"}</definedName>
    <definedName name="PRINT_AREA">#N/A</definedName>
    <definedName name="Print_Area_MI" localSheetId="12">#REF!</definedName>
    <definedName name="Print_Area_MI" localSheetId="13">#REF!</definedName>
    <definedName name="Print_Area_MI" localSheetId="17">#REF!</definedName>
    <definedName name="Print_Area_MI" localSheetId="18">#REF!</definedName>
    <definedName name="Print_Area_MI" localSheetId="19">#REF!</definedName>
    <definedName name="Print_Area_MI" localSheetId="11">#REF!</definedName>
    <definedName name="Print_Area_MI">#REF!</definedName>
    <definedName name="PRINT_TITLES">#N/A</definedName>
    <definedName name="PRINT_TITLES_MI">#N/A</definedName>
    <definedName name="PrOfic">[15]BASES!$B$31</definedName>
    <definedName name="PROG" hidden="1">#REF!</definedName>
    <definedName name="programainv" localSheetId="17">N°15!ERR</definedName>
    <definedName name="programainv" localSheetId="19">N°17!ERR</definedName>
    <definedName name="programainv">N°16!ERR</definedName>
    <definedName name="Proponente" localSheetId="12">#REF!</definedName>
    <definedName name="Proponente" localSheetId="13">#REF!</definedName>
    <definedName name="Proponente" localSheetId="17">#REF!</definedName>
    <definedName name="Proponente" localSheetId="18">#REF!</definedName>
    <definedName name="Proponente" localSheetId="19">#REF!</definedName>
    <definedName name="Proponente" localSheetId="11">#REF!</definedName>
    <definedName name="Proponente">#REF!</definedName>
    <definedName name="PRUEBA" localSheetId="12">[34]!absc</definedName>
    <definedName name="PRUEBA" localSheetId="13">[34]!absc</definedName>
    <definedName name="PRUEBA" localSheetId="17">[34]!absc</definedName>
    <definedName name="PRUEBA" localSheetId="18">[34]!absc</definedName>
    <definedName name="PRUEBA" localSheetId="19">[34]!absc</definedName>
    <definedName name="PRUEBA" localSheetId="11">[34]!absc</definedName>
    <definedName name="prueba">#REF!</definedName>
    <definedName name="prueba1" localSheetId="12">[34]!absc</definedName>
    <definedName name="prueba1" localSheetId="13">[34]!absc</definedName>
    <definedName name="prueba1" localSheetId="15">[34]!absc</definedName>
    <definedName name="prueba1" localSheetId="16">[34]!absc</definedName>
    <definedName name="prueba1" localSheetId="17">[34]!absc</definedName>
    <definedName name="prueba1" localSheetId="18">[34]!absc</definedName>
    <definedName name="prueba1" localSheetId="19">[34]!absc</definedName>
    <definedName name="prueba1" localSheetId="4">[34]!absc</definedName>
    <definedName name="prueba1" localSheetId="6">[34]!absc</definedName>
    <definedName name="prueba1" localSheetId="11">[34]!absc</definedName>
    <definedName name="prueba1" localSheetId="2">[34]!absc</definedName>
    <definedName name="prueba1">[34]!absc</definedName>
    <definedName name="PRUEBA2" localSheetId="12">#REF!</definedName>
    <definedName name="PRUEBA2" localSheetId="13">#REF!</definedName>
    <definedName name="PRUEBA2" localSheetId="17">#REF!</definedName>
    <definedName name="PRUEBA2" localSheetId="18">#REF!</definedName>
    <definedName name="PRUEBA2" localSheetId="19">#REF!</definedName>
    <definedName name="PRUEBA2" localSheetId="11">#REF!</definedName>
    <definedName name="PRUEBA2">#REF!</definedName>
    <definedName name="ptope" localSheetId="17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_1" hidden="1">{"TAB1",#N/A,TRUE,"GENERAL";"TAB2",#N/A,TRUE,"GENERAL";"TAB3",#N/A,TRUE,"GENERAL";"TAB4",#N/A,TRUE,"GENERAL";"TAB5",#N/A,TRUE,"GENERAL"}</definedName>
    <definedName name="ptopes" localSheetId="17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hidden="1">{"via1",#N/A,TRUE,"general";"via2",#N/A,TRUE,"general";"via3",#N/A,TRUE,"general"}</definedName>
    <definedName name="ptopes_1" hidden="1">{"via1",#N/A,TRUE,"general";"via2",#N/A,TRUE,"general";"via3",#N/A,TRUE,"general"}</definedName>
    <definedName name="Q" localSheetId="12">#REF!</definedName>
    <definedName name="Q" localSheetId="13">#REF!</definedName>
    <definedName name="Q" localSheetId="17">#REF!</definedName>
    <definedName name="Q" localSheetId="18">#REF!</definedName>
    <definedName name="Q" localSheetId="19">#REF!</definedName>
    <definedName name="Q" localSheetId="11">#REF!</definedName>
    <definedName name="q" hidden="1">{"via1",#N/A,TRUE,"general";"via2",#N/A,TRUE,"general";"via3",#N/A,TRUE,"general"}</definedName>
    <definedName name="q_1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hidden="1">{"via1",#N/A,TRUE,"general";"via2",#N/A,TRUE,"general";"via3",#N/A,TRUE,"general"}</definedName>
    <definedName name="q1q1q_1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hidden="1">{"via1",#N/A,TRUE,"general";"via2",#N/A,TRUE,"general";"via3",#N/A,TRUE,"general"}</definedName>
    <definedName name="qaedtguj_1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hidden="1">{"via1",#N/A,TRUE,"general";"via2",#N/A,TRUE,"general";"via3",#N/A,TRUE,"general"}</definedName>
    <definedName name="QAQSWS_1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hidden="1">{"via1",#N/A,TRUE,"general";"via2",#N/A,TRUE,"general";"via3",#N/A,TRUE,"general"}</definedName>
    <definedName name="qaqwwxcr_1" hidden="1">{"via1",#N/A,TRUE,"general";"via2",#N/A,TRUE,"general";"via3",#N/A,TRUE,"general"}</definedName>
    <definedName name="qaz" localSheetId="12">#REF!</definedName>
    <definedName name="qaz" localSheetId="13">#REF!</definedName>
    <definedName name="qaz" localSheetId="17">#REF!</definedName>
    <definedName name="qaz" localSheetId="18">#REF!</definedName>
    <definedName name="qaz" localSheetId="19">#REF!</definedName>
    <definedName name="qaz" localSheetId="11">#REF!</definedName>
    <definedName name="qaz">#REF!</definedName>
    <definedName name="qedcd" localSheetId="17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hidden="1">{"via1",#N/A,TRUE,"general";"via2",#N/A,TRUE,"general";"via3",#N/A,TRUE,"general"}</definedName>
    <definedName name="qedcd_1" hidden="1">{"via1",#N/A,TRUE,"general";"via2",#N/A,TRUE,"general";"via3",#N/A,TRUE,"general"}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qewe_1" hidden="1">{"TAB1",#N/A,TRUE,"GENERAL";"TAB2",#N/A,TRUE,"GENERAL";"TAB3",#N/A,TRUE,"GENERAL";"TAB4",#N/A,TRUE,"GENERAL";"TAB5",#N/A,TRUE,"GENERAL"}</definedName>
    <definedName name="qewj" localSheetId="17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hidden="1">{"via1",#N/A,TRUE,"general";"via2",#N/A,TRUE,"general";"via3",#N/A,TRUE,"general"}</definedName>
    <definedName name="qewj_1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hidden="1">{"via1",#N/A,TRUE,"general";"via2",#N/A,TRUE,"general";"via3",#N/A,TRUE,"general"}</definedName>
    <definedName name="qqqqqw_1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18" hidden="1">{"via1",#N/A,TRUE,"general";"via2",#N/A,TRUE,"general";"via3",#N/A,TRUE,"general"}</definedName>
    <definedName name="qw" localSheetId="19" hidden="1">{"via1",#N/A,TRUE,"general";"via2",#N/A,TRUE,"general";"via3",#N/A,TRUE,"general"}</definedName>
    <definedName name="qw" hidden="1">{"via1",#N/A,TRUE,"general";"via2",#N/A,TRUE,"general";"via3",#N/A,TRUE,"general"}</definedName>
    <definedName name="qw_1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hidden="1">{"via1",#N/A,TRUE,"general";"via2",#N/A,TRUE,"general";"via3",#N/A,TRUE,"general"}</definedName>
    <definedName name="qwdas2_1" hidden="1">{"via1",#N/A,TRUE,"general";"via2",#N/A,TRUE,"general";"via3",#N/A,TRUE,"general"}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e_1" hidden="1">{"TAB1",#N/A,TRUE,"GENERAL";"TAB2",#N/A,TRUE,"GENERAL";"TAB3",#N/A,TRUE,"GENERAL";"TAB4",#N/A,TRUE,"GENERAL";"TAB5",#N/A,TRUE,"GENERAL"}</definedName>
    <definedName name="QWERTY" localSheetId="17">N°15!ERR</definedName>
    <definedName name="QWERTY" localSheetId="19">N°17!ERR</definedName>
    <definedName name="QWERTY">N°16!ERR</definedName>
    <definedName name="qwqwqwj" localSheetId="17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j_1" hidden="1">{"TAB1",#N/A,TRUE,"GENERAL";"TAB2",#N/A,TRUE,"GENERAL";"TAB3",#N/A,TRUE,"GENERAL";"TAB4",#N/A,TRUE,"GENERAL";"TAB5",#N/A,TRUE,"GENERAL"}</definedName>
    <definedName name="REG">'[32]Estado Resumen'!XFC1&gt;2.5</definedName>
    <definedName name="rege" localSheetId="17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e_1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resd_1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hio_1" hidden="1">{"TAB1",#N/A,TRUE,"GENERAL";"TAB2",#N/A,TRUE,"GENERAL";"TAB3",#N/A,TRUE,"GENERAL";"TAB4",#N/A,TRUE,"GENERAL";"TAB5",#N/A,TRUE,"GENERAL"}</definedName>
    <definedName name="REGULAR">'[33]ESTADO VÍA-CRIT.TECNICO'!XFC1&gt;2.5</definedName>
    <definedName name="REICIO" localSheetId="17">N°15!ERR</definedName>
    <definedName name="REICIO" localSheetId="19">N°17!ERR</definedName>
    <definedName name="REICIO">N°16!ERR</definedName>
    <definedName name="reinicio" localSheetId="17">N°15!ERR</definedName>
    <definedName name="reinicio" localSheetId="19">N°17!ERR</definedName>
    <definedName name="reinicio">N°16!ERR</definedName>
    <definedName name="REJHE" localSheetId="17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hidden="1">{"via1",#N/A,TRUE,"general";"via2",#N/A,TRUE,"general";"via3",#N/A,TRUE,"general"}</definedName>
    <definedName name="REJHE_1" hidden="1">{"via1",#N/A,TRUE,"general";"via2",#N/A,TRUE,"general";"via3",#N/A,TRUE,"general"}</definedName>
    <definedName name="rell" localSheetId="12">#REF!</definedName>
    <definedName name="rell" localSheetId="13">#REF!</definedName>
    <definedName name="rell" localSheetId="17">#REF!</definedName>
    <definedName name="rell" localSheetId="18">#REF!</definedName>
    <definedName name="rell" localSheetId="19">#REF!</definedName>
    <definedName name="rell" localSheetId="11">#REF!</definedName>
    <definedName name="rell">#REF!</definedName>
    <definedName name="RELLG">#REF!</definedName>
    <definedName name="rer" localSheetId="17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hidden="1">{"via1",#N/A,TRUE,"general";"via2",#N/A,TRUE,"general";"via3",#N/A,TRUE,"general"}</definedName>
    <definedName name="rer_1" hidden="1">{"via1",#N/A,TRUE,"general";"via2",#N/A,TRUE,"general";"via3",#N/A,TRUE,"general"}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rw_1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g_1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rrrrw_1" hidden="1">{"TAB1",#N/A,TRUE,"GENERAL";"TAB2",#N/A,TRUE,"GENERAL";"TAB3",#N/A,TRUE,"GENERAL";"TAB4",#N/A,TRUE,"GENERAL";"TAB5",#N/A,TRUE,"GENERAL"}</definedName>
    <definedName name="Retenc">[15]BASES!$E$31</definedName>
    <definedName name="RETTRE" localSheetId="17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hidden="1">{"via1",#N/A,TRUE,"general";"via2",#N/A,TRUE,"general";"via3",#N/A,TRUE,"general"}</definedName>
    <definedName name="RETTRE_1" hidden="1">{"via1",#N/A,TRUE,"general";"via2",#N/A,TRUE,"general";"via3",#N/A,TRUE,"general"}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ty_1" hidden="1">{"TAB1",#N/A,TRUE,"GENERAL";"TAB2",#N/A,TRUE,"GENERAL";"TAB3",#N/A,TRUE,"GENERAL";"TAB4",#N/A,TRUE,"GENERAL";"TAB5",#N/A,TRUE,"GENERAL"}</definedName>
    <definedName name="rewfreg" localSheetId="17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hidden="1">{"via1",#N/A,TRUE,"general";"via2",#N/A,TRUE,"general";"via3",#N/A,TRUE,"general"}</definedName>
    <definedName name="rewfreg_1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hidden="1">{"via1",#N/A,TRUE,"general";"via2",#N/A,TRUE,"general";"via3",#N/A,TRUE,"general"}</definedName>
    <definedName name="rewr_1" hidden="1">{"via1",#N/A,TRUE,"general";"via2",#N/A,TRUE,"general";"via3",#N/A,TRUE,"general"}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WWER_1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poi_1" hidden="1">{"TAB1",#N/A,TRUE,"GENERAL";"TAB2",#N/A,TRUE,"GENERAL";"TAB3",#N/A,TRUE,"GENERAL";"TAB4",#N/A,TRUE,"GENERAL";"TAB5",#N/A,TRUE,"GENERAL"}</definedName>
    <definedName name="reyety" localSheetId="17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hidden="1">{"via1",#N/A,TRUE,"general";"via2",#N/A,TRUE,"general";"via3",#N/A,TRUE,"general"}</definedName>
    <definedName name="reyety_1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hidden="1">{"via1",#N/A,TRUE,"general";"via2",#N/A,TRUE,"general";"via3",#N/A,TRUE,"general"}</definedName>
    <definedName name="reyty_1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hidden="1">{"via1",#N/A,TRUE,"general";"via2",#N/A,TRUE,"general";"via3",#N/A,TRUE,"general"}</definedName>
    <definedName name="reyyt_1" hidden="1">{"via1",#N/A,TRUE,"general";"via2",#N/A,TRUE,"general";"via3",#N/A,TRUE,"general"}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hnhjyu_1" hidden="1">{"TAB1",#N/A,TRUE,"GENERAL";"TAB2",#N/A,TRUE,"GENERAL";"TAB3",#N/A,TRUE,"GENERAL";"TAB4",#N/A,TRUE,"GENERAL";"TAB5",#N/A,TRUE,"GENERAL"}</definedName>
    <definedName name="rfrf" localSheetId="17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hidden="1">{"via1",#N/A,TRUE,"general";"via2",#N/A,TRUE,"general";"via3",#N/A,TRUE,"general"}</definedName>
    <definedName name="rfrf_1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hidden="1">{"via1",#N/A,TRUE,"general";"via2",#N/A,TRUE,"general";"via3",#N/A,TRUE,"general"}</definedName>
    <definedName name="rge_1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hidden="1">{"via1",#N/A,TRUE,"general";"via2",#N/A,TRUE,"general";"via3",#N/A,TRUE,"general"}</definedName>
    <definedName name="rgegg_1" hidden="1">{"via1",#N/A,TRUE,"general";"via2",#N/A,TRUE,"general";"via3",#N/A,TRUE,"general"}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h_1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rtd_1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htry_1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_1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jth_1" hidden="1">{"TAB1",#N/A,TRUE,"GENERAL";"TAB2",#N/A,TRUE,"GENERAL";"TAB3",#N/A,TRUE,"GENERAL";"TAB4",#N/A,TRUE,"GENERAL";"TAB5",#N/A,TRUE,"GENERAL"}</definedName>
    <definedName name="rjy" localSheetId="17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hidden="1">{"via1",#N/A,TRUE,"general";"via2",#N/A,TRUE,"general";"via3",#N/A,TRUE,"general"}</definedName>
    <definedName name="rjy_1" hidden="1">{"via1",#N/A,TRUE,"general";"via2",#N/A,TRUE,"general";"via3",#N/A,TRUE,"general"}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jyk_1" hidden="1">{"TAB1",#N/A,TRUE,"GENERAL";"TAB2",#N/A,TRUE,"GENERAL";"TAB3",#N/A,TRUE,"GENERAL";"TAB4",#N/A,TRUE,"GENERAL";"TAB5",#N/A,TRUE,"GENERAL"}</definedName>
    <definedName name="rkru" localSheetId="17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hidden="1">{"via1",#N/A,TRUE,"general";"via2",#N/A,TRUE,"general";"via3",#N/A,TRUE,"general"}</definedName>
    <definedName name="rkru_1" hidden="1">{"via1",#N/A,TRUE,"general";"via2",#N/A,TRUE,"general";"via3",#N/A,TRUE,"general"}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ky_1" hidden="1">{"TAB1",#N/A,TRUE,"GENERAL";"TAB2",#N/A,TRUE,"GENERAL";"TAB3",#N/A,TRUE,"GENERAL";"TAB4",#N/A,TRUE,"GENERAL";"TAB5",#N/A,TRUE,"GENERAL"}</definedName>
    <definedName name="rr" localSheetId="17">N°15!ERR</definedName>
    <definedName name="rr" localSheetId="19">N°17!ERR</definedName>
    <definedName name="rr">N°16!ERR</definedName>
    <definedName name="rrr" localSheetId="17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hidden="1">{"via1",#N/A,TRUE,"general";"via2",#N/A,TRUE,"general";"via3",#N/A,TRUE,"general"}</definedName>
    <definedName name="rrr_1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hidden="1">{"via1",#N/A,TRUE,"general";"via2",#N/A,TRUE,"general";"via3",#N/A,TRUE,"general"}</definedName>
    <definedName name="rrrrrb_1" hidden="1">{"via1",#N/A,TRUE,"general";"via2",#N/A,TRUE,"general";"via3",#N/A,TRUE,"general"}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e_1" hidden="1">{"TAB1",#N/A,TRUE,"GENERAL";"TAB2",#N/A,TRUE,"GENERAL";"TAB3",#N/A,TRUE,"GENERAL";"TAB4",#N/A,TRUE,"GENERAL";"TAB5",#N/A,TRUE,"GENERAL"}</definedName>
    <definedName name="rrrrt" localSheetId="17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hidden="1">{"via1",#N/A,TRUE,"general";"via2",#N/A,TRUE,"general";"via3",#N/A,TRUE,"general"}</definedName>
    <definedName name="rrrrt_1" hidden="1">{"via1",#N/A,TRUE,"general";"via2",#N/A,TRUE,"general";"via3",#N/A,TRUE,"general"}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dgsd5_1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18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_1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_1" hidden="1">{"TAB1",#N/A,TRUE,"GENERAL";"TAB2",#N/A,TRUE,"GENERAL";"TAB3",#N/A,TRUE,"GENERAL";"TAB4",#N/A,TRUE,"GENERAL";"TAB5",#N/A,TRUE,"GENERAL"}</definedName>
    <definedName name="rteg" localSheetId="17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hidden="1">{"via1",#N/A,TRUE,"general";"via2",#N/A,TRUE,"general";"via3",#N/A,TRUE,"general"}</definedName>
    <definedName name="rteg_1" hidden="1">{"via1",#N/A,TRUE,"general";"via2",#N/A,TRUE,"general";"via3",#N/A,TRUE,"general"}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rt_1" hidden="1">{"TAB1",#N/A,TRUE,"GENERAL";"TAB2",#N/A,TRUE,"GENERAL";"TAB3",#N/A,TRUE,"GENERAL";"TAB4",#N/A,TRUE,"GENERAL";"TAB5",#N/A,TRUE,"GENERAL"}</definedName>
    <definedName name="rtes" localSheetId="17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hidden="1">{"via1",#N/A,TRUE,"general";"via2",#N/A,TRUE,"general";"via3",#N/A,TRUE,"general"}</definedName>
    <definedName name="rtes_1" hidden="1">{"via1",#N/A,TRUE,"general";"via2",#N/A,TRUE,"general";"via3",#N/A,TRUE,"general"}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ewth_1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jtj_1" hidden="1">{"TAB1",#N/A,TRUE,"GENERAL";"TAB2",#N/A,TRUE,"GENERAL";"TAB3",#N/A,TRUE,"GENERAL";"TAB4",#N/A,TRUE,"GENERAL";"TAB5",#N/A,TRUE,"GENERAL"}</definedName>
    <definedName name="rthrthg" localSheetId="17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hidden="1">{"via1",#N/A,TRUE,"general";"via2",#N/A,TRUE,"general";"via3",#N/A,TRUE,"general"}</definedName>
    <definedName name="rthrthg_1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hidden="1">{"via1",#N/A,TRUE,"general";"via2",#N/A,TRUE,"general";"via3",#N/A,TRUE,"general"}</definedName>
    <definedName name="rthtrh_1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hidden="1">{"via1",#N/A,TRUE,"general";"via2",#N/A,TRUE,"general";"via3",#N/A,TRUE,"general"}</definedName>
    <definedName name="rtkk_1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hidden="1">{"via1",#N/A,TRUE,"general";"via2",#N/A,TRUE,"general";"via3",#N/A,TRUE,"general"}</definedName>
    <definedName name="rttthy_1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hidden="1">{"via1",#N/A,TRUE,"general";"via2",#N/A,TRUE,"general";"via3",#N/A,TRUE,"general"}</definedName>
    <definedName name="rtu_1" hidden="1">{"via1",#N/A,TRUE,"general";"via2",#N/A,TRUE,"general";"via3",#N/A,TRUE,"general"}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_1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gsd_1" hidden="1">{"TAB1",#N/A,TRUE,"GENERAL";"TAB2",#N/A,TRUE,"GENERAL";"TAB3",#N/A,TRUE,"GENERAL";"TAB4",#N/A,TRUE,"GENERAL";"TAB5",#N/A,TRUE,"GENERAL"}</definedName>
    <definedName name="rturtu" localSheetId="17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hidden="1">{"via1",#N/A,TRUE,"general";"via2",#N/A,TRUE,"general";"via3",#N/A,TRUE,"general"}</definedName>
    <definedName name="rturtu_1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hidden="1">{"via1",#N/A,TRUE,"general";"via2",#N/A,TRUE,"general";"via3",#N/A,TRUE,"general"}</definedName>
    <definedName name="rturu_1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hidden="1">{"via1",#N/A,TRUE,"general";"via2",#N/A,TRUE,"general";"via3",#N/A,TRUE,"general"}</definedName>
    <definedName name="rtut_1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hidden="1">{"via1",#N/A,TRUE,"general";"via2",#N/A,TRUE,"general";"via3",#N/A,TRUE,"general"}</definedName>
    <definedName name="rtutru_1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hidden="1">{"via1",#N/A,TRUE,"general";"via2",#N/A,TRUE,"general";"via3",#N/A,TRUE,"general"}</definedName>
    <definedName name="rtuy_1" hidden="1">{"via1",#N/A,TRUE,"general";"via2",#N/A,TRUE,"general";"via3",#N/A,TRUE,"general"}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hr_1" hidden="1">{"TAB1",#N/A,TRUE,"GENERAL";"TAB2",#N/A,TRUE,"GENERAL";"TAB3",#N/A,TRUE,"GENERAL";"TAB4",#N/A,TRUE,"GENERAL";"TAB5",#N/A,TRUE,"GENERAL"}</definedName>
    <definedName name="rtym" localSheetId="17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hidden="1">{"via1",#N/A,TRUE,"general";"via2",#N/A,TRUE,"general";"via3",#N/A,TRUE,"general"}</definedName>
    <definedName name="rtym_1" hidden="1">{"via1",#N/A,TRUE,"general";"via2",#N/A,TRUE,"general";"via3",#N/A,TRUE,"general"}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ey_1" hidden="1">{"TAB1",#N/A,TRUE,"GENERAL";"TAB2",#N/A,TRUE,"GENERAL";"TAB3",#N/A,TRUE,"GENERAL";"TAB4",#N/A,TRUE,"GENERAL";"TAB5",#N/A,TRUE,"GENERAL"}</definedName>
    <definedName name="rtyrh" localSheetId="17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hidden="1">{"via1",#N/A,TRUE,"general";"via2",#N/A,TRUE,"general";"via3",#N/A,TRUE,"general"}</definedName>
    <definedName name="rtyrh_1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hidden="1">{"via1",#N/A,TRUE,"general";"via2",#N/A,TRUE,"general";"via3",#N/A,TRUE,"general"}</definedName>
    <definedName name="RTYRTY_1" hidden="1">{"via1",#N/A,TRUE,"general";"via2",#N/A,TRUE,"general";"via3",#N/A,TRUE,"general"}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_1" hidden="1">{"TAB1",#N/A,TRUE,"GENERAL";"TAB2",#N/A,TRUE,"GENERAL";"TAB3",#N/A,TRUE,"GENERAL";"TAB4",#N/A,TRUE,"GENERAL";"TAB5",#N/A,TRUE,"GENERAL"}</definedName>
    <definedName name="rtytry" localSheetId="17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hidden="1">{"via1",#N/A,TRUE,"general";"via2",#N/A,TRUE,"general";"via3",#N/A,TRUE,"general"}</definedName>
    <definedName name="rtytry_1" hidden="1">{"via1",#N/A,TRUE,"general";"via2",#N/A,TRUE,"general";"via3",#N/A,TRUE,"general"}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ru_1" hidden="1">{"TAB1",#N/A,TRUE,"GENERAL";"TAB2",#N/A,TRUE,"GENERAL";"TAB3",#N/A,TRUE,"GENERAL";"TAB4",#N/A,TRUE,"GENERAL";"TAB5",#N/A,TRUE,"GENERAL"}</definedName>
    <definedName name="rutu" localSheetId="17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hidden="1">{"via1",#N/A,TRUE,"general";"via2",#N/A,TRUE,"general";"via3",#N/A,TRUE,"general"}</definedName>
    <definedName name="rutu_1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hidden="1">{"via1",#N/A,TRUE,"general";"via2",#N/A,TRUE,"general";"via3",#N/A,TRUE,"general"}</definedName>
    <definedName name="rwt_1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18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hidden="1">{"via1",#N/A,TRUE,"general";"via2",#N/A,TRUE,"general";"via3",#N/A,TRUE,"general"}</definedName>
    <definedName name="ry_1" hidden="1">{"via1",#N/A,TRUE,"general";"via2",#N/A,TRUE,"general";"via3",#N/A,TRUE,"general"}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eryb_1" hidden="1">{"TAB1",#N/A,TRUE,"GENERAL";"TAB2",#N/A,TRUE,"GENERAL";"TAB3",#N/A,TRUE,"GENERAL";"TAB4",#N/A,TRUE,"GENERAL";"TAB5",#N/A,TRUE,"GENERAL"}</definedName>
    <definedName name="rytrsdg" localSheetId="17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hidden="1">{"via1",#N/A,TRUE,"general";"via2",#N/A,TRUE,"general";"via3",#N/A,TRUE,"general"}</definedName>
    <definedName name="rytrsdg_1" hidden="1">{"via1",#N/A,TRUE,"general";"via2",#N/A,TRUE,"general";"via3",#N/A,TRUE,"general"}</definedName>
    <definedName name="s" localSheetId="17">N°15!ERR</definedName>
    <definedName name="s" localSheetId="19">N°17!ERR</definedName>
    <definedName name="s">N°16!ERR</definedName>
    <definedName name="saa" localSheetId="17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hidden="1">{"via1",#N/A,TRUE,"general";"via2",#N/A,TRUE,"general";"via3",#N/A,TRUE,"general"}</definedName>
    <definedName name="saa_1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hidden="1">{"via1",#N/A,TRUE,"general";"via2",#N/A,TRUE,"general";"via3",#N/A,TRUE,"general"}</definedName>
    <definedName name="SAD_1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hidden="1">{"via1",#N/A,TRUE,"general";"via2",#N/A,TRUE,"general";"via3",#N/A,TRUE,"general"}</definedName>
    <definedName name="SADF_1" hidden="1">{"via1",#N/A,TRUE,"general";"via2",#N/A,TRUE,"general";"via3",#N/A,TRUE,"general"}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f_1" hidden="1">{"TAB1",#N/A,TRUE,"GENERAL";"TAB2",#N/A,TRUE,"GENERAL";"TAB3",#N/A,TRUE,"GENERAL";"TAB4",#N/A,TRUE,"GENERAL";"TAB5",#N/A,TRUE,"GENERAL"}</definedName>
    <definedName name="sadfo" localSheetId="17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hidden="1">{"via1",#N/A,TRUE,"general";"via2",#N/A,TRUE,"general";"via3",#N/A,TRUE,"general"}</definedName>
    <definedName name="sadfo_1" hidden="1">{"via1",#N/A,TRUE,"general";"via2",#N/A,TRUE,"general";"via3",#N/A,TRUE,"general"}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fdp_1" hidden="1">{"TAB1",#N/A,TRUE,"GENERAL";"TAB2",#N/A,TRUE,"GENERAL";"TAB3",#N/A,TRUE,"GENERAL";"TAB4",#N/A,TRUE,"GENERAL";"TAB5",#N/A,TRUE,"GENERAL"}</definedName>
    <definedName name="salarios" localSheetId="17">N°15!ERR</definedName>
    <definedName name="salarios" localSheetId="19">N°17!ERR</definedName>
    <definedName name="salarios">N°16!ERR</definedName>
    <definedName name="SalMinimo">[15]BASES!$E$41</definedName>
    <definedName name="sbgfbgdr" localSheetId="17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hidden="1">{"via1",#N/A,TRUE,"general";"via2",#N/A,TRUE,"general";"via3",#N/A,TRUE,"general"}</definedName>
    <definedName name="sbgfbgdr_1" hidden="1">{"via1",#N/A,TRUE,"general";"via2",#N/A,TRUE,"general";"via3",#N/A,TRUE,"general"}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18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_1" hidden="1">{"TAB1",#N/A,TRUE,"GENERAL";"TAB2",#N/A,TRUE,"GENERAL";"TAB3",#N/A,TRUE,"GENERAL";"TAB4",#N/A,TRUE,"GENERAL";"TAB5",#N/A,TRUE,"GENERAL"}</definedName>
    <definedName name="sdaf" localSheetId="17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hidden="1">{"via1",#N/A,TRUE,"general";"via2",#N/A,TRUE,"general";"via3",#N/A,TRUE,"general"}</definedName>
    <definedName name="sdaf_1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hidden="1">{"via1",#N/A,TRUE,"general";"via2",#N/A,TRUE,"general";"via3",#N/A,TRUE,"general"}</definedName>
    <definedName name="sdas_1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hidden="1">{"via1",#N/A,TRUE,"general";"via2",#N/A,TRUE,"general";"via3",#N/A,TRUE,"general"}</definedName>
    <definedName name="sdasdf_1" hidden="1">{"via1",#N/A,TRUE,"general";"via2",#N/A,TRUE,"general";"via3",#N/A,TRUE,"general"}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DSCT_1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CE_1" hidden="1">{"TAB1",#N/A,TRUE,"GENERAL";"TAB2",#N/A,TRUE,"GENERAL";"TAB3",#N/A,TRUE,"GENERAL";"TAB4",#N/A,TRUE,"GENERAL";"TAB5",#N/A,TRUE,"GENERAL"}</definedName>
    <definedName name="sdfd" localSheetId="17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hidden="1">{"via1",#N/A,TRUE,"general";"via2",#N/A,TRUE,"general";"via3",#N/A,TRUE,"general"}</definedName>
    <definedName name="sdfd_1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hidden="1">{"via1",#N/A,TRUE,"general";"via2",#N/A,TRUE,"general";"via3",#N/A,TRUE,"general"}</definedName>
    <definedName name="sdfds_1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hidden="1">{"via1",#N/A,TRUE,"general";"via2",#N/A,TRUE,"general";"via3",#N/A,TRUE,"general"}</definedName>
    <definedName name="SDFDSO_1" hidden="1">{"via1",#N/A,TRUE,"general";"via2",#N/A,TRUE,"general";"via3",#N/A,TRUE,"general"}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stp_1" hidden="1">{"TAB1",#N/A,TRUE,"GENERAL";"TAB2",#N/A,TRUE,"GENERAL";"TAB3",#N/A,TRUE,"GENERAL";"TAB4",#N/A,TRUE,"GENERAL";"TAB5",#N/A,TRUE,"GENERAL"}</definedName>
    <definedName name="SDFEO" localSheetId="17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hidden="1">{"via1",#N/A,TRUE,"general";"via2",#N/A,TRUE,"general";"via3",#N/A,TRUE,"general"}</definedName>
    <definedName name="SDFEO_1" hidden="1">{"via1",#N/A,TRUE,"general";"via2",#N/A,TRUE,"general";"via3",#N/A,TRUE,"general"}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_1" hidden="1">{"TAB1",#N/A,TRUE,"GENERAL";"TAB2",#N/A,TRUE,"GENERAL";"TAB3",#N/A,TRUE,"GENERAL";"TAB4",#N/A,TRUE,"GENERAL";"TAB5",#N/A,TRUE,"GENERAL"}</definedName>
    <definedName name="sdfgdsfk" localSheetId="17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hidden="1">{"via1",#N/A,TRUE,"general";"via2",#N/A,TRUE,"general";"via3",#N/A,TRUE,"general"}</definedName>
    <definedName name="sdfgdsfk_1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hidden="1">{"via1",#N/A,TRUE,"general";"via2",#N/A,TRUE,"general";"via3",#N/A,TRUE,"general"}</definedName>
    <definedName name="sdfgsg_1" hidden="1">{"via1",#N/A,TRUE,"general";"via2",#N/A,TRUE,"general";"via3",#N/A,TRUE,"general"}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LJK_1" hidden="1">{"TAB1",#N/A,TRUE,"GENERAL";"TAB2",#N/A,TRUE,"GENERAL";"TAB3",#N/A,TRUE,"GENERAL";"TAB4",#N/A,TRUE,"GENERAL";"TAB5",#N/A,TRUE,"GENERAL"}</definedName>
    <definedName name="sdfsd4" localSheetId="17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hidden="1">{"via1",#N/A,TRUE,"general";"via2",#N/A,TRUE,"general";"via3",#N/A,TRUE,"general"}</definedName>
    <definedName name="sdfsd4_1" hidden="1">{"via1",#N/A,TRUE,"general";"via2",#N/A,TRUE,"general";"via3",#N/A,TRUE,"general"}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_1" hidden="1">{"TAB1",#N/A,TRUE,"GENERAL";"TAB2",#N/A,TRUE,"GENERAL";"TAB3",#N/A,TRUE,"GENERAL";"TAB4",#N/A,TRUE,"GENERAL";"TAB5",#N/A,TRUE,"GENERAL"}</definedName>
    <definedName name="sdfsdfb" localSheetId="17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hidden="1">{"via1",#N/A,TRUE,"general";"via2",#N/A,TRUE,"general";"via3",#N/A,TRUE,"general"}</definedName>
    <definedName name="sdfsdfb_1" hidden="1">{"via1",#N/A,TRUE,"general";"via2",#N/A,TRUE,"general";"via3",#N/A,TRUE,"general"}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F_1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sv_1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d_1" hidden="1">{"TAB1",#N/A,TRUE,"GENERAL";"TAB2",#N/A,TRUE,"GENERAL";"TAB3",#N/A,TRUE,"GENERAL";"TAB4",#N/A,TRUE,"GENERAL";"TAB5",#N/A,TRUE,"GENERAL"}</definedName>
    <definedName name="sdgfgp" localSheetId="17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hidden="1">{"via1",#N/A,TRUE,"general";"via2",#N/A,TRUE,"general";"via3",#N/A,TRUE,"general"}</definedName>
    <definedName name="sdgfgp_1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hidden="1">{"via1",#N/A,TRUE,"general";"via2",#N/A,TRUE,"general";"via3",#N/A,TRUE,"general"}</definedName>
    <definedName name="sdgfiu_1" hidden="1">{"via1",#N/A,TRUE,"general";"via2",#N/A,TRUE,"general";"via3",#N/A,TRUE,"general"}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d_1" hidden="1">{"TAB1",#N/A,TRUE,"GENERAL";"TAB2",#N/A,TRUE,"GENERAL";"TAB3",#N/A,TRUE,"GENERAL";"TAB4",#N/A,TRUE,"GENERAL";"TAB5",#N/A,TRUE,"GENERAL"}</definedName>
    <definedName name="sdgsg" localSheetId="17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hidden="1">{"via1",#N/A,TRUE,"general";"via2",#N/A,TRUE,"general";"via3",#N/A,TRUE,"general"}</definedName>
    <definedName name="sdgsg_1" hidden="1">{"via1",#N/A,TRUE,"general";"via2",#N/A,TRUE,"general";"via3",#N/A,TRUE,"general"}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IKOM_1" hidden="1">{"TAB1",#N/A,TRUE,"GENERAL";"TAB2",#N/A,TRUE,"GENERAL";"TAB3",#N/A,TRUE,"GENERAL";"TAB4",#N/A,TRUE,"GENERAL";"TAB5",#N/A,TRUE,"GENERAL"}</definedName>
    <definedName name="sdsdfh" localSheetId="17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hidden="1">{"via1",#N/A,TRUE,"general";"via2",#N/A,TRUE,"general";"via3",#N/A,TRUE,"general"}</definedName>
    <definedName name="sdsdfh_1" hidden="1">{"via1",#N/A,TRUE,"general";"via2",#N/A,TRUE,"general";"via3",#N/A,TRUE,"general"}</definedName>
    <definedName name="SECTOR" localSheetId="12">#REF!</definedName>
    <definedName name="SECTOR" localSheetId="13">#REF!</definedName>
    <definedName name="SECTOR" localSheetId="17">#REF!</definedName>
    <definedName name="SECTOR" localSheetId="18">#REF!</definedName>
    <definedName name="SECTOR" localSheetId="19">#REF!</definedName>
    <definedName name="SECTOR" localSheetId="11">#REF!</definedName>
    <definedName name="SECTOR">#REF!</definedName>
    <definedName name="SERO" localSheetId="17">N°15!ERR</definedName>
    <definedName name="SERO" localSheetId="19">N°17!ERR</definedName>
    <definedName name="SERO">N°16!ERR</definedName>
    <definedName name="setrj" localSheetId="17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hidden="1">{"via1",#N/A,TRUE,"general";"via2",#N/A,TRUE,"general";"via3",#N/A,TRUE,"general"}</definedName>
    <definedName name="setrj_1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hidden="1">{"via1",#N/A,TRUE,"general";"via2",#N/A,TRUE,"general";"via3",#N/A,TRUE,"general"}</definedName>
    <definedName name="sett_1" hidden="1">{"via1",#N/A,TRUE,"general";"via2",#N/A,TRUE,"general";"via3",#N/A,TRUE,"general"}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asf_1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HSGFH_1" hidden="1">{"TAB1",#N/A,TRUE,"GENERAL";"TAB2",#N/A,TRUE,"GENERAL";"TAB3",#N/A,TRUE,"GENERAL";"TAB4",#N/A,TRUE,"GENERAL";"TAB5",#N/A,TRUE,"GENERAL"}</definedName>
    <definedName name="sfsd" localSheetId="17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hidden="1">{"via1",#N/A,TRUE,"general";"via2",#N/A,TRUE,"general";"via3",#N/A,TRUE,"general"}</definedName>
    <definedName name="sfsd_1" hidden="1">{"via1",#N/A,TRUE,"general";"via2",#N/A,TRUE,"general";"via3",#N/A,TRUE,"general"}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_1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erg_1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dfs_1" hidden="1">{"TAB1",#N/A,TRUE,"GENERAL";"TAB2",#N/A,TRUE,"GENERAL";"TAB3",#N/A,TRUE,"GENERAL";"TAB4",#N/A,TRUE,"GENERAL";"TAB5",#N/A,TRUE,"GENERAL"}</definedName>
    <definedName name="SI" localSheetId="17">N°15!ERR</definedName>
    <definedName name="SI" localSheetId="19">N°17!ERR</definedName>
    <definedName name="SI">N°16!ERR</definedName>
    <definedName name="SISISIS" localSheetId="17">N°15!ERR</definedName>
    <definedName name="SISISIS" localSheetId="19">N°17!ERR</definedName>
    <definedName name="SISISIS">N°16!ERR</definedName>
    <definedName name="srwrwr" localSheetId="17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rwrwr_1" hidden="1">{"TAB1",#N/A,TRUE,"GENERAL";"TAB2",#N/A,TRUE,"GENERAL";"TAB3",#N/A,TRUE,"GENERAL";"TAB4",#N/A,TRUE,"GENERAL";"TAB5",#N/A,TRUE,"GENERAL"}</definedName>
    <definedName name="SS" localSheetId="12">#REF!</definedName>
    <definedName name="SS" localSheetId="13">#REF!</definedName>
    <definedName name="SS" localSheetId="17">#REF!</definedName>
    <definedName name="SS" localSheetId="18">#REF!</definedName>
    <definedName name="SS" localSheetId="19">#REF!</definedName>
    <definedName name="SS" localSheetId="11">#REF!</definedName>
    <definedName name="SS">#REF!</definedName>
    <definedName name="SSSS" localSheetId="17">N°15!ERR</definedName>
    <definedName name="SSSS" localSheetId="19">N°17!ERR</definedName>
    <definedName name="SSSS">N°16!ERR</definedName>
    <definedName name="sssss" hidden="1">{"TAB1",#N/A,TRUE,"GENERAL";"TAB2",#N/A,TRUE,"GENERAL";"TAB3",#N/A,TRUE,"GENERAL";"TAB4",#N/A,TRUE,"GENERAL";"TAB5",#N/A,TRUE,"GENERAL"}</definedName>
    <definedName name="sssss7" localSheetId="17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hidden="1">{"via1",#N/A,TRUE,"general";"via2",#N/A,TRUE,"general";"via3",#N/A,TRUE,"general"}</definedName>
    <definedName name="sssss7_1" hidden="1">{"via1",#N/A,TRUE,"general";"via2",#N/A,TRUE,"general";"via3",#N/A,TRUE,"general"}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a_1" hidden="1">{"TAB1",#N/A,TRUE,"GENERAL";"TAB2",#N/A,TRUE,"GENERAL";"TAB3",#N/A,TRUE,"GENERAL";"TAB4",#N/A,TRUE,"GENERAL";"TAB5",#N/A,TRUE,"GENERAL"}</definedName>
    <definedName name="sssssy" localSheetId="17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hidden="1">{"via1",#N/A,TRUE,"general";"via2",#N/A,TRUE,"general";"via3",#N/A,TRUE,"general"}</definedName>
    <definedName name="sssssy_1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hidden="1">{"via1",#N/A,TRUE,"general";"via2",#N/A,TRUE,"general";"via3",#N/A,TRUE,"general"}</definedName>
    <definedName name="stt_1" hidden="1">{"via1",#N/A,TRUE,"general";"via2",#N/A,TRUE,"general";"via3",#N/A,TRUE,"general"}</definedName>
    <definedName name="suma">[20]Hoja1!$F$60</definedName>
    <definedName name="Summary" localSheetId="12">#REF!</definedName>
    <definedName name="Summary" localSheetId="13">#REF!</definedName>
    <definedName name="Summary" localSheetId="17">#REF!</definedName>
    <definedName name="Summary" localSheetId="18">#REF!</definedName>
    <definedName name="Summary" localSheetId="19">#REF!</definedName>
    <definedName name="Summary" localSheetId="11">#REF!</definedName>
    <definedName name="Summary">#REF!</definedName>
    <definedName name="sw" localSheetId="17">N°15!ERR</definedName>
    <definedName name="sw" localSheetId="19">N°17!ERR</definedName>
    <definedName name="sw">N°16!ERR</definedName>
    <definedName name="swsw" localSheetId="17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hidden="1">{"via1",#N/A,TRUE,"general";"via2",#N/A,TRUE,"general";"via3",#N/A,TRUE,"general"}</definedName>
    <definedName name="swsw_1" hidden="1">{"via1",#N/A,TRUE,"general";"via2",#N/A,TRUE,"general";"via3",#N/A,TRUE,"general"}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sw3_1" hidden="1">{"TAB1",#N/A,TRUE,"GENERAL";"TAB2",#N/A,TRUE,"GENERAL";"TAB3",#N/A,TRUE,"GENERAL";"TAB4",#N/A,TRUE,"GENERAL";"TAB5",#N/A,TRUE,"GENERAL"}</definedName>
    <definedName name="t" localSheetId="12">[2]!absc</definedName>
    <definedName name="t" localSheetId="13">[2]!absc</definedName>
    <definedName name="t" localSheetId="14">[2]!absc</definedName>
    <definedName name="t" localSheetId="15">[2]!absc</definedName>
    <definedName name="t" localSheetId="16">[2]!absc</definedName>
    <definedName name="t" localSheetId="17">[2]!absc</definedName>
    <definedName name="t" localSheetId="18">[2]!absc</definedName>
    <definedName name="t" localSheetId="19">[2]!absc</definedName>
    <definedName name="t" localSheetId="4">[2]!absc</definedName>
    <definedName name="t" localSheetId="5">[2]!absc</definedName>
    <definedName name="t" localSheetId="6">[2]!absc</definedName>
    <definedName name="t" localSheetId="11">[2]!absc</definedName>
    <definedName name="t" localSheetId="2">[2]!absc</definedName>
    <definedName name="t">[2]!absc</definedName>
    <definedName name="t5t5" localSheetId="17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5t5_1" hidden="1">{"TAB1",#N/A,TRUE,"GENERAL";"TAB2",#N/A,TRUE,"GENERAL";"TAB3",#N/A,TRUE,"GENERAL";"TAB4",#N/A,TRUE,"GENERAL";"TAB5",#N/A,TRUE,"GENERAL"}</definedName>
    <definedName name="TABLA" localSheetId="12">#REF!</definedName>
    <definedName name="TABLA" localSheetId="13">#REF!</definedName>
    <definedName name="TABLA" localSheetId="17">#REF!</definedName>
    <definedName name="TABLA" localSheetId="18">#REF!</definedName>
    <definedName name="TABLA" localSheetId="19">#REF!</definedName>
    <definedName name="TABLA" localSheetId="11">#REF!</definedName>
    <definedName name="TABLA">#REF!</definedName>
    <definedName name="TARIFAS">[35]TARIFAS!$A$1:$F$52</definedName>
    <definedName name="tdy" localSheetId="17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dy_1" hidden="1">{"TAB1",#N/A,TRUE,"GENERAL";"TAB2",#N/A,TRUE,"GENERAL";"TAB3",#N/A,TRUE,"GENERAL";"TAB4",#N/A,TRUE,"GENERAL";"TAB5",#N/A,TRUE,"GENERAL"}</definedName>
    <definedName name="TER" localSheetId="17">N°15!ERR</definedName>
    <definedName name="TER" localSheetId="19">N°17!ERR</definedName>
    <definedName name="TER">N°16!ERR</definedName>
    <definedName name="TERM" localSheetId="17">N°15!ERR</definedName>
    <definedName name="TERM" localSheetId="19">N°17!ERR</definedName>
    <definedName name="TERM">N°16!ERR</definedName>
    <definedName name="TÉRMINOS" localSheetId="17">N°15!ERR</definedName>
    <definedName name="TÉRMINOS" localSheetId="19">N°17!ERR</definedName>
    <definedName name="TÉRMINOS">N°16!ERR</definedName>
    <definedName name="TERR">[6]PRESUPUESTO!$I$7</definedName>
    <definedName name="tewst" localSheetId="17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wst_1" hidden="1">{"TAB1",#N/A,TRUE,"GENERAL";"TAB2",#N/A,TRUE,"GENERAL";"TAB3",#N/A,TRUE,"GENERAL";"TAB4",#N/A,TRUE,"GENERAL";"TAB5",#N/A,TRUE,"GENERAL"}</definedName>
    <definedName name="teytrh" localSheetId="17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hidden="1">{"via1",#N/A,TRUE,"general";"via2",#N/A,TRUE,"general";"via3",#N/A,TRUE,"general"}</definedName>
    <definedName name="teytrh_1" hidden="1">{"via1",#N/A,TRUE,"general";"via2",#N/A,TRUE,"general";"via3",#N/A,TRUE,"general"}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dh_1" hidden="1">{"TAB1",#N/A,TRUE,"GENERAL";"TAB2",#N/A,TRUE,"GENERAL";"TAB3",#N/A,TRUE,"GENERAL";"TAB4",#N/A,TRUE,"GENERAL";"TAB5",#N/A,TRUE,"GENERAL"}</definedName>
    <definedName name="thtj" localSheetId="17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hidden="1">{"via1",#N/A,TRUE,"general";"via2",#N/A,TRUE,"general";"via3",#N/A,TRUE,"general"}</definedName>
    <definedName name="thtj_1" hidden="1">{"via1",#N/A,TRUE,"general";"via2",#N/A,TRUE,"general";"via3",#N/A,TRUE,"general"}</definedName>
    <definedName name="TIEMPO">[16]BASES!$E$27</definedName>
    <definedName name="TITULO" localSheetId="12">#REF!</definedName>
    <definedName name="TITULO" localSheetId="13">#REF!</definedName>
    <definedName name="TITULO" localSheetId="17">#REF!</definedName>
    <definedName name="TITULO" localSheetId="18">#REF!</definedName>
    <definedName name="TITULO" localSheetId="19">#REF!</definedName>
    <definedName name="TITULO" localSheetId="11">#REF!</definedName>
    <definedName name="TITULO">#REF!</definedName>
    <definedName name="_xlnm.Print_Titles">#N/A</definedName>
    <definedName name="Títulos_a_imprimir_IM" localSheetId="12">#REF!</definedName>
    <definedName name="Títulos_a_imprimir_IM" localSheetId="13">#REF!</definedName>
    <definedName name="Títulos_a_imprimir_IM" localSheetId="17">#REF!</definedName>
    <definedName name="Títulos_a_imprimir_IM" localSheetId="18">#REF!</definedName>
    <definedName name="Títulos_a_imprimir_IM" localSheetId="19">#REF!</definedName>
    <definedName name="Títulos_a_imprimir_IM" localSheetId="11">#REF!</definedName>
    <definedName name="Títulos_a_imprimir_IM">#REF!</definedName>
    <definedName name="tortas" localSheetId="17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_1" hidden="1">{"TAB1",#N/A,TRUE,"GENERAL";"TAB2",#N/A,TRUE,"GENERAL";"TAB3",#N/A,TRUE,"GENERAL";"TAB4",#N/A,TRUE,"GENERAL";"TAB5",#N/A,TRUE,"GENERAL"}</definedName>
    <definedName name="tortas2" localSheetId="17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hidden="1">{"via1",#N/A,TRUE,"general";"via2",#N/A,TRUE,"general";"via3",#N/A,TRUE,"general"}</definedName>
    <definedName name="tortas2_1" hidden="1">{"via1",#N/A,TRUE,"general";"via2",#N/A,TRUE,"general";"via3",#N/A,TRUE,"general"}</definedName>
    <definedName name="TOTAL" localSheetId="12">#REF!</definedName>
    <definedName name="TOTAL" localSheetId="13">#REF!</definedName>
    <definedName name="TOTAL" localSheetId="17">#REF!</definedName>
    <definedName name="TOTAL" localSheetId="18">#REF!</definedName>
    <definedName name="TOTAL" localSheetId="19">#REF!</definedName>
    <definedName name="TOTAL" localSheetId="11">#REF!</definedName>
    <definedName name="TOTAL">#REF!</definedName>
    <definedName name="tr" localSheetId="17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_1" hidden="1">{"TAB1",#N/A,TRUE,"GENERAL";"TAB2",#N/A,TRUE,"GENERAL";"TAB3",#N/A,TRUE,"GENERAL";"TAB4",#N/A,TRUE,"GENERAL";"TAB5",#N/A,TRUE,"GENERAL"}</definedName>
    <definedName name="TRAT">[36]desmonte!$E$48</definedName>
    <definedName name="trest" localSheetId="17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st_1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t_1" hidden="1">{"TAB1",#N/A,TRUE,"GENERAL";"TAB2",#N/A,TRUE,"GENERAL";"TAB3",#N/A,TRUE,"GENERAL";"TAB4",#N/A,TRUE,"GENERAL";"TAB5",#N/A,TRUE,"GENERAL"}</definedName>
    <definedName name="trh" localSheetId="17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hidden="1">{"via1",#N/A,TRUE,"general";"via2",#N/A,TRUE,"general";"via3",#N/A,TRUE,"general"}</definedName>
    <definedName name="trh_1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hidden="1">{"via1",#N/A,TRUE,"general";"via2",#N/A,TRUE,"general";"via3",#N/A,TRUE,"general"}</definedName>
    <definedName name="trhfh_1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hidden="1">{"via1",#N/A,TRUE,"general";"via2",#N/A,TRUE,"general";"via3",#N/A,TRUE,"general"}</definedName>
    <definedName name="trjfgjh_1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hidden="1">{"via1",#N/A,TRUE,"general";"via2",#N/A,TRUE,"general";"via3",#N/A,TRUE,"general"}</definedName>
    <definedName name="tru_1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hidden="1">{"via1",#N/A,TRUE,"general";"via2",#N/A,TRUE,"general";"via3",#N/A,TRUE,"general"}</definedName>
    <definedName name="truds_1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hidden="1">{"via1",#N/A,TRUE,"general";"via2",#N/A,TRUE,"general";"via3",#N/A,TRUE,"general"}</definedName>
    <definedName name="trutu_1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hidden="1">{"via1",#N/A,TRUE,"general";"via2",#N/A,TRUE,"general";"via3",#N/A,TRUE,"general"}</definedName>
    <definedName name="trydfg_1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hidden="1">{"via1",#N/A,TRUE,"general";"via2",#N/A,TRUE,"general";"via3",#N/A,TRUE,"general"}</definedName>
    <definedName name="trydtrygf_1" hidden="1">{"via1",#N/A,TRUE,"general";"via2",#N/A,TRUE,"general";"via3",#N/A,TRUE,"general"}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ery_1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i6_1" hidden="1">{"TAB1",#N/A,TRUE,"GENERAL";"TAB2",#N/A,TRUE,"GENERAL";"TAB3",#N/A,TRUE,"GENERAL";"TAB4",#N/A,TRUE,"GENERAL";"TAB5",#N/A,TRUE,"GENERAL"}</definedName>
    <definedName name="tryrth" localSheetId="17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hidden="1">{"via1",#N/A,TRUE,"general";"via2",#N/A,TRUE,"general";"via3",#N/A,TRUE,"general"}</definedName>
    <definedName name="tryrth_1" hidden="1">{"via1",#N/A,TRUE,"general";"via2",#N/A,TRUE,"general";"via3",#N/A,TRUE,"general"}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sert_1" hidden="1">{"TAB1",#N/A,TRUE,"GENERAL";"TAB2",#N/A,TRUE,"GENERAL";"TAB3",#N/A,TRUE,"GENERAL";"TAB4",#N/A,TRUE,"GENERAL";"TAB5",#N/A,TRUE,"GENERAL"}</definedName>
    <definedName name="TtCD" localSheetId="12">#REF!</definedName>
    <definedName name="TtCD" localSheetId="13">#REF!</definedName>
    <definedName name="TtCD" localSheetId="17">#REF!</definedName>
    <definedName name="TtCD" localSheetId="18">#REF!</definedName>
    <definedName name="TtCD" localSheetId="19">#REF!</definedName>
    <definedName name="TtCD" localSheetId="11">#REF!</definedName>
    <definedName name="TtCD">#REF!</definedName>
    <definedName name="TTR" localSheetId="17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hidden="1">{"via1",#N/A,TRUE,"general";"via2",#N/A,TRUE,"general";"via3",#N/A,TRUE,"general"}</definedName>
    <definedName name="TTR_1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hidden="1">{"via1",#N/A,TRUE,"general";"via2",#N/A,TRUE,"general";"via3",#N/A,TRUE,"general"}</definedName>
    <definedName name="ttrff_1" hidden="1">{"via1",#N/A,TRUE,"general";"via2",#N/A,TRUE,"general";"via3",#N/A,TRUE,"general"}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_1" hidden="1">{"TAB1",#N/A,TRUE,"GENERAL";"TAB2",#N/A,TRUE,"GENERAL";"TAB3",#N/A,TRUE,"GENERAL";"TAB4",#N/A,TRUE,"GENERAL";"TAB5",#N/A,TRUE,"GENERAL"}</definedName>
    <definedName name="tttt7" localSheetId="17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hidden="1">{"via1",#N/A,TRUE,"general";"via2",#N/A,TRUE,"general";"via3",#N/A,TRUE,"general"}</definedName>
    <definedName name="tttt7_1" hidden="1">{"via1",#N/A,TRUE,"general";"via2",#N/A,TRUE,"general";"via3",#N/A,TRUE,"general"}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hy_1" hidden="1">{"TAB1",#N/A,TRUE,"GENERAL";"TAB2",#N/A,TRUE,"GENERAL";"TAB3",#N/A,TRUE,"GENERAL";"TAB4",#N/A,TRUE,"GENERAL";"TAB5",#N/A,TRUE,"GENERAL"}</definedName>
    <definedName name="ttttr" localSheetId="17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hidden="1">{"via1",#N/A,TRUE,"general";"via2",#N/A,TRUE,"general";"via3",#N/A,TRUE,"general"}</definedName>
    <definedName name="ttttr_1" hidden="1">{"via1",#N/A,TRUE,"general";"via2",#N/A,TRUE,"general";"via3",#N/A,TRUE,"general"}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_1" hidden="1">{"TAB1",#N/A,TRUE,"GENERAL";"TAB2",#N/A,TRUE,"GENERAL";"TAB3",#N/A,TRUE,"GENERAL";"TAB4",#N/A,TRUE,"GENERAL";"TAB5",#N/A,TRUE,"GENERAL"}</definedName>
    <definedName name="tu" localSheetId="17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hidden="1">{"via1",#N/A,TRUE,"general";"via2",#N/A,TRUE,"general";"via3",#N/A,TRUE,"general"}</definedName>
    <definedName name="tu_1" hidden="1">{"via1",#N/A,TRUE,"general";"via2",#N/A,TRUE,"general";"via3",#N/A,TRUE,"general"}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_1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ru_1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r_1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_1" hidden="1">{"TAB1",#N/A,TRUE,"GENERAL";"TAB2",#N/A,TRUE,"GENERAL";"TAB3",#N/A,TRUE,"GENERAL";"TAB4",#N/A,TRUE,"GENERAL";"TAB5",#N/A,TRUE,"GENERAL"}</definedName>
    <definedName name="ty" localSheetId="17" hidden="1">{"via1",#N/A,TRUE,"general";"via2",#N/A,TRUE,"general";"via3",#N/A,TRUE,"general"}</definedName>
    <definedName name="ty" localSheetId="18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hidden="1">{"via1",#N/A,TRUE,"general";"via2",#N/A,TRUE,"general";"via3",#N/A,TRUE,"general"}</definedName>
    <definedName name="ty_1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hidden="1">{"via1",#N/A,TRUE,"general";"via2",#N/A,TRUE,"general";"via3",#N/A,TRUE,"general"}</definedName>
    <definedName name="tyery_1" hidden="1">{"via1",#N/A,TRUE,"general";"via2",#N/A,TRUE,"general";"via3",#N/A,TRUE,"general"}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_1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tyj_1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tjuyjuy_1" hidden="1">{"TAB1",#N/A,TRUE,"GENERAL";"TAB2",#N/A,TRUE,"GENERAL";"TAB3",#N/A,TRUE,"GENERAL";"TAB4",#N/A,TRUE,"GENERAL";"TAB5",#N/A,TRUE,"GENERAL"}</definedName>
    <definedName name="tyk" localSheetId="17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hidden="1">{"via1",#N/A,TRUE,"general";"via2",#N/A,TRUE,"general";"via3",#N/A,TRUE,"general"}</definedName>
    <definedName name="tyk_1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hidden="1">{"via1",#N/A,TRUE,"general";"via2",#N/A,TRUE,"general";"via3",#N/A,TRUE,"general"}</definedName>
    <definedName name="tym_1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hidden="1">{"via1",#N/A,TRUE,"general";"via2",#N/A,TRUE,"general";"via3",#N/A,TRUE,"general"}</definedName>
    <definedName name="tyr_1" hidden="1">{"via1",#N/A,TRUE,"general";"via2",#N/A,TRUE,"general";"via3",#N/A,TRUE,"general"}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gfhgfh_1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_1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IYI_1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jh_1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_1" hidden="1">{"TAB1",#N/A,TRUE,"GENERAL";"TAB2",#N/A,TRUE,"GENERAL";"TAB3",#N/A,TRUE,"GENERAL";"TAB4",#N/A,TRUE,"GENERAL";"TAB5",#N/A,TRUE,"GENERAL"}</definedName>
    <definedName name="tyutyu" localSheetId="17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hidden="1">{"via1",#N/A,TRUE,"general";"via2",#N/A,TRUE,"general";"via3",#N/A,TRUE,"general"}</definedName>
    <definedName name="tyutyu_1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hidden="1">{"via1",#N/A,TRUE,"general";"via2",#N/A,TRUE,"general";"via3",#N/A,TRUE,"general"}</definedName>
    <definedName name="tyxg_1" hidden="1">{"via1",#N/A,TRUE,"general";"via2",#N/A,TRUE,"general";"via3",#N/A,TRUE,"general"}</definedName>
    <definedName name="TYY" hidden="1">{"TAB1",#N/A,TRUE,"GENERAL";"TAB2",#N/A,TRUE,"GENERAL";"TAB3",#N/A,TRUE,"GENERAL";"TAB4",#N/A,TRUE,"GENERAL";"TAB5",#N/A,TRUE,"GENERAL"}</definedName>
    <definedName name="TYY_1" hidden="1">{"TAB1",#N/A,TRUE,"GENERAL";"TAB2",#N/A,TRUE,"GENERAL";"TAB3",#N/A,TRUE,"GENERAL";"TAB4",#N/A,TRUE,"GENERAL";"TAB5",#N/A,TRUE,"GENERAL"}</definedName>
    <definedName name="U" localSheetId="12">#REF!</definedName>
    <definedName name="U" localSheetId="13">#REF!</definedName>
    <definedName name="U" localSheetId="17">#REF!</definedName>
    <definedName name="U" localSheetId="18">#REF!</definedName>
    <definedName name="U" localSheetId="19">#REF!</definedName>
    <definedName name="U" localSheetId="11">#REF!</definedName>
    <definedName name="U">#REF!</definedName>
    <definedName name="u3u" localSheetId="17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_1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7u7_1" hidden="1">{"TAB1",#N/A,TRUE,"GENERAL";"TAB2",#N/A,TRUE,"GENERAL";"TAB3",#N/A,TRUE,"GENERAL";"TAB4",#N/A,TRUE,"GENERAL";"TAB5",#N/A,TRUE,"GENERAL"}</definedName>
    <definedName name="Ubicación" localSheetId="12">#REF!</definedName>
    <definedName name="Ubicación" localSheetId="13">#REF!</definedName>
    <definedName name="Ubicación" localSheetId="17">#REF!</definedName>
    <definedName name="Ubicación" localSheetId="18">#REF!</definedName>
    <definedName name="Ubicación" localSheetId="19">#REF!</definedName>
    <definedName name="Ubicación" localSheetId="11">#REF!</definedName>
    <definedName name="Ubicación">#REF!</definedName>
    <definedName name="UI" localSheetId="17" hidden="1">{"via1",#N/A,TRUE,"general";"via2",#N/A,TRUE,"general";"via3",#N/A,TRUE,"general"}</definedName>
    <definedName name="UI" localSheetId="18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hidden="1">{"via1",#N/A,TRUE,"general";"via2",#N/A,TRUE,"general";"via3",#N/A,TRUE,"general"}</definedName>
    <definedName name="UI_1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hidden="1">{"via1",#N/A,TRUE,"general";"via2",#N/A,TRUE,"general";"via3",#N/A,TRUE,"general"}</definedName>
    <definedName name="uijhj_1" hidden="1">{"via1",#N/A,TRUE,"general";"via2",#N/A,TRUE,"general";"via3",#N/A,TRUE,"general"}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_1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_1" hidden="1">{"TAB1",#N/A,TRUE,"GENERAL";"TAB2",#N/A,TRUE,"GENERAL";"TAB3",#N/A,TRUE,"GENERAL";"TAB4",#N/A,TRUE,"GENERAL";"TAB5",#N/A,TRUE,"GENERAL"}</definedName>
    <definedName name="uir" localSheetId="17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hidden="1">{"via1",#N/A,TRUE,"general";"via2",#N/A,TRUE,"general";"via3",#N/A,TRUE,"general"}</definedName>
    <definedName name="uir_1" hidden="1">{"via1",#N/A,TRUE,"general";"via2",#N/A,TRUE,"general";"via3",#N/A,TRUE,"general"}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uii_1" hidden="1">{"TAB1",#N/A,TRUE,"GENERAL";"TAB2",#N/A,TRUE,"GENERAL";"TAB3",#N/A,TRUE,"GENERAL";"TAB4",#N/A,TRUE,"GENERAL";"TAB5",#N/A,TRUE,"GENERAL"}</definedName>
    <definedName name="uityjj" localSheetId="17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hidden="1">{"via1",#N/A,TRUE,"general";"via2",#N/A,TRUE,"general";"via3",#N/A,TRUE,"general"}</definedName>
    <definedName name="uityjj_1" hidden="1">{"via1",#N/A,TRUE,"general";"via2",#N/A,TRUE,"general";"via3",#N/A,TRUE,"general"}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fgj_1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_1" hidden="1">{"TAB1",#N/A,TRUE,"GENERAL";"TAB2",#N/A,TRUE,"GENERAL";"TAB3",#N/A,TRUE,"GENERAL";"TAB4",#N/A,TRUE,"GENERAL";"TAB5",#N/A,TRUE,"GENERAL"}</definedName>
    <definedName name="UNITARIO">[37]Unitarios!$A$3:$D$13</definedName>
    <definedName name="Unitarios" localSheetId="12">#REF!</definedName>
    <definedName name="Unitarios" localSheetId="13">#REF!</definedName>
    <definedName name="Unitarios" localSheetId="17">#REF!</definedName>
    <definedName name="Unitarios" localSheetId="18">#REF!</definedName>
    <definedName name="Unitarios" localSheetId="19">#REF!</definedName>
    <definedName name="Unitarios" localSheetId="11">#REF!</definedName>
    <definedName name="Unitarios">#REF!</definedName>
    <definedName name="uno" localSheetId="17">N°15!ERR</definedName>
    <definedName name="uno" localSheetId="19">N°17!ERR</definedName>
    <definedName name="uno">N°16!ERR</definedName>
    <definedName name="UOUIV" localSheetId="17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OUIV_1" hidden="1">{"TAB1",#N/A,TRUE,"GENERAL";"TAB2",#N/A,TRUE,"GENERAL";"TAB3",#N/A,TRUE,"GENERAL";"TAB4",#N/A,TRUE,"GENERAL";"TAB5",#N/A,TRUE,"GENERAL"}</definedName>
    <definedName name="uriel" localSheetId="17">N°15!ERR</definedName>
    <definedName name="uriel" localSheetId="19">N°17!ERR</definedName>
    <definedName name="uriel">N°16!ERR</definedName>
    <definedName name="uryur" localSheetId="17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ryur_1" hidden="1">{"TAB1",#N/A,TRUE,"GENERAL";"TAB2",#N/A,TRUE,"GENERAL";"TAB3",#N/A,TRUE,"GENERAL";"TAB4",#N/A,TRUE,"GENERAL";"TAB5",#N/A,TRUE,"GENERAL"}</definedName>
    <definedName name="UTL">[6]otros!$C$4</definedName>
    <definedName name="uu" localSheetId="17" hidden="1">{"TAB1",#N/A,TRUE,"GENERAL";"TAB2",#N/A,TRUE,"GENERAL";"TAB3",#N/A,TRUE,"GENERAL";"TAB4",#N/A,TRUE,"GENERAL";"TAB5",#N/A,TRUE,"GENERAL"}</definedName>
    <definedName name="uu" localSheetId="18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_1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_1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o_1" hidden="1">{"TAB1",#N/A,TRUE,"GENERAL";"TAB2",#N/A,TRUE,"GENERAL";"TAB3",#N/A,TRUE,"GENERAL";"TAB4",#N/A,TRUE,"GENERAL";"TAB5",#N/A,TRUE,"GENERAL"}</definedName>
    <definedName name="uuuuuj" localSheetId="17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hidden="1">{"via1",#N/A,TRUE,"general";"via2",#N/A,TRUE,"general";"via3",#N/A,TRUE,"general"}</definedName>
    <definedName name="uuuuuj_1" hidden="1">{"via1",#N/A,TRUE,"general";"via2",#N/A,TRUE,"general";"via3",#N/A,TRUE,"general"}</definedName>
    <definedName name="UUUUUUU" hidden="1">{"TAB1",#N/A,TRUE,"GENERAL";"TAB2",#N/A,TRUE,"GENERAL";"TAB3",#N/A,TRUE,"GENERAL";"TAB4",#N/A,TRUE,"GENERAL";"TAB5",#N/A,TRUE,"GENERAL"}</definedName>
    <definedName name="UUUUUUU_1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wkap_1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iyiy_1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tu_1" hidden="1">{"TAB1",#N/A,TRUE,"GENERAL";"TAB2",#N/A,TRUE,"GENERAL";"TAB3",#N/A,TRUE,"GENERAL";"TAB4",#N/A,TRUE,"GENERAL";"TAB5",#N/A,TRUE,"GENERAL"}</definedName>
    <definedName name="uyur" localSheetId="17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hidden="1">{"via1",#N/A,TRUE,"general";"via2",#N/A,TRUE,"general";"via3",#N/A,TRUE,"general"}</definedName>
    <definedName name="uyur_1" hidden="1">{"via1",#N/A,TRUE,"general";"via2",#N/A,TRUE,"general";"via3",#N/A,TRUE,"general"}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18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" hidden="1">{"TAB1",#N/A,TRUE,"GENERAL";"TAB2",#N/A,TRUE,"GENERAL";"TAB3",#N/A,TRUE,"GENERAL";"TAB4",#N/A,TRUE,"GENERAL";"TAB5",#N/A,TRUE,"GENERAL"}</definedName>
    <definedName name="VALDES" localSheetId="12">#REF!</definedName>
    <definedName name="VALDES" localSheetId="13">#REF!</definedName>
    <definedName name="VALDES" localSheetId="17">#REF!</definedName>
    <definedName name="VALDES" localSheetId="18">#REF!</definedName>
    <definedName name="VALDES" localSheetId="19">#REF!</definedName>
    <definedName name="VALDES" localSheetId="11">#REF!</definedName>
    <definedName name="VALDES">#REF!</definedName>
    <definedName name="valor1" localSheetId="12">#REF!</definedName>
    <definedName name="valor1" localSheetId="13">#REF!</definedName>
    <definedName name="valor1" localSheetId="17">#REF!</definedName>
    <definedName name="valor1" localSheetId="18">#REF!</definedName>
    <definedName name="valor1" localSheetId="19">#REF!</definedName>
    <definedName name="valor1" localSheetId="11">#REF!</definedName>
    <definedName name="valor1">#REF!</definedName>
    <definedName name="valor2" localSheetId="12">#REF!</definedName>
    <definedName name="valor2" localSheetId="13">#REF!</definedName>
    <definedName name="valor2" localSheetId="17">#REF!</definedName>
    <definedName name="valor2" localSheetId="18">#REF!</definedName>
    <definedName name="valor2" localSheetId="19">#REF!</definedName>
    <definedName name="valor2" localSheetId="11">#REF!</definedName>
    <definedName name="valor2">#REF!</definedName>
    <definedName name="VALOR3" localSheetId="12">#REF!</definedName>
    <definedName name="VALOR3" localSheetId="13">#REF!</definedName>
    <definedName name="VALOR3" localSheetId="17">#REF!</definedName>
    <definedName name="VALOR3" localSheetId="18">#REF!</definedName>
    <definedName name="VALOR3" localSheetId="19">#REF!</definedName>
    <definedName name="VALOR3" localSheetId="11">#REF!</definedName>
    <definedName name="VALOR3">#REF!</definedName>
    <definedName name="vbvbvbvb" localSheetId="17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vbvbvb_1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7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hidden="1">{"via1",#N/A,TRUE,"general";"via2",#N/A,TRUE,"general";"via3",#N/A,TRUE,"general"}</definedName>
    <definedName name="vdfvuio_1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hidden="1">{"via1",#N/A,TRUE,"general";"via2",#N/A,TRUE,"general";"via3",#N/A,TRUE,"general"}</definedName>
    <definedName name="vdsvnj_1" hidden="1">{"via1",#N/A,TRUE,"general";"via2",#N/A,TRUE,"general";"via3",#N/A,TRUE,"general"}</definedName>
    <definedName name="VentaAiu" localSheetId="12">#REF!</definedName>
    <definedName name="VentaAiu" localSheetId="13">#REF!</definedName>
    <definedName name="VentaAiu" localSheetId="17">#REF!</definedName>
    <definedName name="VentaAiu" localSheetId="18">#REF!</definedName>
    <definedName name="VentaAiu" localSheetId="19">#REF!</definedName>
    <definedName name="VentaAiu" localSheetId="11">#REF!</definedName>
    <definedName name="VentaAiu">#REF!</definedName>
    <definedName name="vfbgnhyt" localSheetId="17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hidden="1">{"via1",#N/A,TRUE,"general";"via2",#N/A,TRUE,"general";"via3",#N/A,TRUE,"general"}</definedName>
    <definedName name="vfbgnhyt_1" hidden="1">{"via1",#N/A,TRUE,"general";"via2",#N/A,TRUE,"general";"via3",#N/A,TRUE,"general"}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dv_1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fvf_1" hidden="1">{"TAB1",#N/A,TRUE,"GENERAL";"TAB2",#N/A,TRUE,"GENERAL";"TAB3",#N/A,TRUE,"GENERAL";"TAB4",#N/A,TRUE,"GENERAL";"TAB5",#N/A,TRUE,"GENERAL"}</definedName>
    <definedName name="vk" localSheetId="17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hidden="1">{"via1",#N/A,TRUE,"general";"via2",#N/A,TRUE,"general";"via3",#N/A,TRUE,"general"}</definedName>
    <definedName name="vk_1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hidden="1">{"via1",#N/A,TRUE,"general";"via2",#N/A,TRUE,"general";"via3",#N/A,TRUE,"general"}</definedName>
    <definedName name="vnbvxb_1" hidden="1">{"via1",#N/A,TRUE,"general";"via2",#N/A,TRUE,"general";"via3",#N/A,TRUE,"general"}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VBN_1" hidden="1">{"TAB1",#N/A,TRUE,"GENERAL";"TAB2",#N/A,TRUE,"GENERAL";"TAB3",#N/A,TRUE,"GENERAL";"TAB4",#N/A,TRUE,"GENERAL";"TAB5",#N/A,TRUE,"GENERAL"}</definedName>
    <definedName name="vsdfj" localSheetId="17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hidden="1">{"via1",#N/A,TRUE,"general";"via2",#N/A,TRUE,"general";"via3",#N/A,TRUE,"general"}</definedName>
    <definedName name="vsdfj_1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hidden="1">{"via1",#N/A,TRUE,"general";"via2",#N/A,TRUE,"general";"via3",#N/A,TRUE,"general"}</definedName>
    <definedName name="vt_1" hidden="1">{"via1",#N/A,TRUE,"general";"via2",#N/A,TRUE,"general";"via3",#N/A,TRUE,"general"}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cxv_1" hidden="1">{"TAB1",#N/A,TRUE,"GENERAL";"TAB2",#N/A,TRUE,"GENERAL";"TAB3",#N/A,TRUE,"GENERAL";"TAB4",#N/A,TRUE,"GENERAL";"TAB5",#N/A,TRUE,"GENERAL"}</definedName>
    <definedName name="VVV" localSheetId="12">#REF!</definedName>
    <definedName name="VVV" localSheetId="13">#REF!</definedName>
    <definedName name="VVV" localSheetId="17">#REF!</definedName>
    <definedName name="VVV" localSheetId="18">#REF!</definedName>
    <definedName name="VVV" localSheetId="19">#REF!</definedName>
    <definedName name="VVV" localSheetId="11">#REF!</definedName>
    <definedName name="VVV">#REF!</definedName>
    <definedName name="vvvvt" localSheetId="17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hidden="1">{"via1",#N/A,TRUE,"general";"via2",#N/A,TRUE,"general";"via3",#N/A,TRUE,"general"}</definedName>
    <definedName name="vvvvt_1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hidden="1">{"via1",#N/A,TRUE,"general";"via2",#N/A,TRUE,"general";"via3",#N/A,TRUE,"general"}</definedName>
    <definedName name="vvvvvvf_1" hidden="1">{"via1",#N/A,TRUE,"general";"via2",#N/A,TRUE,"general";"via3",#N/A,TRUE,"general"}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vy_1" hidden="1">{"TAB1",#N/A,TRUE,"GENERAL";"TAB2",#N/A,TRUE,"GENERAL";"TAB3",#N/A,TRUE,"GENERAL";"TAB4",#N/A,TRUE,"GENERAL";"TAB5",#N/A,TRUE,"GENERAL"}</definedName>
    <definedName name="w2w2w" localSheetId="17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hidden="1">{"via1",#N/A,TRUE,"general";"via2",#N/A,TRUE,"general";"via3",#N/A,TRUE,"general"}</definedName>
    <definedName name="w2w2w_1" hidden="1">{"via1",#N/A,TRUE,"general";"via2",#N/A,TRUE,"general";"via3",#N/A,TRUE,"general"}</definedName>
    <definedName name="WDFSDF" localSheetId="12">'[17]Res-Accide-10'!#REF!</definedName>
    <definedName name="WDFSDF" localSheetId="13">'[17]Res-Accide-10'!#REF!</definedName>
    <definedName name="WDFSDF" localSheetId="17">'[17]Res-Accide-10'!#REF!</definedName>
    <definedName name="WDFSDF" localSheetId="18">'[17]Res-Accide-10'!#REF!</definedName>
    <definedName name="WDFSDF" localSheetId="19">'[17]Res-Accide-10'!#REF!</definedName>
    <definedName name="WDFSDF" localSheetId="11">'[17]Res-Accide-10'!#REF!</definedName>
    <definedName name="WDFSDF">'[17]Res-Accide-10'!#REF!</definedName>
    <definedName name="WEFWE" localSheetId="12">'[17]Res-Accide-10'!#REF!</definedName>
    <definedName name="WEFWE" localSheetId="13">'[17]Res-Accide-10'!#REF!</definedName>
    <definedName name="WEFWE" localSheetId="17">'[17]Res-Accide-10'!#REF!</definedName>
    <definedName name="WEFWE" localSheetId="18">'[17]Res-Accide-10'!#REF!</definedName>
    <definedName name="WEFWE" localSheetId="19">'[17]Res-Accide-10'!#REF!</definedName>
    <definedName name="WEFWE" localSheetId="11">'[17]Res-Accide-10'!#REF!</definedName>
    <definedName name="WEFWE">'[17]Res-Accide-10'!#REF!</definedName>
    <definedName name="WER">'[17]Res-Accide-10'!$S$2:$S$7</definedName>
    <definedName name="werew" localSheetId="17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_1" hidden="1">{"TAB1",#N/A,TRUE,"GENERAL";"TAB2",#N/A,TRUE,"GENERAL";"TAB3",#N/A,TRUE,"GENERAL";"TAB4",#N/A,TRUE,"GENERAL";"TAB5",#N/A,TRUE,"GENERAL"}</definedName>
    <definedName name="WEREWR" localSheetId="17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hidden="1">{"via1",#N/A,TRUE,"general";"via2",#N/A,TRUE,"general";"via3",#N/A,TRUE,"general"}</definedName>
    <definedName name="WEREWR_1" hidden="1">{"via1",#N/A,TRUE,"general";"via2",#N/A,TRUE,"general";"via3",#N/A,TRUE,"general"}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fdsf_1" hidden="1">{"TAB1",#N/A,TRUE,"GENERAL";"TAB2",#N/A,TRUE,"GENERAL";"TAB3",#N/A,TRUE,"GENERAL";"TAB4",#N/A,TRUE,"GENERAL";"TAB5",#N/A,TRUE,"GENERAL"}</definedName>
    <definedName name="werh" localSheetId="17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hidden="1">{"via1",#N/A,TRUE,"general";"via2",#N/A,TRUE,"general";"via3",#N/A,TRUE,"general"}</definedName>
    <definedName name="werh_1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sfdfrguyo_1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hidden="1">{"via1",#N/A,TRUE,"general";"via2",#N/A,TRUE,"general";"via3",#N/A,TRUE,"general"}</definedName>
    <definedName name="werwr_1" hidden="1">{"via1",#N/A,TRUE,"general";"via2",#N/A,TRUE,"general";"via3",#N/A,TRUE,"general"}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RWVN_1" hidden="1">{"TAB1",#N/A,TRUE,"GENERAL";"TAB2",#N/A,TRUE,"GENERAL";"TAB3",#N/A,TRUE,"GENERAL";"TAB4",#N/A,TRUE,"GENERAL";"TAB5",#N/A,TRUE,"GENERAL"}</definedName>
    <definedName name="wetrew" localSheetId="17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hidden="1">{"via1",#N/A,TRUE,"general";"via2",#N/A,TRUE,"general";"via3",#N/A,TRUE,"general"}</definedName>
    <definedName name="wetrew_1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hidden="1">{"via1",#N/A,TRUE,"general";"via2",#N/A,TRUE,"general";"via3",#N/A,TRUE,"general"}</definedName>
    <definedName name="wettt_1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hidden="1">{"via1",#N/A,TRUE,"general";"via2",#N/A,TRUE,"general";"via3",#N/A,TRUE,"general"}</definedName>
    <definedName name="wetwretd_1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hidden="1">{"via1",#N/A,TRUE,"general";"via2",#N/A,TRUE,"general";"via3",#N/A,TRUE,"general"}</definedName>
    <definedName name="wew_1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hidden="1">{"via1",#N/A,TRUE,"general";"via2",#N/A,TRUE,"general";"via3",#N/A,TRUE,"general"}</definedName>
    <definedName name="wffag_1" hidden="1">{"via1",#N/A,TRUE,"general";"via2",#N/A,TRUE,"general";"via3",#N/A,TRUE,"general"}</definedName>
    <definedName name="WILSON" localSheetId="12">'[17]Res-Accide-10'!#REF!</definedName>
    <definedName name="WILSON" localSheetId="13">'[17]Res-Accide-10'!#REF!</definedName>
    <definedName name="WILSON" localSheetId="17">'[17]Res-Accide-10'!#REF!</definedName>
    <definedName name="WILSON" localSheetId="18">'[17]Res-Accide-10'!#REF!</definedName>
    <definedName name="WILSON" localSheetId="19">'[17]Res-Accide-10'!#REF!</definedName>
    <definedName name="WILSON" localSheetId="11">'[17]Res-Accide-10'!#REF!</definedName>
    <definedName name="WILSON">'[17]Res-Accide-10'!#REF!</definedName>
    <definedName name="WQEEWQ" localSheetId="17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EEWQ_1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via." localSheetId="17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hidden="1">{"via1",#N/A,TRUE,"general";"via2",#N/A,TRUE,"general";"via3",#N/A,TRUE,"general"}</definedName>
    <definedName name="wsnhed_1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hidden="1">{"via1",#N/A,TRUE,"general";"via2",#N/A,TRUE,"general";"via3",#N/A,TRUE,"general"}</definedName>
    <definedName name="wswswsqa_1" hidden="1">{"via1",#N/A,TRUE,"general";"via2",#N/A,TRUE,"general";"via3",#N/A,TRUE,"general"}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t_1" hidden="1">{"TAB1",#N/A,TRUE,"GENERAL";"TAB2",#N/A,TRUE,"GENERAL";"TAB3",#N/A,TRUE,"GENERAL";"TAB4",#N/A,TRUE,"GENERAL";"TAB5",#N/A,TRUE,"GENERAL"}</definedName>
    <definedName name="wwded3" localSheetId="17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hidden="1">{"via1",#N/A,TRUE,"general";"via2",#N/A,TRUE,"general";"via3",#N/A,TRUE,"general"}</definedName>
    <definedName name="wwded3_1" hidden="1">{"via1",#N/A,TRUE,"general";"via2",#N/A,TRUE,"general";"via3",#N/A,TRUE,"general"}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e_1" hidden="1">{"TAB1",#N/A,TRUE,"GENERAL";"TAB2",#N/A,TRUE,"GENERAL";"TAB3",#N/A,TRUE,"GENERAL";"TAB4",#N/A,TRUE,"GENERAL";"TAB5",#N/A,TRUE,"GENERAL"}</definedName>
    <definedName name="wyty" localSheetId="17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hidden="1">{"via1",#N/A,TRUE,"general";"via2",#N/A,TRUE,"general";"via3",#N/A,TRUE,"general"}</definedName>
    <definedName name="wyty_1" hidden="1">{"via1",#N/A,TRUE,"general";"via2",#N/A,TRUE,"general";"via3",#N/A,TRUE,"general"}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bvbs_1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sxs_1" hidden="1">{"TAB1",#N/A,TRUE,"GENERAL";"TAB2",#N/A,TRUE,"GENERAL";"TAB3",#N/A,TRUE,"GENERAL";"TAB4",#N/A,TRUE,"GENERAL";"TAB5",#N/A,TRUE,"GENERAL"}</definedName>
    <definedName name="XX" localSheetId="12">#REF!</definedName>
    <definedName name="XX" localSheetId="13">#REF!</definedName>
    <definedName name="XX" localSheetId="17">#REF!</definedName>
    <definedName name="XX" localSheetId="18">#REF!</definedName>
    <definedName name="XX" localSheetId="19">#REF!</definedName>
    <definedName name="XX" localSheetId="11">#REF!</definedName>
    <definedName name="XX">#REF!</definedName>
    <definedName name="xxfg" localSheetId="17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hidden="1">{"via1",#N/A,TRUE,"general";"via2",#N/A,TRUE,"general";"via3",#N/A,TRUE,"general"}</definedName>
    <definedName name="xxfg_1" hidden="1">{"via1",#N/A,TRUE,"general";"via2",#N/A,TRUE,"general";"via3",#N/A,TRUE,"general"}</definedName>
    <definedName name="xxxxx" localSheetId="12">[38]!absc</definedName>
    <definedName name="xxxxx" localSheetId="13">[38]!absc</definedName>
    <definedName name="xxxxx" localSheetId="15">[38]!absc</definedName>
    <definedName name="xxxxx" localSheetId="16">[38]!absc</definedName>
    <definedName name="xxxxx" localSheetId="17">[38]!absc</definedName>
    <definedName name="xxxxx" localSheetId="18">[38]!absc</definedName>
    <definedName name="xxxxx" localSheetId="19">[38]!absc</definedName>
    <definedName name="xxxxx" localSheetId="4">[38]!absc</definedName>
    <definedName name="xxxxx" localSheetId="6">[38]!absc</definedName>
    <definedName name="xxxxx" localSheetId="11">[38]!absc</definedName>
    <definedName name="xxxxx" localSheetId="2">[38]!absc</definedName>
    <definedName name="xxxxx">[38]!absc</definedName>
    <definedName name="xxxxxds" localSheetId="17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hidden="1">{"via1",#N/A,TRUE,"general";"via2",#N/A,TRUE,"general";"via3",#N/A,TRUE,"general"}</definedName>
    <definedName name="xxxxxds_1" hidden="1">{"via1",#N/A,TRUE,"general";"via2",#N/A,TRUE,"general";"via3",#N/A,TRUE,"general"}</definedName>
    <definedName name="XXXXXXXXXX" localSheetId="12">#REF!</definedName>
    <definedName name="XXXXXXXXXX" localSheetId="13">#REF!</definedName>
    <definedName name="XXXXXXXXXX" localSheetId="17">#REF!</definedName>
    <definedName name="XXXXXXXXXX" localSheetId="18">#REF!</definedName>
    <definedName name="XXXXXXXXXX" localSheetId="19">#REF!</definedName>
    <definedName name="XXXXXXXXXX" localSheetId="11">#REF!</definedName>
    <definedName name="XXXXXXXXXX">#REF!</definedName>
    <definedName name="xxxxxxxxxx29" localSheetId="17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29_1" hidden="1">{"via1",#N/A,TRUE,"general";"via2",#N/A,TRUE,"general";"via3",#N/A,TRUE,"general"}</definedName>
    <definedName name="XXXXXXXXXXXX" localSheetId="12">#REF!</definedName>
    <definedName name="XXXXXXXXXXXX" localSheetId="13">#REF!</definedName>
    <definedName name="XXXXXXXXXXXX" localSheetId="17">#REF!</definedName>
    <definedName name="XXXXXXXXXXXX" localSheetId="18">#REF!</definedName>
    <definedName name="XXXXXXXXXXXX" localSheetId="19">#REF!</definedName>
    <definedName name="XXXXXXXXXXXX" localSheetId="11">#REF!</definedName>
    <definedName name="XXXXXXXXXXXX">#REF!</definedName>
    <definedName name="xxyzabc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hidden="1">{"via1",#N/A,TRUE,"general";"via2",#N/A,TRUE,"general";"via3",#N/A,TRUE,"general"}</definedName>
    <definedName name="XZXZV_1" hidden="1">{"via1",#N/A,TRUE,"general";"via2",#N/A,TRUE,"general";"via3",#N/A,TRUE,"general"}</definedName>
    <definedName name="Y" localSheetId="12">[10]!absc</definedName>
    <definedName name="Y" localSheetId="13">[10]!absc</definedName>
    <definedName name="Y" localSheetId="17">[10]!absc</definedName>
    <definedName name="Y" localSheetId="18">[10]!absc</definedName>
    <definedName name="Y" localSheetId="19">[10]!absc</definedName>
    <definedName name="Y" localSheetId="11">[10]!absc</definedName>
    <definedName name="y" hidden="1">{"via1",#N/A,TRUE,"general";"via2",#N/A,TRUE,"general";"via3",#N/A,TRUE,"general"}</definedName>
    <definedName name="y_1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hidden="1">{"via1",#N/A,TRUE,"general";"via2",#N/A,TRUE,"general";"via3",#N/A,TRUE,"general"}</definedName>
    <definedName name="y6y6_1" hidden="1">{"via1",#N/A,TRUE,"general";"via2",#N/A,TRUE,"general";"via3",#N/A,TRUE,"general"}</definedName>
    <definedName name="YA" localSheetId="12">#REF!</definedName>
    <definedName name="YA" localSheetId="13">#REF!</definedName>
    <definedName name="YA" localSheetId="17">#REF!</definedName>
    <definedName name="YA" localSheetId="18">#REF!</definedName>
    <definedName name="YA" localSheetId="19">#REF!</definedName>
    <definedName name="YA" localSheetId="11">#REF!</definedName>
    <definedName name="YA">#REF!</definedName>
    <definedName name="yery" localSheetId="17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hidden="1">{"via1",#N/A,TRUE,"general";"via2",#N/A,TRUE,"general";"via3",#N/A,TRUE,"general"}</definedName>
    <definedName name="yery_1" hidden="1">{"via1",#N/A,TRUE,"general";"via2",#N/A,TRUE,"general";"via3",#N/A,TRUE,"general"}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_1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_1" hidden="1">{"TAB1",#N/A,TRUE,"GENERAL";"TAB2",#N/A,TRUE,"GENERAL";"TAB3",#N/A,TRUE,"GENERAL";"TAB4",#N/A,TRUE,"GENERAL";"TAB5",#N/A,TRUE,"GENERAL"}</definedName>
    <definedName name="yrey" localSheetId="17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hidden="1">{"via1",#N/A,TRUE,"general";"via2",#N/A,TRUE,"general";"via3",#N/A,TRUE,"general"}</definedName>
    <definedName name="yrey_1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hidden="1">{"via1",#N/A,TRUE,"general";"via2",#N/A,TRUE,"general";"via3",#N/A,TRUE,"general"}</definedName>
    <definedName name="yry_1" hidden="1">{"via1",#N/A,TRUE,"general";"via2",#N/A,TRUE,"general";"via3",#N/A,TRUE,"general"}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_1" hidden="1">{"TAB1",#N/A,TRUE,"GENERAL";"TAB2",#N/A,TRUE,"GENERAL";"TAB3",#N/A,TRUE,"GENERAL";"TAB4",#N/A,TRUE,"GENERAL";"TAB5",#N/A,TRUE,"GENERAL"}</definedName>
    <definedName name="ytjt6" localSheetId="17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hidden="1">{"via1",#N/A,TRUE,"general";"via2",#N/A,TRUE,"general";"via3",#N/A,TRUE,"general"}</definedName>
    <definedName name="ytjt6_1" hidden="1">{"via1",#N/A,TRUE,"general";"via2",#N/A,TRUE,"general";"via3",#N/A,TRUE,"general"}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wyr_1" hidden="1">{"TAB1",#N/A,TRUE,"GENERAL";"TAB2",#N/A,TRUE,"GENERAL";"TAB3",#N/A,TRUE,"GENERAL";"TAB4",#N/A,TRUE,"GENERAL";"TAB5",#N/A,TRUE,"GENERAL"}</definedName>
    <definedName name="ytry" localSheetId="17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hidden="1">{"via1",#N/A,TRUE,"general";"via2",#N/A,TRUE,"general";"via3",#N/A,TRUE,"general"}</definedName>
    <definedName name="ytry_1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hidden="1">{"via1",#N/A,TRUE,"general";"via2",#N/A,TRUE,"general";"via3",#N/A,TRUE,"general"}</definedName>
    <definedName name="ytryrty_1" hidden="1">{"via1",#N/A,TRUE,"general";"via2",#N/A,TRUE,"general";"via3",#N/A,TRUE,"general"}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RYUYT_1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dfgd_1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tu7_1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ru_1" hidden="1">{"TAB1",#N/A,TRUE,"GENERAL";"TAB2",#N/A,TRUE,"GENERAL";"TAB3",#N/A,TRUE,"GENERAL";"TAB4",#N/A,TRUE,"GENERAL";"TAB5",#N/A,TRUE,"GENERAL"}</definedName>
    <definedName name="ytuytfgh" localSheetId="17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hidden="1">{"via1",#N/A,TRUE,"general";"via2",#N/A,TRUE,"general";"via3",#N/A,TRUE,"general"}</definedName>
    <definedName name="ytuytfgh_1" hidden="1">{"via1",#N/A,TRUE,"general";"via2",#N/A,TRUE,"general";"via3",#N/A,TRUE,"general"}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_1" hidden="1">{"TAB1",#N/A,TRUE,"GENERAL";"TAB2",#N/A,TRUE,"GENERAL";"TAB3",#N/A,TRUE,"GENERAL";"TAB4",#N/A,TRUE,"GENERAL";"TAB5",#N/A,TRUE,"GENERAL"}</definedName>
    <definedName name="ytyyh" localSheetId="17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hidden="1">{"via1",#N/A,TRUE,"general";"via2",#N/A,TRUE,"general";"via3",#N/A,TRUE,"general"}</definedName>
    <definedName name="ytyyh_1" hidden="1">{"via1",#N/A,TRUE,"general";"via2",#N/A,TRUE,"general";"via3",#N/A,TRUE,"general"}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tzacdfg_1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_1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dre54_1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gh_1" hidden="1">{"TAB1",#N/A,TRUE,"GENERAL";"TAB2",#N/A,TRUE,"GENERAL";"TAB3",#N/A,TRUE,"GENERAL";"TAB4",#N/A,TRUE,"GENERAL";"TAB5",#N/A,TRUE,"GENERAL"}</definedName>
    <definedName name="yutu" localSheetId="17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hidden="1">{"via1",#N/A,TRUE,"general";"via2",#N/A,TRUE,"general";"via3",#N/A,TRUE,"general"}</definedName>
    <definedName name="yutu_1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hidden="1">{"via1",#N/A,TRUE,"general";"via2",#N/A,TRUE,"general";"via3",#N/A,TRUE,"general"}</definedName>
    <definedName name="yuuiiy_1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hidden="1">{"via1",#N/A,TRUE,"general";"via2",#N/A,TRUE,"general";"via3",#N/A,TRUE,"general"}</definedName>
    <definedName name="yuuuuuu_1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hidden="1">{"via1",#N/A,TRUE,"general";"via2",#N/A,TRUE,"general";"via3",#N/A,TRUE,"general"}</definedName>
    <definedName name="yy_1" hidden="1">{"via1",#N/A,TRUE,"general";"via2",#N/A,TRUE,"general";"via3",#N/A,TRUE,"general"}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h_1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hhh_1" hidden="1">{"TAB1",#N/A,TRUE,"GENERAL";"TAB2",#N/A,TRUE,"GENERAL";"TAB3",#N/A,TRUE,"GENERAL";"TAB4",#N/A,TRUE,"GENERAL";"TAB5",#N/A,TRUE,"GENERAL"}</definedName>
    <definedName name="yyyyyf" localSheetId="17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hidden="1">{"via1",#N/A,TRUE,"general";"via2",#N/A,TRUE,"general";"via3",#N/A,TRUE,"general"}</definedName>
    <definedName name="yyyyyf_1" hidden="1">{"via1",#N/A,TRUE,"general";"via2",#N/A,TRUE,"general";"via3",#N/A,TRUE,"general"}</definedName>
    <definedName name="yyyyyyyyyyy" hidden="1">{"TAB1",#N/A,TRUE,"GENERAL";"TAB2",#N/A,TRUE,"GENERAL";"TAB3",#N/A,TRUE,"GENERAL";"TAB4",#N/A,TRUE,"GENERAL";"TAB5",#N/A,TRUE,"GENERAL"}</definedName>
    <definedName name="zdervr" localSheetId="17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hidden="1">{"via1",#N/A,TRUE,"general";"via2",#N/A,TRUE,"general";"via3",#N/A,TRUE,"general"}</definedName>
    <definedName name="zdervr_1" hidden="1">{"via1",#N/A,TRUE,"general";"via2",#N/A,TRUE,"general";"via3",#N/A,TRUE,"general"}</definedName>
    <definedName name="ZDF" localSheetId="12">#REF!</definedName>
    <definedName name="ZDF" localSheetId="13">#REF!</definedName>
    <definedName name="ZDF" localSheetId="17">#REF!</definedName>
    <definedName name="ZDF" localSheetId="18">#REF!</definedName>
    <definedName name="ZDF" localSheetId="19">#REF!</definedName>
    <definedName name="ZDF" localSheetId="11">#REF!</definedName>
    <definedName name="ZDF">#REF!</definedName>
    <definedName name="zx" localSheetId="17">N°15!ERR</definedName>
    <definedName name="zx" localSheetId="19">N°17!ERR</definedName>
    <definedName name="zx">N°16!ERR</definedName>
    <definedName name="zxczds" localSheetId="17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czds_1" hidden="1">{"TAB1",#N/A,TRUE,"GENERAL";"TAB2",#N/A,TRUE,"GENERAL";"TAB3",#N/A,TRUE,"GENERAL";"TAB4",#N/A,TRUE,"GENERAL";"TAB5",#N/A,TRUE,"GENERAL"}</definedName>
    <definedName name="zxsdftyu" localSheetId="17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hidden="1">{"via1",#N/A,TRUE,"general";"via2",#N/A,TRUE,"general";"via3",#N/A,TRUE,"general"}</definedName>
    <definedName name="zxsdftyu_1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hidden="1">{"via1",#N/A,TRUE,"general";"via2",#N/A,TRUE,"general";"via3",#N/A,TRUE,"general"}</definedName>
    <definedName name="zxvxczv_1" hidden="1">{"via1",#N/A,TRUE,"general";"via2",#N/A,TRUE,"general";"via3",#N/A,TRUE,"general"}</definedName>
    <definedName name="ZZZZZZZZZZZ" localSheetId="12">'[19]A. P. U.'!#REF!</definedName>
    <definedName name="ZZZZZZZZZZZ" localSheetId="13">'[19]A. P. U.'!#REF!</definedName>
    <definedName name="ZZZZZZZZZZZ" localSheetId="17">'[19]A. P. U.'!#REF!</definedName>
    <definedName name="ZZZZZZZZZZZ" localSheetId="18">'[19]A. P. U.'!#REF!</definedName>
    <definedName name="ZZZZZZZZZZZ" localSheetId="19">'[19]A. P. U.'!#REF!</definedName>
    <definedName name="ZZZZZZZZZZZ" localSheetId="11">'[19]A. P. U.'!#REF!</definedName>
    <definedName name="ZZZZZZZZZZZ">'[19]A.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62" l="1"/>
  <c r="H20" i="62"/>
  <c r="H21" i="62"/>
  <c r="H22" i="62"/>
  <c r="H23" i="62"/>
  <c r="H24" i="62"/>
  <c r="K24" i="62"/>
  <c r="H25" i="62"/>
  <c r="H26" i="62"/>
  <c r="H29" i="62"/>
  <c r="H30" i="62"/>
  <c r="H32" i="62"/>
  <c r="J40" i="62"/>
  <c r="J41" i="62"/>
  <c r="J45" i="62"/>
  <c r="J58" i="62"/>
  <c r="H29" i="1"/>
  <c r="C106" i="61"/>
  <c r="H32" i="1" s="1"/>
  <c r="C104" i="61"/>
  <c r="H30" i="1" s="1"/>
  <c r="C102" i="61"/>
  <c r="C96" i="61"/>
  <c r="C94" i="61"/>
  <c r="C92" i="61" s="1"/>
  <c r="H26" i="1" s="1"/>
  <c r="C90" i="61"/>
  <c r="C88" i="61"/>
  <c r="C86" i="61"/>
  <c r="C85" i="61"/>
  <c r="C84" i="61"/>
  <c r="C83" i="61"/>
  <c r="C82" i="61"/>
  <c r="C81" i="61" s="1"/>
  <c r="C79" i="61" s="1"/>
  <c r="H25" i="1" s="1"/>
  <c r="C77" i="61"/>
  <c r="C76" i="61"/>
  <c r="C74" i="61"/>
  <c r="C73" i="61" s="1"/>
  <c r="C71" i="61"/>
  <c r="C70" i="61"/>
  <c r="C69" i="61"/>
  <c r="C68" i="61" s="1"/>
  <c r="C66" i="61"/>
  <c r="C65" i="61"/>
  <c r="C64" i="61"/>
  <c r="C63" i="61"/>
  <c r="C62" i="61"/>
  <c r="C61" i="61"/>
  <c r="C60" i="61"/>
  <c r="C59" i="61"/>
  <c r="C58" i="61"/>
  <c r="C57" i="61" s="1"/>
  <c r="C53" i="61"/>
  <c r="C52" i="61"/>
  <c r="C51" i="61"/>
  <c r="C49" i="61" s="1"/>
  <c r="H23" i="1" s="1"/>
  <c r="C47" i="61"/>
  <c r="C46" i="61"/>
  <c r="C45" i="61"/>
  <c r="C42" i="61"/>
  <c r="C41" i="61"/>
  <c r="C40" i="61"/>
  <c r="C39" i="61"/>
  <c r="C38" i="61"/>
  <c r="C32" i="61"/>
  <c r="C27" i="61" s="1"/>
  <c r="H21" i="1" s="1"/>
  <c r="C25" i="61"/>
  <c r="C23" i="61"/>
  <c r="C21" i="61"/>
  <c r="H20" i="1" s="1"/>
  <c r="C17" i="61"/>
  <c r="C1" i="61" s="1"/>
  <c r="H15" i="1" s="1"/>
  <c r="C13" i="61"/>
  <c r="C3" i="61"/>
  <c r="E3" i="57"/>
  <c r="E4" i="57"/>
  <c r="E5" i="57"/>
  <c r="E6" i="57"/>
  <c r="E7" i="57"/>
  <c r="E2" i="57"/>
  <c r="E1" i="57" s="1"/>
  <c r="L56" i="53" s="1"/>
  <c r="N56" i="53" s="1"/>
  <c r="E3" i="56"/>
  <c r="E1" i="56" s="1"/>
  <c r="L55" i="53" s="1"/>
  <c r="N55" i="53" s="1"/>
  <c r="E4" i="56"/>
  <c r="E5" i="56"/>
  <c r="E6" i="56"/>
  <c r="E7" i="56"/>
  <c r="E8" i="56"/>
  <c r="E2" i="56"/>
  <c r="E3" i="58"/>
  <c r="E4" i="58"/>
  <c r="E1" i="58" s="1"/>
  <c r="L50" i="53" s="1"/>
  <c r="N50" i="53" s="1"/>
  <c r="E5" i="58"/>
  <c r="E6" i="58"/>
  <c r="E7" i="58"/>
  <c r="E8" i="58"/>
  <c r="E9" i="58"/>
  <c r="E2" i="58"/>
  <c r="E4" i="55"/>
  <c r="E5" i="55"/>
  <c r="E6" i="55"/>
  <c r="E7" i="55"/>
  <c r="E8" i="55"/>
  <c r="E9" i="55"/>
  <c r="E10" i="55"/>
  <c r="E11" i="55"/>
  <c r="E3" i="55"/>
  <c r="E2" i="55" s="1"/>
  <c r="L49" i="53" s="1"/>
  <c r="N49" i="53" s="1"/>
  <c r="E5" i="54"/>
  <c r="E6" i="54"/>
  <c r="E7" i="54"/>
  <c r="E8" i="54"/>
  <c r="E9" i="54"/>
  <c r="E10" i="54"/>
  <c r="E11" i="54"/>
  <c r="E12" i="54"/>
  <c r="E4" i="54"/>
  <c r="E3" i="54" s="1"/>
  <c r="L48" i="53" s="1"/>
  <c r="N48" i="53" s="1"/>
  <c r="E2" i="60"/>
  <c r="E9" i="59"/>
  <c r="E3" i="59"/>
  <c r="E4" i="59"/>
  <c r="E1" i="59" s="1"/>
  <c r="L57" i="53" s="1"/>
  <c r="N57" i="53" s="1"/>
  <c r="E5" i="59"/>
  <c r="E6" i="59"/>
  <c r="E2" i="59"/>
  <c r="J41" i="1"/>
  <c r="J40" i="1"/>
  <c r="E5" i="60"/>
  <c r="E6" i="60"/>
  <c r="E7" i="60"/>
  <c r="E8" i="60"/>
  <c r="E4" i="60"/>
  <c r="E1" i="60" s="1"/>
  <c r="L58" i="53" s="1"/>
  <c r="N58" i="53" s="1"/>
  <c r="E3" i="60"/>
  <c r="K58" i="53"/>
  <c r="N59" i="53"/>
  <c r="N51" i="53"/>
  <c r="N54" i="53"/>
  <c r="N53" i="53"/>
  <c r="N52" i="53"/>
  <c r="N33" i="53"/>
  <c r="L33" i="53"/>
  <c r="C33" i="53"/>
  <c r="B33" i="53"/>
  <c r="B106" i="53"/>
  <c r="B105" i="53"/>
  <c r="G104" i="53"/>
  <c r="G103" i="53"/>
  <c r="G102" i="53"/>
  <c r="G101" i="53"/>
  <c r="B97" i="53"/>
  <c r="G95" i="53"/>
  <c r="G94" i="53"/>
  <c r="G93" i="53"/>
  <c r="G92" i="53"/>
  <c r="K74" i="53"/>
  <c r="N74" i="53" s="1"/>
  <c r="I73" i="53"/>
  <c r="K73" i="53" s="1"/>
  <c r="N73" i="53" s="1"/>
  <c r="N68" i="53"/>
  <c r="N38" i="53"/>
  <c r="N43" i="53" s="1"/>
  <c r="C6" i="53"/>
  <c r="J49" i="1"/>
  <c r="J48" i="1"/>
  <c r="J47" i="1"/>
  <c r="J46" i="1"/>
  <c r="K24" i="1"/>
  <c r="J50" i="62" l="1"/>
  <c r="C37" i="61"/>
  <c r="J50" i="1"/>
  <c r="C44" i="61"/>
  <c r="J45" i="1"/>
  <c r="C55" i="61"/>
  <c r="H24" i="1" s="1"/>
  <c r="N61" i="53"/>
  <c r="N78" i="53"/>
  <c r="J37" i="1"/>
  <c r="J36" i="1"/>
  <c r="C33" i="52"/>
  <c r="B99" i="52"/>
  <c r="B98" i="52"/>
  <c r="G97" i="52"/>
  <c r="G96" i="52"/>
  <c r="G95" i="52"/>
  <c r="G94" i="52"/>
  <c r="B90" i="52"/>
  <c r="G88" i="52"/>
  <c r="G87" i="52"/>
  <c r="G86" i="52"/>
  <c r="G85" i="52"/>
  <c r="I66" i="52"/>
  <c r="K66" i="52" s="1"/>
  <c r="N66" i="52" s="1"/>
  <c r="K65" i="52"/>
  <c r="N65" i="52" s="1"/>
  <c r="N60" i="52"/>
  <c r="N47" i="52"/>
  <c r="N53" i="52" s="1"/>
  <c r="L33" i="52"/>
  <c r="B33" i="52"/>
  <c r="C6" i="52"/>
  <c r="J51" i="62" l="1"/>
  <c r="J52" i="62" s="1"/>
  <c r="J38" i="62"/>
  <c r="J51" i="1"/>
  <c r="J52" i="1"/>
  <c r="C35" i="61"/>
  <c r="H22" i="1" s="1"/>
  <c r="N80" i="53"/>
  <c r="L86" i="53" s="1"/>
  <c r="N70" i="52"/>
  <c r="K38" i="52" s="1"/>
  <c r="N38" i="52" s="1"/>
  <c r="N42" i="52" s="1"/>
  <c r="N72" i="52" s="1"/>
  <c r="J39" i="62" l="1"/>
  <c r="J43" i="62" s="1"/>
  <c r="J42" i="62"/>
  <c r="L87" i="53"/>
  <c r="L85" i="53"/>
  <c r="L79" i="52"/>
  <c r="L78" i="52"/>
  <c r="L77" i="52"/>
  <c r="N79" i="52"/>
  <c r="N78" i="52"/>
  <c r="N77" i="52"/>
  <c r="J44" i="62" l="1"/>
  <c r="J53" i="62" s="1"/>
  <c r="N88" i="53"/>
  <c r="N90" i="53" s="1"/>
  <c r="I35" i="1" s="1"/>
  <c r="J35" i="1" s="1"/>
  <c r="J34" i="1" s="1"/>
  <c r="N80" i="52"/>
  <c r="N82" i="52" s="1"/>
  <c r="I15" i="1" s="1"/>
  <c r="N56" i="37" l="1"/>
  <c r="N55" i="37"/>
  <c r="N53" i="37"/>
  <c r="N52" i="37"/>
  <c r="N50" i="51"/>
  <c r="N49" i="51"/>
  <c r="N48" i="51"/>
  <c r="N47" i="51" l="1"/>
  <c r="N51" i="51" s="1"/>
  <c r="N33" i="51"/>
  <c r="L33" i="51"/>
  <c r="C33" i="51"/>
  <c r="B33" i="51"/>
  <c r="B97" i="51"/>
  <c r="B96" i="51"/>
  <c r="G95" i="51"/>
  <c r="G94" i="51"/>
  <c r="G93" i="51"/>
  <c r="G92" i="51"/>
  <c r="B88" i="51"/>
  <c r="G86" i="51"/>
  <c r="G85" i="51"/>
  <c r="G84" i="51"/>
  <c r="G83" i="51"/>
  <c r="I64" i="51"/>
  <c r="K64" i="51" s="1"/>
  <c r="N64" i="51" s="1"/>
  <c r="K63" i="51"/>
  <c r="N63" i="51" s="1"/>
  <c r="N58" i="51"/>
  <c r="C6" i="51"/>
  <c r="N69" i="51" l="1"/>
  <c r="K38" i="51" l="1"/>
  <c r="N38" i="51" s="1"/>
  <c r="N42" i="51" s="1"/>
  <c r="N71" i="51" s="1"/>
  <c r="L78" i="51" l="1"/>
  <c r="L77" i="51"/>
  <c r="L76" i="51"/>
  <c r="N78" i="51"/>
  <c r="N77" i="51"/>
  <c r="N76" i="51"/>
  <c r="N79" i="51" l="1"/>
  <c r="N81" i="51" s="1"/>
  <c r="I30" i="1" s="1"/>
  <c r="N58" i="50" l="1"/>
  <c r="N33" i="50"/>
  <c r="L33" i="50"/>
  <c r="C33" i="50"/>
  <c r="B33" i="50"/>
  <c r="B97" i="50"/>
  <c r="B96" i="50"/>
  <c r="G95" i="50"/>
  <c r="G94" i="50"/>
  <c r="G93" i="50"/>
  <c r="G92" i="50"/>
  <c r="B88" i="50"/>
  <c r="G86" i="50"/>
  <c r="G85" i="50"/>
  <c r="G84" i="50"/>
  <c r="G83" i="50"/>
  <c r="I64" i="50"/>
  <c r="K64" i="50" s="1"/>
  <c r="N64" i="50" s="1"/>
  <c r="K63" i="50"/>
  <c r="N51" i="50"/>
  <c r="C6" i="50"/>
  <c r="N63" i="50" l="1"/>
  <c r="N69" i="50" s="1"/>
  <c r="K38" i="50" s="1"/>
  <c r="N38" i="50" s="1"/>
  <c r="N42" i="50" s="1"/>
  <c r="N71" i="50" s="1"/>
  <c r="N78" i="50" l="1"/>
  <c r="N77" i="50"/>
  <c r="N76" i="50"/>
  <c r="L78" i="50"/>
  <c r="L77" i="50"/>
  <c r="L76" i="50"/>
  <c r="N79" i="50" l="1"/>
  <c r="N81" i="50" s="1"/>
  <c r="I29" i="1" s="1"/>
  <c r="I73" i="37" l="1"/>
  <c r="I67" i="49"/>
  <c r="K67" i="49" s="1"/>
  <c r="N67" i="49" s="1"/>
  <c r="N51" i="49"/>
  <c r="N33" i="49"/>
  <c r="L33" i="49"/>
  <c r="C33" i="49"/>
  <c r="B33" i="49"/>
  <c r="B101" i="49"/>
  <c r="B100" i="49"/>
  <c r="G99" i="49"/>
  <c r="G98" i="49"/>
  <c r="G97" i="49"/>
  <c r="G96" i="49"/>
  <c r="B92" i="49"/>
  <c r="G90" i="49"/>
  <c r="G89" i="49"/>
  <c r="G88" i="49"/>
  <c r="G87" i="49"/>
  <c r="K68" i="49"/>
  <c r="N68" i="49" s="1"/>
  <c r="N72" i="49" s="1"/>
  <c r="N62" i="49"/>
  <c r="N50" i="49"/>
  <c r="N49" i="49"/>
  <c r="N48" i="49"/>
  <c r="C6" i="49"/>
  <c r="L54" i="48"/>
  <c r="L53" i="48"/>
  <c r="N53" i="48" s="1"/>
  <c r="L52" i="48"/>
  <c r="N52" i="48" s="1"/>
  <c r="I70" i="48"/>
  <c r="K71" i="48"/>
  <c r="N71" i="48" s="1"/>
  <c r="N33" i="48"/>
  <c r="L33" i="48"/>
  <c r="C33" i="48"/>
  <c r="B33" i="48"/>
  <c r="N33" i="47"/>
  <c r="L33" i="47"/>
  <c r="C33" i="47"/>
  <c r="B33" i="47"/>
  <c r="N33" i="46"/>
  <c r="L33" i="46"/>
  <c r="C33" i="46"/>
  <c r="I66" i="47"/>
  <c r="K66" i="47" s="1"/>
  <c r="N66" i="47" s="1"/>
  <c r="L50" i="47"/>
  <c r="N50" i="47" s="1"/>
  <c r="L49" i="47"/>
  <c r="N49" i="47" s="1"/>
  <c r="L48" i="47"/>
  <c r="N48" i="47" s="1"/>
  <c r="K67" i="47"/>
  <c r="N67" i="47" s="1"/>
  <c r="K73" i="46"/>
  <c r="N73" i="46" s="1"/>
  <c r="I72" i="46"/>
  <c r="K72" i="46" s="1"/>
  <c r="N72" i="46" s="1"/>
  <c r="L56" i="46"/>
  <c r="N56" i="46" s="1"/>
  <c r="L55" i="46"/>
  <c r="N55" i="46" s="1"/>
  <c r="L54" i="46"/>
  <c r="N54" i="46" s="1"/>
  <c r="L53" i="46"/>
  <c r="N53" i="46" s="1"/>
  <c r="L52" i="46"/>
  <c r="N52" i="46" s="1"/>
  <c r="B33" i="46"/>
  <c r="B108" i="48"/>
  <c r="B107" i="48"/>
  <c r="G106" i="48"/>
  <c r="G105" i="48"/>
  <c r="G104" i="48"/>
  <c r="G103" i="48"/>
  <c r="B99" i="48"/>
  <c r="G97" i="48"/>
  <c r="G96" i="48"/>
  <c r="G95" i="48"/>
  <c r="G94" i="48"/>
  <c r="N70" i="48"/>
  <c r="N79" i="48" s="1"/>
  <c r="N65" i="48"/>
  <c r="N54" i="48"/>
  <c r="C6" i="48"/>
  <c r="B101" i="47"/>
  <c r="B100" i="47"/>
  <c r="G99" i="47"/>
  <c r="G98" i="47"/>
  <c r="G97" i="47"/>
  <c r="G96" i="47"/>
  <c r="B92" i="47"/>
  <c r="G90" i="47"/>
  <c r="G89" i="47"/>
  <c r="G88" i="47"/>
  <c r="G87" i="47"/>
  <c r="N61" i="47"/>
  <c r="C6" i="47"/>
  <c r="B109" i="46"/>
  <c r="B108" i="46"/>
  <c r="G107" i="46"/>
  <c r="G106" i="46"/>
  <c r="G105" i="46"/>
  <c r="G104" i="46"/>
  <c r="B100" i="46"/>
  <c r="G98" i="46"/>
  <c r="G97" i="46"/>
  <c r="G96" i="46"/>
  <c r="G95" i="46"/>
  <c r="N67" i="46"/>
  <c r="C6" i="46"/>
  <c r="I73" i="24"/>
  <c r="N33" i="35"/>
  <c r="L33" i="35"/>
  <c r="C33" i="35"/>
  <c r="N55" i="49" l="1"/>
  <c r="N58" i="48"/>
  <c r="N72" i="47"/>
  <c r="K38" i="47" s="1"/>
  <c r="N38" i="47" s="1"/>
  <c r="N43" i="47" s="1"/>
  <c r="N74" i="47" s="1"/>
  <c r="N60" i="46"/>
  <c r="N80" i="46"/>
  <c r="K38" i="46" s="1"/>
  <c r="N38" i="46" s="1"/>
  <c r="N47" i="46" s="1"/>
  <c r="N54" i="47"/>
  <c r="K38" i="48"/>
  <c r="N38" i="48" s="1"/>
  <c r="N47" i="48" s="1"/>
  <c r="N81" i="48" s="1"/>
  <c r="N82" i="46" l="1"/>
  <c r="L89" i="46"/>
  <c r="K38" i="49"/>
  <c r="N38" i="49" s="1"/>
  <c r="L88" i="46"/>
  <c r="L87" i="46"/>
  <c r="L87" i="48"/>
  <c r="L88" i="48"/>
  <c r="L86" i="48"/>
  <c r="L80" i="47"/>
  <c r="L81" i="47"/>
  <c r="L79" i="47"/>
  <c r="N82" i="47" l="1"/>
  <c r="N89" i="48"/>
  <c r="N91" i="48" s="1"/>
  <c r="I26" i="1" s="1"/>
  <c r="J26" i="1" s="1"/>
  <c r="N90" i="46"/>
  <c r="N92" i="46" s="1"/>
  <c r="I24" i="1" s="1"/>
  <c r="J24" i="1" s="1"/>
  <c r="N43" i="49"/>
  <c r="N74" i="49" s="1"/>
  <c r="N84" i="47"/>
  <c r="I25" i="1" s="1"/>
  <c r="J25" i="1" s="1"/>
  <c r="L80" i="49" l="1"/>
  <c r="L79" i="49"/>
  <c r="L81" i="49"/>
  <c r="N82" i="49" l="1"/>
  <c r="N84" i="49" s="1"/>
  <c r="I18" i="1" s="1"/>
  <c r="J18" i="1" s="1"/>
  <c r="I73" i="13"/>
  <c r="N33" i="39" l="1"/>
  <c r="L33" i="39"/>
  <c r="B33" i="39"/>
  <c r="C33" i="39"/>
  <c r="N48" i="41" l="1"/>
  <c r="N49" i="41"/>
  <c r="I70" i="35"/>
  <c r="J29" i="1"/>
  <c r="J30" i="1"/>
  <c r="K66" i="43"/>
  <c r="N66" i="43" s="1"/>
  <c r="K67" i="44"/>
  <c r="N67" i="44" s="1"/>
  <c r="K72" i="24"/>
  <c r="I66" i="44"/>
  <c r="K66" i="44" s="1"/>
  <c r="N66" i="44" s="1"/>
  <c r="B33" i="44"/>
  <c r="N33" i="44"/>
  <c r="L33" i="44"/>
  <c r="L49" i="44"/>
  <c r="N49" i="44" s="1"/>
  <c r="C33" i="44"/>
  <c r="B103" i="44"/>
  <c r="B102" i="44"/>
  <c r="G101" i="44"/>
  <c r="G100" i="44"/>
  <c r="G99" i="44"/>
  <c r="G98" i="44"/>
  <c r="B94" i="44"/>
  <c r="G92" i="44"/>
  <c r="G91" i="44"/>
  <c r="G90" i="44"/>
  <c r="G89" i="44"/>
  <c r="N59" i="44"/>
  <c r="N61" i="44" s="1"/>
  <c r="N48" i="44"/>
  <c r="C6" i="44"/>
  <c r="I65" i="43"/>
  <c r="K65" i="43" s="1"/>
  <c r="N65" i="43" s="1"/>
  <c r="N70" i="43" s="1"/>
  <c r="L48" i="43"/>
  <c r="N48" i="43" s="1"/>
  <c r="N50" i="43"/>
  <c r="N49" i="43"/>
  <c r="B33" i="43"/>
  <c r="N33" i="43"/>
  <c r="L33" i="43"/>
  <c r="C33" i="43"/>
  <c r="B98" i="43"/>
  <c r="B97" i="43"/>
  <c r="G96" i="43"/>
  <c r="G95" i="43"/>
  <c r="G94" i="43"/>
  <c r="G93" i="43"/>
  <c r="B89" i="43"/>
  <c r="G87" i="43"/>
  <c r="G86" i="43"/>
  <c r="G85" i="43"/>
  <c r="G84" i="43"/>
  <c r="N60" i="43"/>
  <c r="N38" i="43"/>
  <c r="N43" i="43" s="1"/>
  <c r="C6" i="43"/>
  <c r="J28" i="1" l="1"/>
  <c r="N74" i="44"/>
  <c r="K38" i="44" s="1"/>
  <c r="N38" i="44" s="1"/>
  <c r="N43" i="44" s="1"/>
  <c r="N54" i="44"/>
  <c r="N53" i="43"/>
  <c r="N72" i="43" s="1"/>
  <c r="L78" i="43" s="1"/>
  <c r="N76" i="44" l="1"/>
  <c r="L79" i="43"/>
  <c r="L77" i="43"/>
  <c r="N80" i="43" l="1"/>
  <c r="N82" i="43" s="1"/>
  <c r="I33" i="1" s="1"/>
  <c r="J33" i="1" s="1"/>
  <c r="L83" i="44"/>
  <c r="L81" i="44"/>
  <c r="L82" i="44"/>
  <c r="N84" i="44" l="1"/>
  <c r="N86" i="44" s="1"/>
  <c r="I32" i="1" s="1"/>
  <c r="J32" i="1" s="1"/>
  <c r="J31" i="1" s="1"/>
  <c r="N33" i="41"/>
  <c r="L33" i="41"/>
  <c r="C33" i="41"/>
  <c r="B33" i="41"/>
  <c r="B100" i="41"/>
  <c r="B99" i="41"/>
  <c r="G98" i="41"/>
  <c r="G97" i="41"/>
  <c r="G96" i="41"/>
  <c r="G95" i="41"/>
  <c r="B91" i="41"/>
  <c r="G89" i="41"/>
  <c r="G88" i="41"/>
  <c r="G87" i="41"/>
  <c r="G86" i="41"/>
  <c r="I67" i="41"/>
  <c r="K67" i="41" s="1"/>
  <c r="N67" i="41" s="1"/>
  <c r="K66" i="41"/>
  <c r="N66" i="41" s="1"/>
  <c r="N61" i="41"/>
  <c r="N47" i="41"/>
  <c r="N54" i="41" s="1"/>
  <c r="C6" i="41"/>
  <c r="N58" i="37"/>
  <c r="K72" i="37"/>
  <c r="K73" i="39"/>
  <c r="N73" i="39" s="1"/>
  <c r="I72" i="39"/>
  <c r="K72" i="39" s="1"/>
  <c r="N72" i="39" s="1"/>
  <c r="N49" i="39"/>
  <c r="N50" i="39"/>
  <c r="N51" i="39"/>
  <c r="N52" i="39"/>
  <c r="N53" i="39"/>
  <c r="N54" i="39"/>
  <c r="N55" i="39"/>
  <c r="N56" i="39"/>
  <c r="N58" i="39"/>
  <c r="K57" i="39"/>
  <c r="N57" i="39" s="1"/>
  <c r="K48" i="39"/>
  <c r="N39" i="39"/>
  <c r="N40" i="39"/>
  <c r="N41" i="39"/>
  <c r="B106" i="39"/>
  <c r="B105" i="39"/>
  <c r="G104" i="39"/>
  <c r="G103" i="39"/>
  <c r="G102" i="39"/>
  <c r="G101" i="39"/>
  <c r="B97" i="39"/>
  <c r="G95" i="39"/>
  <c r="G94" i="39"/>
  <c r="G93" i="39"/>
  <c r="G92" i="39"/>
  <c r="N67" i="39"/>
  <c r="N48" i="39"/>
  <c r="C6" i="39"/>
  <c r="N77" i="39" l="1"/>
  <c r="K38" i="39" s="1"/>
  <c r="N38" i="39" s="1"/>
  <c r="N43" i="39" s="1"/>
  <c r="N79" i="39" s="1"/>
  <c r="L86" i="39" s="1"/>
  <c r="N60" i="39"/>
  <c r="N72" i="41"/>
  <c r="K38" i="41"/>
  <c r="N38" i="41" s="1"/>
  <c r="N42" i="41" l="1"/>
  <c r="N74" i="41" s="1"/>
  <c r="L84" i="39"/>
  <c r="L85" i="39"/>
  <c r="N87" i="39" l="1"/>
  <c r="N89" i="39" s="1"/>
  <c r="I17" i="1" s="1"/>
  <c r="L80" i="41"/>
  <c r="N81" i="41"/>
  <c r="N79" i="41"/>
  <c r="L81" i="41"/>
  <c r="L79" i="41"/>
  <c r="N80" i="41"/>
  <c r="N82" i="41" l="1"/>
  <c r="N84" i="41" s="1"/>
  <c r="I27" i="1" s="1"/>
  <c r="J27" i="1" s="1"/>
  <c r="J17" i="1"/>
  <c r="B33" i="21" l="1"/>
  <c r="L33" i="37"/>
  <c r="C33" i="37"/>
  <c r="B33" i="37"/>
  <c r="B106" i="37"/>
  <c r="B105" i="37"/>
  <c r="G104" i="37"/>
  <c r="G103" i="37"/>
  <c r="G102" i="37"/>
  <c r="G101" i="37"/>
  <c r="B97" i="37"/>
  <c r="G95" i="37"/>
  <c r="G94" i="37"/>
  <c r="G93" i="37"/>
  <c r="G92" i="37"/>
  <c r="K73" i="37"/>
  <c r="N73" i="37" s="1"/>
  <c r="N72" i="37"/>
  <c r="N67" i="37"/>
  <c r="N57" i="37"/>
  <c r="N54" i="37"/>
  <c r="N51" i="37"/>
  <c r="N50" i="37"/>
  <c r="N49" i="37"/>
  <c r="N48" i="37"/>
  <c r="N47" i="37"/>
  <c r="C6" i="37"/>
  <c r="N60" i="37" l="1"/>
  <c r="N77" i="37"/>
  <c r="K38" i="37" s="1"/>
  <c r="N38" i="37" s="1"/>
  <c r="N42" i="37" s="1"/>
  <c r="N79" i="37" s="1"/>
  <c r="L86" i="37" l="1"/>
  <c r="N86" i="37"/>
  <c r="L85" i="37"/>
  <c r="L84" i="37"/>
  <c r="N84" i="37"/>
  <c r="N85" i="37"/>
  <c r="B33" i="35"/>
  <c r="B106" i="35"/>
  <c r="B105" i="35"/>
  <c r="G104" i="35"/>
  <c r="G103" i="35"/>
  <c r="G102" i="35"/>
  <c r="G101" i="35"/>
  <c r="B97" i="35"/>
  <c r="G95" i="35"/>
  <c r="G94" i="35"/>
  <c r="G93" i="35"/>
  <c r="G92" i="35"/>
  <c r="K71" i="35"/>
  <c r="N71" i="35" s="1"/>
  <c r="K70" i="35"/>
  <c r="N70" i="35" s="1"/>
  <c r="N65" i="35"/>
  <c r="N52" i="35"/>
  <c r="N58" i="35" s="1"/>
  <c r="C6" i="35"/>
  <c r="N87" i="37" l="1"/>
  <c r="N89" i="37" s="1"/>
  <c r="I14" i="1" s="1"/>
  <c r="J14" i="1" s="1"/>
  <c r="N78" i="35"/>
  <c r="K38" i="35" s="1"/>
  <c r="N38" i="35" s="1"/>
  <c r="N47" i="35" s="1"/>
  <c r="N80" i="35" s="1"/>
  <c r="L87" i="35" l="1"/>
  <c r="L86" i="35"/>
  <c r="N85" i="35"/>
  <c r="N87" i="35"/>
  <c r="N86" i="35"/>
  <c r="L85" i="35"/>
  <c r="N88" i="35" l="1"/>
  <c r="N90" i="35" s="1"/>
  <c r="I22" i="1" s="1"/>
  <c r="J22" i="1" s="1"/>
  <c r="L33" i="21" l="1"/>
  <c r="L33" i="13"/>
  <c r="L33" i="24"/>
  <c r="N33" i="24"/>
  <c r="C33" i="24"/>
  <c r="B33" i="24"/>
  <c r="B106" i="24"/>
  <c r="B105" i="24"/>
  <c r="G104" i="24"/>
  <c r="G103" i="24"/>
  <c r="G102" i="24"/>
  <c r="G101" i="24"/>
  <c r="B97" i="24"/>
  <c r="G95" i="24"/>
  <c r="G94" i="24"/>
  <c r="G93" i="24"/>
  <c r="G92" i="24"/>
  <c r="K73" i="24"/>
  <c r="N73" i="24" s="1"/>
  <c r="N72" i="24"/>
  <c r="N67" i="24"/>
  <c r="N52" i="24"/>
  <c r="N60" i="24" s="1"/>
  <c r="C6" i="24"/>
  <c r="B33" i="13"/>
  <c r="N78" i="24" l="1"/>
  <c r="K38" i="24" s="1"/>
  <c r="N38" i="24" s="1"/>
  <c r="N47" i="24" s="1"/>
  <c r="N80" i="24" l="1"/>
  <c r="L87" i="24"/>
  <c r="L86" i="24"/>
  <c r="L85" i="24"/>
  <c r="N88" i="24" s="1"/>
  <c r="N87" i="24"/>
  <c r="N86" i="24"/>
  <c r="N85" i="24"/>
  <c r="N90" i="24" l="1"/>
  <c r="I23" i="1" s="1"/>
  <c r="N33" i="13" l="1"/>
  <c r="K73" i="13"/>
  <c r="N73" i="13" s="1"/>
  <c r="K72" i="13"/>
  <c r="N72" i="13" s="1"/>
  <c r="C33" i="13"/>
  <c r="N38" i="21"/>
  <c r="N47" i="21" s="1"/>
  <c r="C33" i="21"/>
  <c r="B104" i="21"/>
  <c r="B103" i="21"/>
  <c r="G102" i="21"/>
  <c r="G101" i="21"/>
  <c r="G100" i="21"/>
  <c r="G99" i="21"/>
  <c r="B95" i="21"/>
  <c r="G93" i="21"/>
  <c r="G92" i="21"/>
  <c r="G91" i="21"/>
  <c r="G90" i="21"/>
  <c r="K69" i="21"/>
  <c r="N69" i="21" s="1"/>
  <c r="K68" i="21"/>
  <c r="N68" i="21" s="1"/>
  <c r="N63" i="21"/>
  <c r="N53" i="21"/>
  <c r="N52" i="21"/>
  <c r="C6" i="21"/>
  <c r="N33" i="21"/>
  <c r="N78" i="13" l="1"/>
  <c r="N75" i="21"/>
  <c r="N56" i="21"/>
  <c r="J16" i="1"/>
  <c r="N77" i="21" l="1"/>
  <c r="L83" i="21" s="1"/>
  <c r="L84" i="21"/>
  <c r="L82" i="21" l="1"/>
  <c r="N85" i="21" l="1"/>
  <c r="N87" i="21" s="1"/>
  <c r="I20" i="1" s="1"/>
  <c r="J20" i="1" s="1"/>
  <c r="J58" i="1" l="1"/>
  <c r="N52" i="13" l="1"/>
  <c r="N60" i="13" s="1"/>
  <c r="B106" i="13" l="1"/>
  <c r="B105" i="13"/>
  <c r="G104" i="13"/>
  <c r="G103" i="13"/>
  <c r="G102" i="13"/>
  <c r="G101" i="13"/>
  <c r="B97" i="13"/>
  <c r="G95" i="13"/>
  <c r="G94" i="13"/>
  <c r="G93" i="13"/>
  <c r="G92" i="13"/>
  <c r="N67" i="13"/>
  <c r="C6" i="13"/>
  <c r="K38" i="13" l="1"/>
  <c r="N38" i="13" s="1"/>
  <c r="N47" i="13" l="1"/>
  <c r="N80" i="13" s="1"/>
  <c r="L85" i="13" l="1"/>
  <c r="N87" i="13"/>
  <c r="N86" i="13"/>
  <c r="L87" i="13"/>
  <c r="N85" i="13"/>
  <c r="L86" i="13"/>
  <c r="J23" i="1"/>
  <c r="N88" i="13" l="1"/>
  <c r="N90" i="13" s="1"/>
  <c r="I21" i="1" s="1"/>
  <c r="J21" i="1" s="1"/>
  <c r="J19" i="1" l="1"/>
  <c r="N33" i="52" l="1"/>
  <c r="N33" i="37"/>
  <c r="J15" i="1"/>
  <c r="J13" i="1" s="1"/>
  <c r="J12" i="1" l="1"/>
  <c r="J38" i="1"/>
  <c r="J42" i="1" l="1"/>
  <c r="J39" i="1"/>
  <c r="J43" i="1" s="1"/>
  <c r="J44" i="1" l="1"/>
  <c r="J5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0" authorId="0" shapeId="0" xr:uid="{11DAD26D-39A1-44F0-BB76-2A762016387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NOTA: COPIAR ESTE RENGLON, CELDA D = +C8, CELDA E=SUMA DE MATERIALES A INCREMENTAR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9" authorId="0" shapeId="0" xr:uid="{72481097-3E86-4601-B788-2303B0CF42D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NOTA: COPIAR ESTE RENGLON, CELDA D = +C8, CELDA E=SUMA DE MATERIALES A INCREMENTAR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DF21E457-3E30-42AC-823C-6934105C1F7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NOTA: COPIAR ESTE RENGLON, CELDA D = +C8, CELDA E=SUMA DE MATERIALES A INCREMENTAR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5" authorId="0" shapeId="0" xr:uid="{6D769FEA-487B-4373-9491-0781F814C57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NOTA: COPIAR ESTE RENGLON, CELDA D = +C8, CELDA E=SUMA DE MATERIALES A INCREMENTAR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5" authorId="0" shapeId="0" xr:uid="{CEEB4CB0-FB0F-40AF-9923-2C22B27A7A0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NOTA: COPIAR ESTE RENGLON, CELDA D = +C8, CELDA E=SUMA DE MATERIALES A INCREMENTAR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1C26E5A5-4E5D-44D9-9A5F-F87B96595C7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NOTA: COPIAR ESTE RENGLON, CELDA D = +C8, CELDA E=SUMA DE MATERIALES A INCREMENTAR</t>
        </r>
      </text>
    </comment>
  </commentList>
</comments>
</file>

<file path=xl/sharedStrings.xml><?xml version="1.0" encoding="utf-8"?>
<sst xmlns="http://schemas.openxmlformats.org/spreadsheetml/2006/main" count="1973" uniqueCount="345">
  <si>
    <t>INSTITUTO NACIONAL DE VIAS</t>
  </si>
  <si>
    <t>SUBDIRECCION ADMINISTRATIVA</t>
  </si>
  <si>
    <t xml:space="preserve">DIRECCION TERRITORIAL OCAÑA </t>
  </si>
  <si>
    <r>
      <t>ADECUACIÓN Y MANTENIMIENTO DE LA SEDE INVIAS DIRECCIÓN TERRITORIAL OCAÑA
 (</t>
    </r>
    <r>
      <rPr>
        <b/>
        <sz val="11"/>
        <rFont val="Arial Narrow"/>
        <family val="2"/>
      </rPr>
      <t>Dando cumplimiento a la NTC 6047-2013</t>
    </r>
    <r>
      <rPr>
        <b/>
        <sz val="16"/>
        <rFont val="Arial Narrow"/>
        <family val="2"/>
      </rPr>
      <t>)</t>
    </r>
  </si>
  <si>
    <t>PRESUPUESTO OFICIAL</t>
  </si>
  <si>
    <t>No</t>
  </si>
  <si>
    <t>ITEM DE PAGO</t>
  </si>
  <si>
    <t>ESPECIFICACIONES</t>
  </si>
  <si>
    <t>DESCRIPCION</t>
  </si>
  <si>
    <t>UNID</t>
  </si>
  <si>
    <t>CANTIDAD</t>
  </si>
  <si>
    <t xml:space="preserve">VALOR UNITARIO </t>
  </si>
  <si>
    <t>VALOR TOTAL</t>
  </si>
  <si>
    <t>GENERAL</t>
  </si>
  <si>
    <t>PARTICULAR</t>
  </si>
  <si>
    <t>INSTALACIONES ELECTRICAS</t>
  </si>
  <si>
    <t xml:space="preserve">Acometida eléctrica para conexión de la planta eléctrica de emergencia (incluye puesta en funcionamiento de la planta eléctrica) </t>
  </si>
  <si>
    <t>gl</t>
  </si>
  <si>
    <t>ok</t>
  </si>
  <si>
    <t xml:space="preserve">Suministro e Instalacion de Lamparas de sobreponer de 24 Vatios </t>
  </si>
  <si>
    <t>Und</t>
  </si>
  <si>
    <t>Se tomaron en cuenta todas las oficinas (Primer Piso 20, Segundo Piso 10, Archivo 12) por lo tanto se aumento de 17 a 42 unidades.</t>
  </si>
  <si>
    <t xml:space="preserve">CARPINTERIA METALICAS, VIDRIOS </t>
  </si>
  <si>
    <t>m2</t>
  </si>
  <si>
    <t>Baranda en tubería de aguas negras 1 1/2" para la entrada</t>
  </si>
  <si>
    <t>ml</t>
  </si>
  <si>
    <t xml:space="preserve">Instalación de vidrios para ventanas y puerta de auditorio con papel oscuro </t>
  </si>
  <si>
    <t>Gl</t>
  </si>
  <si>
    <t>MAMPOSTERIA Y PINTURAS</t>
  </si>
  <si>
    <t xml:space="preserve">Resane e impermeabilización de muros </t>
  </si>
  <si>
    <t>Pintura vinilo para repinte de muros exteriores en fachadas sobre texturizado.  (2 manos sobre pintura existente del mismo color)</t>
  </si>
  <si>
    <t>Pintura vinilo para repinte de muros interiores con estuco  (2 manos sobre pintura existente del mismo color)</t>
  </si>
  <si>
    <t>Lo real seria 2747,84 m2, Pero se priorizo solo parte del primer piso (1001,44 m2) y segundo (661,12 m2)</t>
  </si>
  <si>
    <t>Pintura vinilo para repinte de muros exteriores en fachada con estuco.</t>
  </si>
  <si>
    <t>Lo real seria 1149,2 m2, Pero se priorizo solo 292,50 m2</t>
  </si>
  <si>
    <t>Pintura esmalte para puertas en madera</t>
  </si>
  <si>
    <t>Pintura esmalte para puertas en lámina</t>
  </si>
  <si>
    <t>Pintura esmalte para ventanas en lámina</t>
  </si>
  <si>
    <t>Construcción bodega almacenamiento insumos cafeteria y aseo general</t>
  </si>
  <si>
    <t>PISOS Y ENCHAPES</t>
  </si>
  <si>
    <t>Demolición piso existente en tableta de gress</t>
  </si>
  <si>
    <t>M2</t>
  </si>
  <si>
    <t>Instalación piso en tableta de gress 25x25</t>
  </si>
  <si>
    <t>Esta incluido el piso de la bodega nueva</t>
  </si>
  <si>
    <t xml:space="preserve">CUBIERTAS </t>
  </si>
  <si>
    <t xml:space="preserve">Impermeabilización de placas de cubierta de la oficina de recepcion, con pintura impermeabilizante transparente </t>
  </si>
  <si>
    <t>Reparación de cubiertas construidas con lámina policarbonato</t>
  </si>
  <si>
    <t>ADECUACION PARA EL EL CUMPLIMIENTO DE LA NTC 6047-2013</t>
  </si>
  <si>
    <t>Adecuacion de punto de atencion (ventanilla de radicacion)</t>
  </si>
  <si>
    <t>global</t>
  </si>
  <si>
    <t>Instalacion de señalizacion inclusiva (Braille, conresalto, ilustrada, tactiles. Etc.), incluye demarcacion de parqueadero accesible</t>
  </si>
  <si>
    <t>Dejar nota en el anexo tecnico que teniendo en cuenta que este item puede variar de pagara contra factura.</t>
  </si>
  <si>
    <t>TOTAL OBRAS BASICO</t>
  </si>
  <si>
    <t>IVA OBRA (19% sobre utilidad)</t>
  </si>
  <si>
    <t>COSTO BASICO + ADMINISTRACION IMPLEMENTACION PROTOCOLO DE BIOSEGURIDAD POR COVID-19</t>
  </si>
  <si>
    <t>IVA PROTOCOLO DE BIOSEGURIDAD (19% sobre la administracion de 2,5%)</t>
  </si>
  <si>
    <t>TOTAL COSTOS BÁSICOS OBRAS</t>
  </si>
  <si>
    <t>TOTAL IVA OBRAS</t>
  </si>
  <si>
    <t>VALOR TOTAL OBRA INCLUYENDO IVA</t>
  </si>
  <si>
    <t>SERVICIO DE MANTENIMIENTO</t>
  </si>
  <si>
    <t>Mantenimiento de Tanques aéreos</t>
  </si>
  <si>
    <t>Mantenimiento y recarga de extintores portátiles contra incendios existentes.</t>
  </si>
  <si>
    <t>Mantenimiento de Aires Acondicionados, Planta electrica y  UPS (sistema de energia ininterrumpida)</t>
  </si>
  <si>
    <t>Glb</t>
  </si>
  <si>
    <t>Mantenimiento portón eléctrico entrada vehículos</t>
  </si>
  <si>
    <t>TOTAL SERVICIO DE MANTENIMIENTO BASICO</t>
  </si>
  <si>
    <t>IVA SUMINISTROS Y MANTENIMENTO (19% sobre básico)</t>
  </si>
  <si>
    <t>PORCENTAJE</t>
  </si>
  <si>
    <t>ADMINISTRACION</t>
  </si>
  <si>
    <t>A=</t>
  </si>
  <si>
    <t>IMPREVISTO</t>
  </si>
  <si>
    <t>I=</t>
  </si>
  <si>
    <t>UTILIDAD</t>
  </si>
  <si>
    <t>U=</t>
  </si>
  <si>
    <t>TOTAL A.I.U</t>
  </si>
  <si>
    <t>A.I.U.=</t>
  </si>
  <si>
    <t>MINISTERIO DE TRANSPORTE</t>
  </si>
  <si>
    <t>CÓDIGO</t>
  </si>
  <si>
    <t>MSE--FR-14</t>
  </si>
  <si>
    <t>DIRECCION OPERATIVA</t>
  </si>
  <si>
    <t>VERSIÓN</t>
  </si>
  <si>
    <t>PROCESO SUPERVISION, EJECUCION Y SEGUIMIENTO A PROYECTOS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</si>
  <si>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</si>
  <si>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</si>
  <si>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</si>
  <si>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</si>
  <si>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</si>
  <si>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</si>
  <si>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</si>
  <si>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 xml:space="preserve">UNIDAD EJECUTORA: </t>
  </si>
  <si>
    <t>DIRECCION TERRITORIAL OCAÑA</t>
  </si>
  <si>
    <t>DIRECCIÓN TERRITORIAL:</t>
  </si>
  <si>
    <t>OCAÑA</t>
  </si>
  <si>
    <t>CONTRATO No.</t>
  </si>
  <si>
    <t>OBJETO DEL CONTRATO</t>
  </si>
  <si>
    <t>ADECUACION Y MANTENIMIENTO DE LA SEDE INVIAS DIRECCION TERRITORIAL OCAÑA</t>
  </si>
  <si>
    <t>CONTRATISTA :</t>
  </si>
  <si>
    <t>INTERVENTOR</t>
  </si>
  <si>
    <t>GESTOR TECNICO DE CONTRATO</t>
  </si>
  <si>
    <t xml:space="preserve">FECHA CIERRE DE LICITACIÓN Y/O SELECCIÓN ABREVIADA  </t>
  </si>
  <si>
    <t>DATOS ESPECÍFICOS</t>
  </si>
  <si>
    <t>ITEM</t>
  </si>
  <si>
    <t>DESCRIPCIÓN</t>
  </si>
  <si>
    <t>GRUPO DE AJUSTE</t>
  </si>
  <si>
    <t>UNIDAD</t>
  </si>
  <si>
    <t>I. EQUIPO</t>
  </si>
  <si>
    <t>TIPO</t>
  </si>
  <si>
    <t>TARIFA/HORA</t>
  </si>
  <si>
    <t>RENDIMIENTO</t>
  </si>
  <si>
    <t>Vr. UNITARIO</t>
  </si>
  <si>
    <t>Andamios, escaleras y  herramienta menor</t>
  </si>
  <si>
    <t>SUBTOTAL</t>
  </si>
  <si>
    <t>II. MATERIALES</t>
  </si>
  <si>
    <t>PRECIO UNIT.</t>
  </si>
  <si>
    <t xml:space="preserve">Tubo EMT de 1 pulgada </t>
  </si>
  <si>
    <t>m</t>
  </si>
  <si>
    <t xml:space="preserve">Curva EMT de 1 pulgada </t>
  </si>
  <si>
    <t>u.</t>
  </si>
  <si>
    <t>Transferencia 3 x 125 Am</t>
  </si>
  <si>
    <t>Terminales estañados para cable #8</t>
  </si>
  <si>
    <t xml:space="preserve">Cable encauchetado 3 x 8 </t>
  </si>
  <si>
    <t>mts</t>
  </si>
  <si>
    <t>Cable #8</t>
  </si>
  <si>
    <t>Clavija de seguridad 2.0</t>
  </si>
  <si>
    <t xml:space="preserve">Terminal </t>
  </si>
  <si>
    <t>u</t>
  </si>
  <si>
    <t xml:space="preserve">Clavija de 50 amperios </t>
  </si>
  <si>
    <t xml:space="preserve">Toma corriente de 50 amperios </t>
  </si>
  <si>
    <t xml:space="preserve">Puntos eléctricos de toma, interruptor y bombillo </t>
  </si>
  <si>
    <t>Mantenimiento de la planta eléctrica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</si>
  <si>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</si>
  <si>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</si>
  <si>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</si>
  <si>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</si>
  <si>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</si>
  <si>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</si>
  <si>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</si>
  <si>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</si>
  <si>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</si>
  <si>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</si>
  <si>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</si>
  <si>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Ayudantes</t>
  </si>
  <si>
    <t>Oficial</t>
  </si>
  <si>
    <t>TOTAL COSTO DIRECTO</t>
  </si>
  <si>
    <t>V. COSTOS INDIRECTOS</t>
  </si>
  <si>
    <t>Descripción</t>
  </si>
  <si>
    <t>Porcentaje</t>
  </si>
  <si>
    <t>Valor Total</t>
  </si>
  <si>
    <t xml:space="preserve">IMPREVISTOS </t>
  </si>
  <si>
    <t>Precio Unitario Total Aproximado al peso</t>
  </si>
  <si>
    <t xml:space="preserve"> </t>
  </si>
  <si>
    <t>Herramienta menor</t>
  </si>
  <si>
    <t>Lampara de Sobreponer de 24W</t>
  </si>
  <si>
    <t>HERRAMIENTA MENOR</t>
  </si>
  <si>
    <t>HERRAMIENTA MENOR (%)</t>
  </si>
  <si>
    <t>Equipo de oxigeno y soldadura</t>
  </si>
  <si>
    <t>Equipo de pintura (Compresor), Presión máxima de trabajo 3300 psi.</t>
  </si>
  <si>
    <t>Pulidora (8500 REV)</t>
  </si>
  <si>
    <t xml:space="preserve">Tubo Aguas negras de 1-1/2" </t>
  </si>
  <si>
    <t>Soldadura 3% del peso</t>
  </si>
  <si>
    <t>Kg</t>
  </si>
  <si>
    <t>Pintura Anticorrosiva</t>
  </si>
  <si>
    <t>Galón</t>
  </si>
  <si>
    <t>Pintura Esmalte industrial balco de un galón</t>
  </si>
  <si>
    <t>Tiner acrílico x galón</t>
  </si>
  <si>
    <t>Masilla gris para metal 1/16 de galón</t>
  </si>
  <si>
    <t>Disco de corte de TUSTENO</t>
  </si>
  <si>
    <t>Unidad</t>
  </si>
  <si>
    <t>Disco de lija</t>
  </si>
  <si>
    <t>Varilla lisa de 1/2"</t>
  </si>
  <si>
    <t>Arandela metálica</t>
  </si>
  <si>
    <t>unidad</t>
  </si>
  <si>
    <t>Platina metálica de 5 cm * 8 cm con anclaje en varilla 3/8"</t>
  </si>
  <si>
    <t xml:space="preserve">OFICIAL </t>
  </si>
  <si>
    <t>AYUDANTE SOLDADOR</t>
  </si>
  <si>
    <t xml:space="preserve">HERRAMIENTA MENOR Y ANDAMIOS </t>
  </si>
  <si>
    <t xml:space="preserve">Vidrios para ventanas de 0,49 x 0,49 de 4 lineas </t>
  </si>
  <si>
    <t>Vidrios para portón auditorio de 1,28*1,28  de 5 lineas</t>
  </si>
  <si>
    <t>Vidrios para portón auditorio  0,75*1,28 de 5 lineas</t>
  </si>
  <si>
    <t>Papel oscuro para polarizar vidrios del auditorio</t>
  </si>
  <si>
    <t xml:space="preserve">AYUDANTE </t>
  </si>
  <si>
    <t xml:space="preserve">Impermeabilizante para mortero </t>
  </si>
  <si>
    <t>Mortero 1:3</t>
  </si>
  <si>
    <t>M3</t>
  </si>
  <si>
    <t>Ayudante</t>
  </si>
  <si>
    <t>Equipo, andamios y herramienta menor</t>
  </si>
  <si>
    <t>glb</t>
  </si>
  <si>
    <t xml:space="preserve">Pintura vinilo tipo VINILTEX O SIMILAR para exteriores </t>
  </si>
  <si>
    <t>gal</t>
  </si>
  <si>
    <t>Pintura vinilo tipo VINILTEX O SIMILAR</t>
  </si>
  <si>
    <t>Gal</t>
  </si>
  <si>
    <t>Equipo y herramienta menor</t>
  </si>
  <si>
    <t>Pintura vinilo tipo VINILTEX O SIMILAR para interiores</t>
  </si>
  <si>
    <t>SV-1072</t>
  </si>
  <si>
    <t>Pintura mate madera</t>
  </si>
  <si>
    <t>Gl.</t>
  </si>
  <si>
    <t>SV-1073</t>
  </si>
  <si>
    <t>Disolvente</t>
  </si>
  <si>
    <t>sellador lijable</t>
  </si>
  <si>
    <t>Tapaporos</t>
  </si>
  <si>
    <t>Lija 80</t>
  </si>
  <si>
    <t>U.</t>
  </si>
  <si>
    <t>OFICIAL</t>
  </si>
  <si>
    <t>AYUDANTE</t>
  </si>
  <si>
    <t>Pintura esmalte</t>
  </si>
  <si>
    <t xml:space="preserve">Pintura esmalte </t>
  </si>
  <si>
    <t>Muros en eterboard doble cara</t>
  </si>
  <si>
    <t xml:space="preserve">Puerta métalica </t>
  </si>
  <si>
    <t xml:space="preserve">Punto eléctrico </t>
  </si>
  <si>
    <t xml:space="preserve">Und </t>
  </si>
  <si>
    <t xml:space="preserve">Tableta de gress de 25 x 25 </t>
  </si>
  <si>
    <t>cemento gris</t>
  </si>
  <si>
    <t>kg</t>
  </si>
  <si>
    <t>Dilactación plástica</t>
  </si>
  <si>
    <t xml:space="preserve">Pintura impermeabilizante transparente </t>
  </si>
  <si>
    <t>Materiales para alistamiento (nivelación, medias cañas, etc.)</t>
  </si>
  <si>
    <t>OFICIAL (retiro y limpieza  de impermeabilización existente, nivelaciones y medias cañas )</t>
  </si>
  <si>
    <t>Reparación de cubiertas construidas con lámina plana con policarbonato acrilica 6m.m</t>
  </si>
  <si>
    <t>Materiales para fijación</t>
  </si>
  <si>
    <t>gbl</t>
  </si>
  <si>
    <t>Adhesivos</t>
  </si>
  <si>
    <t>Construcción de Unidad Sanitaria accesibles para personas con movilidad reducida</t>
  </si>
  <si>
    <t>Caja de Inspección 60x60x60</t>
  </si>
  <si>
    <t>CAJAS INSPECCION .60 X .60, EN LADRILLO CORRIENTE, PAÑETADA IMPERMABILIZADA INTEGRALMENTE,  INCLUYE EXCAVACIÓN Y TAPE, TAPA Y HERRAJES, CAÑUELAS, MARCOS EN ANGULO DE  1 1/2"X3/16 E INCLUYE TODO LO NECESARIO PARA SU CORRECTO FUNCIONAMIENTO</t>
  </si>
  <si>
    <t>UN</t>
  </si>
  <si>
    <t>MORTERO 1:4 IMPERMEABILIZADO PARA PEGA Y PAÑETES</t>
  </si>
  <si>
    <t>MORTERO 1:4 IMPERMEABILIZADIO PARA CAÑUELAS</t>
  </si>
  <si>
    <t>CONCRETO 1:2:3 IMPERMEABILIZADO PARA TAPA Y FONDO</t>
  </si>
  <si>
    <t>LADRILLO CORRIENTE .07X.11X.22</t>
  </si>
  <si>
    <t>TAPA Y MARCO PARA REGISTRO ELECTRICO O SANITARIO 0.60X0.60, EN ANGULO 3/16X1 1/2" EN TAPA Y MARCO, INCL. VARILLAS DE 6MM Y ANTICORROSIVO</t>
  </si>
  <si>
    <t>DESPERDICIO</t>
  </si>
  <si>
    <t>%</t>
  </si>
  <si>
    <t>TRANSPORTE</t>
  </si>
  <si>
    <t>HERRAMIENTAS MENORES</t>
  </si>
  <si>
    <t>%MO</t>
  </si>
  <si>
    <t>MANO DE OBRA AA</t>
  </si>
  <si>
    <t>hc</t>
  </si>
  <si>
    <t>Kit Barra De Seguridad Baño + Barra 50 Cm Acero Inoxidable</t>
  </si>
  <si>
    <t>Taza Adriatico Entrada Superior</t>
  </si>
  <si>
    <t>Lavamanos de empotrar</t>
  </si>
  <si>
    <t>RED SANITARIA PVC 1 1/2- INCL. EXC. INSTALACION Y TAPE</t>
  </si>
  <si>
    <t>Red Sanitaria PVC 1 1/2- INCL. Excavación Instalación y tape</t>
  </si>
  <si>
    <t>Ml</t>
  </si>
  <si>
    <t>ML</t>
  </si>
  <si>
    <t>UNIÓN PVC SANIT 1 1/2</t>
  </si>
  <si>
    <t>SOLDADURA PVC LIQUIDA 1/4</t>
  </si>
  <si>
    <t>LIMPIADOR PVC LIQUIDA 1/4</t>
  </si>
  <si>
    <t>CODO 90° 1/4 CXC SANITARIO 1 1/2</t>
  </si>
  <si>
    <t>TUBO PVC SANITARIO 1 1/2</t>
  </si>
  <si>
    <t>MANO DE OBRA BB</t>
  </si>
  <si>
    <t xml:space="preserve">Muros sencillo en ladrillo común Incluye mortero 1:4  </t>
  </si>
  <si>
    <t>MURO  SENCILLO 0.15, LADRILLO COMUN .07X.11X.22 INCLUYE MORTERO 1:4</t>
  </si>
  <si>
    <t>MORTERO  1:4</t>
  </si>
  <si>
    <t>ANDAMIO TUBULAR</t>
  </si>
  <si>
    <t>d</t>
  </si>
  <si>
    <t>PAÑETE IMPERMEABILIZADO EN MUROS 1:4</t>
  </si>
  <si>
    <t>MORTERO  1:4 IMPERMEABILIZADO</t>
  </si>
  <si>
    <t>Pañete Impermeabilizado en Muros 1:4</t>
  </si>
  <si>
    <t>Enchape de baño</t>
  </si>
  <si>
    <t xml:space="preserve">Punto electrico </t>
  </si>
  <si>
    <t>Red hidraulica Tubería Presión PVC 1/2"</t>
  </si>
  <si>
    <t>TUBO PRESIÓN /9 PVC 1/2</t>
  </si>
  <si>
    <t>CODO 90° PRESIÓN PVC 1/2</t>
  </si>
  <si>
    <t xml:space="preserve">Piso en cerámica DUROPISO 0,3 X0,3 CORONA o Similar </t>
  </si>
  <si>
    <t>PISO  EN CERAMICA DUROPISO .30X.30 DE PRIMERA CALIDAD, ALTO TRAFICO TIPO CORONA O SIMILAR.</t>
  </si>
  <si>
    <t>CERÁMICA DUROPISO CORONA ALTO TRAFICO</t>
  </si>
  <si>
    <t>CONCOLOR 1.5 BLANCO NACAR O SIMILAR</t>
  </si>
  <si>
    <t>PEGACOR BLANCO</t>
  </si>
  <si>
    <t>Puerta Aluminio 1.00x2.00 m TABLILLA</t>
  </si>
  <si>
    <t xml:space="preserve">OBRAS PARA LA ADECUACIÓN DE LA SEDE </t>
  </si>
  <si>
    <t>TOTAL SERVICIO DE MANTENIMIENTO INCLUYE IVA</t>
  </si>
  <si>
    <t>TOTAL PRESUPUESTO ADECUACIÓN Y MANTENIMIENTO DE LA SEDE INVIAS DIRECCIÓN TERRITORIAL OCAÑA</t>
  </si>
  <si>
    <t xml:space="preserve">ENCHAPE EN CERAMICA 20,5 X 20,5 CM </t>
  </si>
  <si>
    <t>Pegacor Gris</t>
  </si>
  <si>
    <t>Ceramica Piso Pared 20,5 x 20,5 cm</t>
  </si>
  <si>
    <t>Blanco de Zinc</t>
  </si>
  <si>
    <t>Estopa de limpieza</t>
  </si>
  <si>
    <t>Lt</t>
  </si>
  <si>
    <t>Lb</t>
  </si>
  <si>
    <t>Agua</t>
  </si>
  <si>
    <t>EQUIPO Y HERRAMIENTA</t>
  </si>
  <si>
    <t>TRANSPORTES</t>
  </si>
  <si>
    <t>MANO DE OBRA (1 OFICIAL+1 AYUD.)</t>
  </si>
  <si>
    <t>DIA</t>
  </si>
  <si>
    <t>RED HIDRAULICA SUMINISTRO PVC 1/2</t>
  </si>
  <si>
    <t>UND</t>
  </si>
  <si>
    <t xml:space="preserve">PRIMER PISO </t>
  </si>
  <si>
    <t xml:space="preserve">SALA DE JUNTAS </t>
  </si>
  <si>
    <t>ING. RED TERCIARIA</t>
  </si>
  <si>
    <t>FINANCIERA</t>
  </si>
  <si>
    <t>JURIDICA</t>
  </si>
  <si>
    <t>SALA DE ESPERA</t>
  </si>
  <si>
    <t xml:space="preserve">ENTRADA </t>
  </si>
  <si>
    <t xml:space="preserve">COCINA </t>
  </si>
  <si>
    <t>ATENCION USUARIO</t>
  </si>
  <si>
    <t>SEGUNDO PISO</t>
  </si>
  <si>
    <t>INGENIEROS</t>
  </si>
  <si>
    <t>DIRECTOR</t>
  </si>
  <si>
    <t>ZONA DE ARCHIVO</t>
  </si>
  <si>
    <t>ARCHIVO</t>
  </si>
  <si>
    <t xml:space="preserve">OFICINA BODEGA </t>
  </si>
  <si>
    <t>MURO JARDINERA AUDITORIO (2 LADOS)</t>
  </si>
  <si>
    <t>PAREDES SALA ESPERA INVIAS ARRIBA DOMO</t>
  </si>
  <si>
    <t xml:space="preserve">ATENCION USUARIO </t>
  </si>
  <si>
    <t xml:space="preserve">FACHADA PRIMER PISO ENTRADA Y SALA DE ESPERA </t>
  </si>
  <si>
    <t xml:space="preserve">FACHADA SEGUNDO PISO ENTRADA Y SALA DE ESPERA </t>
  </si>
  <si>
    <t xml:space="preserve">FACHADA TERRAZA DIRECTOR SEGUNDO PISO </t>
  </si>
  <si>
    <t xml:space="preserve">FACHADA PRINCIPAL AVENIDA </t>
  </si>
  <si>
    <t xml:space="preserve">FACHADA AUDITORIO AVENIDA </t>
  </si>
  <si>
    <t>COCINA</t>
  </si>
  <si>
    <t xml:space="preserve">SEGUNDO PISO </t>
  </si>
  <si>
    <t>SECRETARIA</t>
  </si>
  <si>
    <t>PARQUEADERO CENS</t>
  </si>
  <si>
    <t xml:space="preserve">LATERAL ATENCION AL CIUDADANO </t>
  </si>
  <si>
    <t>LATERAL UNIVERSIDAD GARITA</t>
  </si>
  <si>
    <t>ENTRADA (1)</t>
  </si>
  <si>
    <t>SALA DE JUNTAS (2)</t>
  </si>
  <si>
    <t>ING. RED TERCIARIA (2)</t>
  </si>
  <si>
    <t>FINANCIERA (2)</t>
  </si>
  <si>
    <t>JURIDICA (2)</t>
  </si>
  <si>
    <t>CONDUCTOR (1)</t>
  </si>
  <si>
    <t>ATENCION AL CIUDADANO (1)</t>
  </si>
  <si>
    <t>BAÑOS (2)</t>
  </si>
  <si>
    <t>COCINA (1)</t>
  </si>
  <si>
    <t>INGENIERO UNIV. (2)</t>
  </si>
  <si>
    <t>INGENIERO PROF. (2)</t>
  </si>
  <si>
    <t>DIRECTOR (2)</t>
  </si>
  <si>
    <t xml:space="preserve">ZONA DE ARCHIVO </t>
  </si>
  <si>
    <t xml:space="preserve">MARCOS DE PUERTAS </t>
  </si>
  <si>
    <t>MARCOS DE VENTANAS</t>
  </si>
  <si>
    <t>OFICINA BODEGA (1)</t>
  </si>
  <si>
    <t>BODEGUITA PARQUEADEROS (1)</t>
  </si>
  <si>
    <t>PIEZA PORTEROS (1)</t>
  </si>
  <si>
    <t xml:space="preserve">ENTRADA PRINCIPAL (2) </t>
  </si>
  <si>
    <t xml:space="preserve">AUDITORIO </t>
  </si>
  <si>
    <t>TANQUE INGENIEROS</t>
  </si>
  <si>
    <t xml:space="preserve">SECRETARIA SEGUNDO PISO </t>
  </si>
  <si>
    <t xml:space="preserve">OFICINAS PRIMER PISO FACHADA A LA CALLE </t>
  </si>
  <si>
    <t xml:space="preserve">BARANDA SEGUNDO PISO PASILLO </t>
  </si>
  <si>
    <t xml:space="preserve">VENTANAS AUDITORIO </t>
  </si>
  <si>
    <t xml:space="preserve">Impermeabilización de placas de cubierta de la oficina de recepción, con pintura impermeabilizante transparente </t>
  </si>
  <si>
    <t xml:space="preserve">NOTA 1: Se debe tener en cuenta que el PRECIO UNITARIO incluye el valor de A.I.U. </t>
  </si>
  <si>
    <t>NOTA 2: Cuando la fracción decimal del peso sea  igual o superior a 5 se aproximara por exceso al número entero siguiente del peso y cuando la fracción decimal del peso sea inferior a 5 se aproximará por defecto al número entero del peso.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</si>
  <si>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</si>
  <si>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>NO MODIFICAR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</si>
</sst>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&quot;$&quot;\ #,##0.00_);\(&quot;$&quot;\ #,##0.00\)"/>
    <numFmt numFmtId="167" formatCode="_(* #,##0_);_(* \(#,##0\);_(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#,##0.0"/>
    <numFmt numFmtId="171" formatCode="_-[$$-240A]\ * #,##0.00_ ;_-[$$-240A]\ * \-#,##0.00\ ;_-[$$-240A]\ * &quot;-&quot;??_ ;_-@_ "/>
    <numFmt numFmtId="172" formatCode="_ * #,##0_ ;_ * \-#,##0_ ;_ * &quot;-&quot;_ ;_ @_ "/>
    <numFmt numFmtId="173" formatCode="_([$$-240A]\ * #,##0.00_);_([$$-240A]\ * \(#,##0.00\);_([$$-240A]\ * &quot;-&quot;??_);_(@_)"/>
    <numFmt numFmtId="174" formatCode="_ &quot;$&quot;\ * #,##0_ ;_ &quot;$&quot;\ * \-#,##0_ ;_ &quot;$&quot;\ * &quot;-&quot;_ ;_ @_ "/>
    <numFmt numFmtId="175" formatCode="_-[$$-240A]* #,##0.00_-;\-[$$-240A]* #,##0.00_-;_-[$$-240A]* &quot;-&quot;??_-;_-@_-"/>
    <numFmt numFmtId="176" formatCode="_-[$$-240A]* #,##0.00000000000_-;\-[$$-240A]* #,##0.00000000000_-;_-[$$-240A]* &quot;-&quot;??_-;_-@_-"/>
    <numFmt numFmtId="177" formatCode="_(* #,##0.000000000000_);_(* \(#,##0.000000000000\);_(* &quot;-&quot;??_);_(@_)"/>
    <numFmt numFmtId="178" formatCode="[$-F800]dddd\,\ mmmm\ dd\,\ yyyy"/>
    <numFmt numFmtId="179" formatCode="_ * #,##0.00_ ;_ * \-#,##0.00_ ;_ * &quot;-&quot;??_ ;_ @_ "/>
    <numFmt numFmtId="180" formatCode="_-&quot;$&quot;* #,##0.00_-;\-&quot;$&quot;* #,##0.00_-;_-&quot;$&quot;* &quot;-&quot;??_-;_-@_-"/>
    <numFmt numFmtId="181" formatCode="#,##0.000"/>
    <numFmt numFmtId="182" formatCode="_(&quot;$&quot;\ * #,##0_);_(&quot;$&quot;\ * \(#,##0\);_(&quot;$&quot;\ * &quot;-&quot;??_);_(@_)"/>
    <numFmt numFmtId="183" formatCode="_-&quot;$&quot;\ * #,##0.000_-;\-&quot;$&quot;\ * #,##0.000_-;_-&quot;$&quot;\ * &quot;-&quot;_-;_-@_-"/>
    <numFmt numFmtId="184" formatCode="_(&quot;$&quot;\ * #,##0.000_);_(&quot;$&quot;\ * \(#,##0.000\);_(&quot;$&quot;\ * &quot;-&quot;??_);_(@_)"/>
    <numFmt numFmtId="185" formatCode="_-[$$-240A]\ * #,##0.00_-;\-[$$-240A]\ * #,##0.00_-;_-[$$-240A]\ * &quot;-&quot;??_-;_-@_-"/>
    <numFmt numFmtId="186" formatCode="_-&quot;$&quot;\ * #,##0.00_-;\-&quot;$&quot;\ * #,##0.00_-;_-&quot;$&quot;\ * &quot;-&quot;_-;_-@_-"/>
    <numFmt numFmtId="187" formatCode="&quot;$&quot;#,##0.00;\-&quot;$&quot;#,##0.00"/>
    <numFmt numFmtId="188" formatCode="&quot;$&quot;#,##0.00"/>
    <numFmt numFmtId="189" formatCode="#,##0.00_);\-#,##0.00"/>
  </numFmts>
  <fonts count="9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8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b/>
      <i/>
      <sz val="14"/>
      <name val="Arial Narrow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theme="0"/>
      <name val="Arial"/>
      <family val="2"/>
    </font>
    <font>
      <sz val="10"/>
      <color rgb="FFFF0000"/>
      <name val="Arial Narrow"/>
      <family val="2"/>
    </font>
    <font>
      <sz val="10"/>
      <color rgb="FFFF0000"/>
      <name val="Arial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u/>
      <sz val="10"/>
      <color indexed="12"/>
      <name val="Arial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sz val="10"/>
      <name val="Geneva"/>
    </font>
    <font>
      <sz val="9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vertAlign val="superscript"/>
      <sz val="8"/>
      <name val="Arial Narrow"/>
      <family val="2"/>
    </font>
    <font>
      <sz val="8"/>
      <name val="Arial Narrow"/>
      <family val="2"/>
    </font>
    <font>
      <sz val="5"/>
      <name val="Arial Narrow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name val="Arial Narrow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5"/>
      <name val="Arial Narrow"/>
      <family val="2"/>
    </font>
    <font>
      <b/>
      <sz val="15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2" tint="-0.499984740745262"/>
      <name val="Arial Narrow"/>
      <family val="2"/>
    </font>
    <font>
      <sz val="10"/>
      <color theme="2" tint="-0.499984740745262"/>
      <name val="Arial"/>
      <family val="2"/>
    </font>
    <font>
      <b/>
      <sz val="18"/>
      <color theme="2" tint="-0.499984740745262"/>
      <name val="Arial Narrow"/>
      <family val="2"/>
    </font>
    <font>
      <b/>
      <sz val="10"/>
      <color theme="2" tint="-0.499984740745262"/>
      <name val="Arial Narrow"/>
      <family val="2"/>
    </font>
    <font>
      <sz val="11"/>
      <color theme="2" tint="-0.499984740745262"/>
      <name val="Arial Narrow"/>
      <family val="2"/>
    </font>
    <font>
      <b/>
      <sz val="14"/>
      <color theme="2" tint="-0.499984740745262"/>
      <name val="Arial Narrow"/>
      <family val="2"/>
    </font>
    <font>
      <b/>
      <sz val="11"/>
      <color theme="2" tint="-0.499984740745262"/>
      <name val="Arial Narrow"/>
      <family val="2"/>
    </font>
    <font>
      <sz val="10"/>
      <color theme="0" tint="-0.34998626667073579"/>
      <name val="Arial Narrow"/>
      <family val="2"/>
    </font>
    <font>
      <sz val="10"/>
      <color theme="0" tint="-0.34998626667073579"/>
      <name val="Arial"/>
      <family val="2"/>
    </font>
    <font>
      <b/>
      <sz val="10"/>
      <color theme="0" tint="-0.34998626667073579"/>
      <name val="Arial Narrow"/>
      <family val="2"/>
    </font>
    <font>
      <sz val="11"/>
      <color theme="0" tint="-0.34998626667073579"/>
      <name val="Arial Narrow"/>
      <family val="2"/>
    </font>
    <font>
      <b/>
      <sz val="10"/>
      <color theme="0" tint="-0.34998626667073579"/>
      <name val="Arial"/>
      <family val="2"/>
    </font>
    <font>
      <b/>
      <sz val="14"/>
      <color theme="0" tint="-0.34998626667073579"/>
      <name val="Arial Narrow"/>
      <family val="2"/>
    </font>
    <font>
      <b/>
      <sz val="11"/>
      <color theme="0" tint="-0.34998626667073579"/>
      <name val="Arial Narrow"/>
      <family val="2"/>
    </font>
    <font>
      <sz val="10"/>
      <name val="Arial"/>
    </font>
    <font>
      <sz val="10"/>
      <name val="Arial Narrow"/>
    </font>
    <font>
      <b/>
      <sz val="14"/>
      <name val="Arial Narrow"/>
    </font>
    <font>
      <b/>
      <sz val="18"/>
      <name val="Arial Narrow"/>
    </font>
    <font>
      <b/>
      <sz val="16"/>
      <name val="Arial Narrow"/>
    </font>
    <font>
      <sz val="16"/>
      <name val="Arial Narrow"/>
    </font>
    <font>
      <sz val="14"/>
      <name val="Arial Narrow"/>
    </font>
    <font>
      <b/>
      <i/>
      <sz val="14"/>
      <name val="Arial Narrow"/>
    </font>
    <font>
      <b/>
      <sz val="10"/>
      <name val="Arial"/>
    </font>
    <font>
      <b/>
      <sz val="11"/>
      <name val="Arial Narrow"/>
    </font>
    <font>
      <sz val="11"/>
      <name val="Arial Narrow"/>
    </font>
    <font>
      <sz val="10"/>
      <color theme="2" tint="-0.499984740745262"/>
      <name val="Arial Narrow"/>
    </font>
    <font>
      <sz val="10"/>
      <color theme="2" tint="-0.499984740745262"/>
      <name val="Arial"/>
    </font>
    <font>
      <b/>
      <sz val="18"/>
      <color theme="2" tint="-0.499984740745262"/>
      <name val="Arial Narrow"/>
    </font>
    <font>
      <b/>
      <sz val="10"/>
      <color theme="2" tint="-0.499984740745262"/>
      <name val="Arial Narrow"/>
    </font>
    <font>
      <sz val="10"/>
      <color rgb="FFFF0000"/>
      <name val="Arial"/>
    </font>
    <font>
      <sz val="10"/>
      <color theme="0"/>
      <name val="Arial"/>
    </font>
    <font>
      <sz val="11"/>
      <color theme="2" tint="-0.499984740745262"/>
      <name val="Arial Narrow"/>
    </font>
    <font>
      <b/>
      <sz val="14"/>
      <color theme="2" tint="-0.499984740745262"/>
      <name val="Arial Narrow"/>
    </font>
    <font>
      <b/>
      <sz val="11"/>
      <color theme="2" tint="-0.499984740745262"/>
      <name val="Arial Narrow"/>
    </font>
    <font>
      <sz val="10"/>
      <color theme="0" tint="-0.34998626667073579"/>
      <name val="Arial Narrow"/>
    </font>
    <font>
      <sz val="10"/>
      <color theme="0" tint="-0.34998626667073579"/>
      <name val="Arial"/>
    </font>
    <font>
      <b/>
      <sz val="10"/>
      <color theme="0" tint="-0.34998626667073579"/>
      <name val="Arial Narrow"/>
    </font>
    <font>
      <b/>
      <sz val="10"/>
      <name val="Arial Narrow"/>
    </font>
    <font>
      <sz val="11"/>
      <color theme="0" tint="-0.34998626667073579"/>
      <name val="Arial Narrow"/>
    </font>
    <font>
      <b/>
      <sz val="10"/>
      <color theme="0" tint="-0.34998626667073579"/>
      <name val="Arial"/>
    </font>
    <font>
      <b/>
      <sz val="14"/>
      <color theme="0" tint="-0.34998626667073579"/>
      <name val="Arial Narrow"/>
    </font>
    <font>
      <b/>
      <sz val="11"/>
      <color theme="0" tint="-0.34998626667073579"/>
      <name val="Arial Narrow"/>
    </font>
    <font>
      <sz val="10"/>
      <color theme="1"/>
      <name val="Arial Narrow"/>
    </font>
    <font>
      <sz val="11"/>
      <color theme="1"/>
      <name val="Arial Narrow"/>
    </font>
    <font>
      <b/>
      <sz val="12"/>
      <name val="Arial Narrow"/>
    </font>
    <font>
      <b/>
      <sz val="14"/>
      <color theme="1"/>
      <name val="Arial Narrow"/>
    </font>
    <font>
      <b/>
      <sz val="15"/>
      <name val="Arial Narrow"/>
    </font>
    <font>
      <b/>
      <sz val="15"/>
      <color theme="1"/>
      <name val="Arial Narrow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1" fillId="0" borderId="0"/>
    <xf numFmtId="179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2" fillId="0" borderId="0" applyNumberFormat="0" applyBorder="0" applyAlignment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8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3" fillId="0" borderId="0"/>
  </cellStyleXfs>
  <cellXfs count="1293">
    <xf numFmtId="0" fontId="0" fillId="0" borderId="0" xfId="0"/>
    <xf numFmtId="0" fontId="3" fillId="0" borderId="0" xfId="2" applyFont="1" applyAlignment="1">
      <alignment vertical="center"/>
    </xf>
    <xf numFmtId="0" fontId="2" fillId="0" borderId="0" xfId="3"/>
    <xf numFmtId="0" fontId="8" fillId="0" borderId="4" xfId="2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170" fontId="8" fillId="0" borderId="0" xfId="2" applyNumberFormat="1" applyFont="1" applyAlignment="1">
      <alignment vertical="center"/>
    </xf>
    <xf numFmtId="171" fontId="9" fillId="0" borderId="0" xfId="4" applyNumberFormat="1" applyFont="1" applyFill="1" applyBorder="1" applyAlignment="1">
      <alignment horizontal="right" vertical="center"/>
    </xf>
    <xf numFmtId="171" fontId="8" fillId="0" borderId="5" xfId="2" applyNumberFormat="1" applyFont="1" applyBorder="1" applyAlignment="1">
      <alignment vertical="center"/>
    </xf>
    <xf numFmtId="10" fontId="10" fillId="0" borderId="0" xfId="3" applyNumberFormat="1" applyFont="1" applyAlignment="1">
      <alignment horizontal="center" vertical="center"/>
    </xf>
    <xf numFmtId="10" fontId="2" fillId="0" borderId="0" xfId="3" applyNumberFormat="1"/>
    <xf numFmtId="0" fontId="2" fillId="0" borderId="0" xfId="3" applyAlignment="1">
      <alignment horizontal="center" vertical="center"/>
    </xf>
    <xf numFmtId="0" fontId="13" fillId="0" borderId="0" xfId="3" applyFont="1"/>
    <xf numFmtId="0" fontId="3" fillId="3" borderId="0" xfId="6" applyFont="1" applyFill="1" applyAlignment="1">
      <alignment vertical="center"/>
    </xf>
    <xf numFmtId="0" fontId="3" fillId="0" borderId="14" xfId="6" applyFont="1" applyBorder="1" applyAlignment="1">
      <alignment horizontal="center" vertical="center" wrapText="1"/>
    </xf>
    <xf numFmtId="0" fontId="3" fillId="0" borderId="14" xfId="6" applyFont="1" applyBorder="1" applyAlignment="1">
      <alignment horizontal="center" vertical="center"/>
    </xf>
    <xf numFmtId="0" fontId="15" fillId="0" borderId="0" xfId="3" applyFont="1"/>
    <xf numFmtId="0" fontId="3" fillId="0" borderId="26" xfId="6" applyFont="1" applyBorder="1" applyAlignment="1">
      <alignment horizontal="center" vertical="center"/>
    </xf>
    <xf numFmtId="39" fontId="3" fillId="0" borderId="28" xfId="7" applyNumberFormat="1" applyFont="1" applyFill="1" applyBorder="1" applyAlignment="1">
      <alignment horizontal="right" vertical="center" wrapText="1"/>
    </xf>
    <xf numFmtId="0" fontId="3" fillId="3" borderId="0" xfId="10" applyFont="1" applyFill="1" applyAlignment="1">
      <alignment vertical="center"/>
    </xf>
    <xf numFmtId="0" fontId="3" fillId="0" borderId="35" xfId="10" applyFont="1" applyBorder="1" applyAlignment="1">
      <alignment horizontal="center" vertical="center"/>
    </xf>
    <xf numFmtId="0" fontId="3" fillId="0" borderId="27" xfId="6" applyFont="1" applyBorder="1" applyAlignment="1">
      <alignment horizontal="center" vertical="center" wrapText="1"/>
    </xf>
    <xf numFmtId="4" fontId="3" fillId="0" borderId="27" xfId="6" applyNumberFormat="1" applyFont="1" applyBorder="1" applyAlignment="1">
      <alignment horizontal="right" vertical="center"/>
    </xf>
    <xf numFmtId="39" fontId="3" fillId="0" borderId="36" xfId="7" applyNumberFormat="1" applyFont="1" applyFill="1" applyBorder="1" applyAlignment="1">
      <alignment horizontal="right" vertical="center" wrapText="1"/>
    </xf>
    <xf numFmtId="0" fontId="3" fillId="0" borderId="0" xfId="10" applyFont="1" applyAlignment="1">
      <alignment vertical="center"/>
    </xf>
    <xf numFmtId="0" fontId="12" fillId="0" borderId="0" xfId="10" applyFont="1" applyAlignment="1">
      <alignment vertical="center"/>
    </xf>
    <xf numFmtId="0" fontId="4" fillId="4" borderId="23" xfId="2" applyFont="1" applyFill="1" applyBorder="1" applyAlignment="1">
      <alignment vertical="center"/>
    </xf>
    <xf numFmtId="0" fontId="4" fillId="4" borderId="24" xfId="2" applyFont="1" applyFill="1" applyBorder="1" applyAlignment="1">
      <alignment vertical="center"/>
    </xf>
    <xf numFmtId="170" fontId="4" fillId="4" borderId="24" xfId="2" applyNumberFormat="1" applyFont="1" applyFill="1" applyBorder="1" applyAlignment="1">
      <alignment vertical="center"/>
    </xf>
    <xf numFmtId="171" fontId="4" fillId="4" borderId="25" xfId="2" applyNumberFormat="1" applyFont="1" applyFill="1" applyBorder="1" applyAlignment="1">
      <alignment vertical="center"/>
    </xf>
    <xf numFmtId="0" fontId="3" fillId="0" borderId="0" xfId="15" applyFont="1"/>
    <xf numFmtId="0" fontId="17" fillId="0" borderId="51" xfId="15" applyFont="1" applyBorder="1" applyAlignment="1">
      <alignment horizontal="center"/>
    </xf>
    <xf numFmtId="0" fontId="22" fillId="0" borderId="51" xfId="15" applyFont="1" applyBorder="1" applyAlignment="1">
      <alignment vertical="center"/>
    </xf>
    <xf numFmtId="0" fontId="22" fillId="0" borderId="52" xfId="15" applyFont="1" applyBorder="1" applyAlignment="1">
      <alignment vertical="center"/>
    </xf>
    <xf numFmtId="0" fontId="3" fillId="0" borderId="1" xfId="15" applyFont="1" applyBorder="1" applyAlignment="1">
      <alignment horizontal="center"/>
    </xf>
    <xf numFmtId="0" fontId="17" fillId="0" borderId="2" xfId="15" applyFont="1" applyBorder="1" applyAlignment="1">
      <alignment horizontal="center"/>
    </xf>
    <xf numFmtId="0" fontId="22" fillId="0" borderId="2" xfId="15" applyFont="1" applyBorder="1" applyAlignment="1">
      <alignment horizontal="right" vertical="center"/>
    </xf>
    <xf numFmtId="0" fontId="22" fillId="0" borderId="27" xfId="15" applyFont="1" applyBorder="1" applyAlignment="1">
      <alignment horizontal="center" vertical="center"/>
    </xf>
    <xf numFmtId="0" fontId="22" fillId="0" borderId="36" xfId="15" applyFont="1" applyBorder="1" applyAlignment="1">
      <alignment horizontal="center" vertical="center"/>
    </xf>
    <xf numFmtId="0" fontId="3" fillId="0" borderId="4" xfId="15" applyFont="1" applyBorder="1" applyAlignment="1">
      <alignment horizontal="center"/>
    </xf>
    <xf numFmtId="0" fontId="22" fillId="0" borderId="0" xfId="15" applyFont="1" applyAlignment="1">
      <alignment horizontal="right" vertical="center"/>
    </xf>
    <xf numFmtId="1" fontId="22" fillId="0" borderId="14" xfId="15" applyNumberFormat="1" applyFont="1" applyBorder="1" applyAlignment="1">
      <alignment horizontal="center" vertical="center"/>
    </xf>
    <xf numFmtId="1" fontId="22" fillId="0" borderId="15" xfId="15" applyNumberFormat="1" applyFont="1" applyBorder="1" applyAlignment="1">
      <alignment horizontal="center" vertical="center"/>
    </xf>
    <xf numFmtId="0" fontId="22" fillId="0" borderId="4" xfId="15" applyFont="1" applyBorder="1" applyAlignment="1">
      <alignment horizontal="left"/>
    </xf>
    <xf numFmtId="0" fontId="22" fillId="0" borderId="0" xfId="15" applyFont="1" applyAlignment="1">
      <alignment horizontal="right"/>
    </xf>
    <xf numFmtId="0" fontId="22" fillId="0" borderId="32" xfId="15" applyFont="1" applyBorder="1" applyAlignment="1">
      <alignment horizontal="left"/>
    </xf>
    <xf numFmtId="0" fontId="22" fillId="0" borderId="34" xfId="15" applyFont="1" applyBorder="1" applyAlignment="1">
      <alignment horizontal="center"/>
    </xf>
    <xf numFmtId="0" fontId="3" fillId="0" borderId="55" xfId="15" applyFont="1" applyBorder="1"/>
    <xf numFmtId="0" fontId="3" fillId="0" borderId="56" xfId="15" applyFont="1" applyBorder="1"/>
    <xf numFmtId="0" fontId="3" fillId="0" borderId="57" xfId="15" applyFont="1" applyBorder="1"/>
    <xf numFmtId="0" fontId="3" fillId="0" borderId="1" xfId="15" applyFont="1" applyBorder="1"/>
    <xf numFmtId="0" fontId="3" fillId="0" borderId="2" xfId="15" applyFont="1" applyBorder="1"/>
    <xf numFmtId="0" fontId="3" fillId="0" borderId="3" xfId="15" applyFont="1" applyBorder="1"/>
    <xf numFmtId="0" fontId="17" fillId="0" borderId="4" xfId="15" applyFont="1" applyBorder="1" applyAlignment="1" applyProtection="1">
      <alignment horizontal="left"/>
      <protection locked="0"/>
    </xf>
    <xf numFmtId="0" fontId="17" fillId="0" borderId="0" xfId="15" applyFont="1" applyAlignment="1" applyProtection="1">
      <alignment horizontal="left"/>
      <protection locked="0"/>
    </xf>
    <xf numFmtId="0" fontId="3" fillId="0" borderId="33" xfId="15" applyFont="1" applyBorder="1"/>
    <xf numFmtId="0" fontId="24" fillId="0" borderId="0" xfId="15" applyFont="1" applyAlignment="1" applyProtection="1">
      <alignment horizontal="center"/>
      <protection locked="0"/>
    </xf>
    <xf numFmtId="0" fontId="3" fillId="0" borderId="5" xfId="15" applyFont="1" applyBorder="1"/>
    <xf numFmtId="0" fontId="17" fillId="0" borderId="4" xfId="15" applyFont="1" applyBorder="1" applyProtection="1">
      <protection locked="0"/>
    </xf>
    <xf numFmtId="0" fontId="17" fillId="0" borderId="0" xfId="15" applyFont="1"/>
    <xf numFmtId="0" fontId="3" fillId="0" borderId="5" xfId="15" applyFont="1" applyBorder="1" applyAlignment="1" applyProtection="1">
      <alignment horizontal="center"/>
      <protection locked="0"/>
    </xf>
    <xf numFmtId="0" fontId="3" fillId="0" borderId="0" xfId="15" applyFont="1" applyAlignment="1" applyProtection="1">
      <alignment horizontal="center"/>
      <protection locked="0"/>
    </xf>
    <xf numFmtId="0" fontId="3" fillId="0" borderId="5" xfId="15" applyFont="1" applyBorder="1" applyAlignment="1">
      <alignment horizontal="center"/>
    </xf>
    <xf numFmtId="0" fontId="3" fillId="0" borderId="0" xfId="15" applyFont="1" applyAlignment="1">
      <alignment horizontal="left"/>
    </xf>
    <xf numFmtId="0" fontId="3" fillId="0" borderId="0" xfId="15" applyFont="1" applyAlignment="1">
      <alignment horizontal="center"/>
    </xf>
    <xf numFmtId="0" fontId="3" fillId="0" borderId="38" xfId="15" applyFont="1" applyBorder="1"/>
    <xf numFmtId="0" fontId="3" fillId="0" borderId="39" xfId="15" applyFont="1" applyBorder="1" applyProtection="1">
      <protection locked="0"/>
    </xf>
    <xf numFmtId="0" fontId="3" fillId="0" borderId="58" xfId="15" applyFont="1" applyBorder="1"/>
    <xf numFmtId="0" fontId="3" fillId="0" borderId="4" xfId="15" applyFont="1" applyBorder="1"/>
    <xf numFmtId="168" fontId="3" fillId="0" borderId="14" xfId="18" applyNumberFormat="1" applyFont="1" applyFill="1" applyBorder="1"/>
    <xf numFmtId="168" fontId="3" fillId="0" borderId="15" xfId="18" applyNumberFormat="1" applyFont="1" applyFill="1" applyBorder="1"/>
    <xf numFmtId="168" fontId="3" fillId="0" borderId="40" xfId="15" applyNumberFormat="1" applyFont="1" applyBorder="1"/>
    <xf numFmtId="3" fontId="3" fillId="0" borderId="14" xfId="15" applyNumberFormat="1" applyFont="1" applyBorder="1" applyAlignment="1">
      <alignment horizontal="center"/>
    </xf>
    <xf numFmtId="180" fontId="3" fillId="0" borderId="0" xfId="15" applyNumberFormat="1" applyFont="1"/>
    <xf numFmtId="181" fontId="3" fillId="0" borderId="14" xfId="15" applyNumberFormat="1" applyFont="1" applyBorder="1"/>
    <xf numFmtId="181" fontId="3" fillId="0" borderId="0" xfId="15" applyNumberFormat="1" applyFont="1"/>
    <xf numFmtId="2" fontId="3" fillId="0" borderId="14" xfId="15" applyNumberFormat="1" applyFont="1" applyBorder="1"/>
    <xf numFmtId="168" fontId="3" fillId="0" borderId="40" xfId="18" applyNumberFormat="1" applyFont="1" applyFill="1" applyBorder="1"/>
    <xf numFmtId="2" fontId="3" fillId="0" borderId="14" xfId="15" applyNumberFormat="1" applyFont="1" applyBorder="1" applyAlignment="1">
      <alignment horizontal="center"/>
    </xf>
    <xf numFmtId="2" fontId="3" fillId="0" borderId="65" xfId="15" applyNumberFormat="1" applyFont="1" applyBorder="1" applyAlignment="1">
      <alignment horizontal="center"/>
    </xf>
    <xf numFmtId="179" fontId="3" fillId="0" borderId="15" xfId="18" applyFont="1" applyFill="1" applyBorder="1"/>
    <xf numFmtId="0" fontId="3" fillId="0" borderId="17" xfId="15" applyFont="1" applyBorder="1"/>
    <xf numFmtId="0" fontId="3" fillId="0" borderId="39" xfId="15" applyFont="1" applyBorder="1"/>
    <xf numFmtId="179" fontId="3" fillId="0" borderId="70" xfId="18" applyFont="1" applyFill="1" applyBorder="1"/>
    <xf numFmtId="179" fontId="3" fillId="0" borderId="40" xfId="15" applyNumberFormat="1" applyFont="1" applyBorder="1"/>
    <xf numFmtId="179" fontId="3" fillId="0" borderId="14" xfId="18" applyFont="1" applyFill="1" applyBorder="1" applyAlignment="1">
      <alignment horizontal="center"/>
    </xf>
    <xf numFmtId="168" fontId="3" fillId="0" borderId="14" xfId="18" applyNumberFormat="1" applyFont="1" applyFill="1" applyBorder="1" applyAlignment="1">
      <alignment horizontal="center"/>
    </xf>
    <xf numFmtId="168" fontId="3" fillId="0" borderId="21" xfId="15" applyNumberFormat="1" applyFont="1" applyBorder="1" applyAlignment="1">
      <alignment horizontal="center" wrapText="1"/>
    </xf>
    <xf numFmtId="168" fontId="3" fillId="0" borderId="28" xfId="18" applyNumberFormat="1" applyFont="1" applyFill="1" applyBorder="1" applyAlignment="1">
      <alignment horizontal="center" wrapText="1"/>
    </xf>
    <xf numFmtId="179" fontId="3" fillId="0" borderId="65" xfId="18" applyFont="1" applyFill="1" applyBorder="1" applyAlignment="1">
      <alignment horizontal="center"/>
    </xf>
    <xf numFmtId="168" fontId="3" fillId="0" borderId="17" xfId="15" applyNumberFormat="1" applyFont="1" applyBorder="1"/>
    <xf numFmtId="179" fontId="3" fillId="0" borderId="39" xfId="18" applyFont="1" applyFill="1" applyBorder="1"/>
    <xf numFmtId="168" fontId="3" fillId="0" borderId="70" xfId="18" applyNumberFormat="1" applyFont="1" applyFill="1" applyBorder="1"/>
    <xf numFmtId="169" fontId="3" fillId="0" borderId="65" xfId="18" applyNumberFormat="1" applyFont="1" applyFill="1" applyBorder="1"/>
    <xf numFmtId="9" fontId="3" fillId="0" borderId="66" xfId="14" applyFont="1" applyFill="1" applyBorder="1"/>
    <xf numFmtId="9" fontId="3" fillId="0" borderId="14" xfId="14" applyFont="1" applyFill="1" applyBorder="1" applyAlignment="1">
      <alignment horizontal="center"/>
    </xf>
    <xf numFmtId="169" fontId="3" fillId="0" borderId="15" xfId="18" applyNumberFormat="1" applyFont="1" applyFill="1" applyBorder="1"/>
    <xf numFmtId="0" fontId="3" fillId="0" borderId="54" xfId="15" applyFont="1" applyBorder="1"/>
    <xf numFmtId="0" fontId="3" fillId="0" borderId="51" xfId="15" applyFont="1" applyBorder="1"/>
    <xf numFmtId="169" fontId="3" fillId="0" borderId="56" xfId="18" applyNumberFormat="1" applyFont="1" applyFill="1" applyBorder="1"/>
    <xf numFmtId="9" fontId="3" fillId="0" borderId="69" xfId="14" applyFont="1" applyFill="1" applyBorder="1"/>
    <xf numFmtId="179" fontId="3" fillId="0" borderId="0" xfId="18" applyFont="1" applyFill="1" applyBorder="1" applyAlignment="1">
      <alignment horizontal="center"/>
    </xf>
    <xf numFmtId="0" fontId="26" fillId="0" borderId="4" xfId="15" applyFont="1" applyBorder="1"/>
    <xf numFmtId="0" fontId="26" fillId="0" borderId="0" xfId="15" applyFont="1"/>
    <xf numFmtId="0" fontId="26" fillId="0" borderId="5" xfId="15" applyFont="1" applyBorder="1"/>
    <xf numFmtId="0" fontId="24" fillId="0" borderId="64" xfId="15" applyFont="1" applyBorder="1"/>
    <xf numFmtId="0" fontId="3" fillId="0" borderId="65" xfId="15" applyFont="1" applyBorder="1"/>
    <xf numFmtId="0" fontId="3" fillId="0" borderId="71" xfId="15" applyFont="1" applyBorder="1"/>
    <xf numFmtId="0" fontId="3" fillId="0" borderId="4" xfId="15" applyFont="1" applyBorder="1" applyAlignment="1">
      <alignment horizontal="left"/>
    </xf>
    <xf numFmtId="0" fontId="26" fillId="0" borderId="4" xfId="15" applyFont="1" applyBorder="1" applyAlignment="1">
      <alignment horizontal="left"/>
    </xf>
    <xf numFmtId="0" fontId="27" fillId="0" borderId="0" xfId="15" applyFont="1" applyAlignment="1">
      <alignment horizontal="left"/>
    </xf>
    <xf numFmtId="0" fontId="24" fillId="5" borderId="59" xfId="15" applyFont="1" applyFill="1" applyBorder="1" applyAlignment="1">
      <alignment horizontal="center"/>
    </xf>
    <xf numFmtId="0" fontId="3" fillId="5" borderId="60" xfId="15" applyFont="1" applyFill="1" applyBorder="1" applyAlignment="1">
      <alignment horizontal="center"/>
    </xf>
    <xf numFmtId="3" fontId="3" fillId="5" borderId="60" xfId="15" applyNumberFormat="1" applyFont="1" applyFill="1" applyBorder="1" applyAlignment="1">
      <alignment horizontal="center"/>
    </xf>
    <xf numFmtId="0" fontId="24" fillId="5" borderId="27" xfId="15" applyFont="1" applyFill="1" applyBorder="1" applyAlignment="1">
      <alignment horizontal="center"/>
    </xf>
    <xf numFmtId="0" fontId="24" fillId="5" borderId="36" xfId="15" applyFont="1" applyFill="1" applyBorder="1" applyAlignment="1">
      <alignment horizontal="center"/>
    </xf>
    <xf numFmtId="182" fontId="3" fillId="0" borderId="14" xfId="18" applyNumberFormat="1" applyFont="1" applyFill="1" applyBorder="1"/>
    <xf numFmtId="181" fontId="3" fillId="0" borderId="14" xfId="15" applyNumberFormat="1" applyFont="1" applyBorder="1" applyAlignment="1">
      <alignment horizontal="center"/>
    </xf>
    <xf numFmtId="0" fontId="12" fillId="0" borderId="14" xfId="6" applyFont="1" applyBorder="1" applyAlignment="1">
      <alignment vertical="center" wrapText="1"/>
    </xf>
    <xf numFmtId="0" fontId="11" fillId="4" borderId="24" xfId="2" applyFont="1" applyFill="1" applyBorder="1" applyAlignment="1">
      <alignment vertical="center"/>
    </xf>
    <xf numFmtId="0" fontId="12" fillId="0" borderId="27" xfId="6" applyFont="1" applyBorder="1" applyAlignment="1">
      <alignment vertical="center" wrapText="1"/>
    </xf>
    <xf numFmtId="167" fontId="3" fillId="0" borderId="14" xfId="3" applyNumberFormat="1" applyFont="1" applyBorder="1" applyAlignment="1">
      <alignment horizontal="center" vertical="center"/>
    </xf>
    <xf numFmtId="0" fontId="12" fillId="0" borderId="14" xfId="3" applyFont="1" applyBorder="1" applyAlignment="1">
      <alignment vertical="center" wrapText="1"/>
    </xf>
    <xf numFmtId="0" fontId="3" fillId="0" borderId="14" xfId="3" applyFont="1" applyBorder="1" applyAlignment="1">
      <alignment horizontal="center" vertical="center"/>
    </xf>
    <xf numFmtId="0" fontId="17" fillId="0" borderId="0" xfId="15" applyFont="1" applyAlignment="1">
      <alignment horizontal="center"/>
    </xf>
    <xf numFmtId="0" fontId="22" fillId="0" borderId="0" xfId="15" applyFont="1" applyAlignment="1">
      <alignment horizontal="center"/>
    </xf>
    <xf numFmtId="0" fontId="22" fillId="0" borderId="5" xfId="15" applyFont="1" applyBorder="1" applyAlignment="1">
      <alignment horizontal="center"/>
    </xf>
    <xf numFmtId="0" fontId="3" fillId="0" borderId="33" xfId="15" applyFont="1" applyBorder="1" applyAlignment="1" applyProtection="1">
      <alignment horizontal="left"/>
      <protection locked="0"/>
    </xf>
    <xf numFmtId="0" fontId="22" fillId="0" borderId="33" xfId="15" applyFont="1" applyBorder="1" applyAlignment="1">
      <alignment horizontal="center"/>
    </xf>
    <xf numFmtId="0" fontId="24" fillId="5" borderId="30" xfId="15" applyFont="1" applyFill="1" applyBorder="1" applyAlignment="1">
      <alignment horizontal="center"/>
    </xf>
    <xf numFmtId="0" fontId="24" fillId="5" borderId="63" xfId="15" applyFont="1" applyFill="1" applyBorder="1" applyAlignment="1">
      <alignment horizontal="center"/>
    </xf>
    <xf numFmtId="0" fontId="3" fillId="0" borderId="65" xfId="15" applyFont="1" applyBorder="1" applyAlignment="1">
      <alignment horizontal="center"/>
    </xf>
    <xf numFmtId="0" fontId="3" fillId="0" borderId="54" xfId="15" applyFont="1" applyBorder="1" applyAlignment="1">
      <alignment horizontal="center"/>
    </xf>
    <xf numFmtId="184" fontId="3" fillId="0" borderId="14" xfId="18" applyNumberFormat="1" applyFont="1" applyFill="1" applyBorder="1" applyAlignment="1">
      <alignment horizontal="center"/>
    </xf>
    <xf numFmtId="185" fontId="4" fillId="4" borderId="24" xfId="2" applyNumberFormat="1" applyFont="1" applyFill="1" applyBorder="1" applyAlignment="1">
      <alignment vertical="center"/>
    </xf>
    <xf numFmtId="0" fontId="24" fillId="5" borderId="27" xfId="15" applyFont="1" applyFill="1" applyBorder="1"/>
    <xf numFmtId="0" fontId="24" fillId="5" borderId="27" xfId="15" applyFont="1" applyFill="1" applyBorder="1" applyAlignment="1">
      <alignment horizontal="center" wrapText="1"/>
    </xf>
    <xf numFmtId="0" fontId="24" fillId="5" borderId="61" xfId="15" applyFont="1" applyFill="1" applyBorder="1" applyAlignment="1">
      <alignment horizontal="center" wrapText="1"/>
    </xf>
    <xf numFmtId="0" fontId="24" fillId="5" borderId="36" xfId="15" applyFont="1" applyFill="1" applyBorder="1" applyAlignment="1">
      <alignment horizontal="center" wrapText="1"/>
    </xf>
    <xf numFmtId="183" fontId="3" fillId="0" borderId="28" xfId="19" applyNumberFormat="1" applyFont="1" applyFill="1" applyBorder="1" applyAlignment="1">
      <alignment horizontal="right" vertical="center" wrapText="1"/>
    </xf>
    <xf numFmtId="4" fontId="3" fillId="0" borderId="14" xfId="15" applyNumberFormat="1" applyFont="1" applyBorder="1" applyAlignment="1">
      <alignment horizontal="center"/>
    </xf>
    <xf numFmtId="0" fontId="3" fillId="0" borderId="0" xfId="15" applyFont="1" applyAlignment="1" applyProtection="1">
      <alignment horizontal="left"/>
      <protection locked="0"/>
    </xf>
    <xf numFmtId="168" fontId="3" fillId="0" borderId="14" xfId="15" applyNumberFormat="1" applyFont="1" applyBorder="1" applyAlignment="1">
      <alignment horizontal="center" wrapText="1"/>
    </xf>
    <xf numFmtId="168" fontId="3" fillId="0" borderId="15" xfId="18" applyNumberFormat="1" applyFont="1" applyFill="1" applyBorder="1" applyAlignment="1">
      <alignment horizontal="center" wrapText="1"/>
    </xf>
    <xf numFmtId="0" fontId="3" fillId="0" borderId="18" xfId="15" applyFont="1" applyBorder="1"/>
    <xf numFmtId="168" fontId="3" fillId="0" borderId="18" xfId="15" applyNumberFormat="1" applyFont="1" applyBorder="1"/>
    <xf numFmtId="179" fontId="3" fillId="0" borderId="18" xfId="18" applyFont="1" applyFill="1" applyBorder="1"/>
    <xf numFmtId="168" fontId="3" fillId="0" borderId="19" xfId="18" applyNumberFormat="1" applyFont="1" applyFill="1" applyBorder="1"/>
    <xf numFmtId="9" fontId="3" fillId="0" borderId="67" xfId="14" applyFont="1" applyFill="1" applyBorder="1" applyAlignment="1">
      <alignment horizontal="center"/>
    </xf>
    <xf numFmtId="169" fontId="3" fillId="0" borderId="71" xfId="18" applyNumberFormat="1" applyFont="1" applyFill="1" applyBorder="1"/>
    <xf numFmtId="3" fontId="3" fillId="5" borderId="60" xfId="15" applyNumberFormat="1" applyFont="1" applyFill="1" applyBorder="1" applyAlignment="1">
      <alignment horizontal="center" vertical="center"/>
    </xf>
    <xf numFmtId="4" fontId="3" fillId="5" borderId="60" xfId="15" applyNumberFormat="1" applyFont="1" applyFill="1" applyBorder="1" applyAlignment="1">
      <alignment horizontal="center" vertical="center"/>
    </xf>
    <xf numFmtId="168" fontId="3" fillId="0" borderId="21" xfId="18" applyNumberFormat="1" applyFont="1" applyFill="1" applyBorder="1" applyAlignment="1">
      <alignment horizontal="center"/>
    </xf>
    <xf numFmtId="179" fontId="3" fillId="0" borderId="21" xfId="18" applyFont="1" applyFill="1" applyBorder="1" applyAlignment="1">
      <alignment horizontal="center"/>
    </xf>
    <xf numFmtId="3" fontId="3" fillId="3" borderId="14" xfId="15" applyNumberFormat="1" applyFont="1" applyFill="1" applyBorder="1" applyAlignment="1">
      <alignment horizontal="center"/>
    </xf>
    <xf numFmtId="181" fontId="3" fillId="0" borderId="14" xfId="15" applyNumberFormat="1" applyFont="1" applyBorder="1" applyAlignment="1">
      <alignment horizontal="center" vertical="center"/>
    </xf>
    <xf numFmtId="0" fontId="3" fillId="0" borderId="14" xfId="15" applyFont="1" applyBorder="1"/>
    <xf numFmtId="0" fontId="3" fillId="0" borderId="15" xfId="15" applyFont="1" applyBorder="1"/>
    <xf numFmtId="168" fontId="3" fillId="0" borderId="74" xfId="18" applyNumberFormat="1" applyFont="1" applyFill="1" applyBorder="1"/>
    <xf numFmtId="4" fontId="3" fillId="0" borderId="4" xfId="15" applyNumberFormat="1" applyFont="1" applyBorder="1"/>
    <xf numFmtId="0" fontId="24" fillId="5" borderId="72" xfId="15" applyFont="1" applyFill="1" applyBorder="1" applyAlignment="1">
      <alignment horizontal="center"/>
    </xf>
    <xf numFmtId="0" fontId="24" fillId="5" borderId="73" xfId="15" applyFont="1" applyFill="1" applyBorder="1" applyAlignment="1">
      <alignment horizontal="center"/>
    </xf>
    <xf numFmtId="0" fontId="3" fillId="5" borderId="60" xfId="15" applyFont="1" applyFill="1" applyBorder="1" applyAlignment="1">
      <alignment horizontal="center" vertical="center"/>
    </xf>
    <xf numFmtId="0" fontId="3" fillId="0" borderId="0" xfId="15" applyFont="1" applyAlignment="1">
      <alignment horizontal="center" vertical="center"/>
    </xf>
    <xf numFmtId="0" fontId="14" fillId="0" borderId="65" xfId="15" applyFont="1" applyBorder="1" applyAlignment="1">
      <alignment horizontal="left"/>
    </xf>
    <xf numFmtId="0" fontId="14" fillId="0" borderId="66" xfId="15" applyFont="1" applyBorder="1" applyAlignment="1">
      <alignment horizontal="left"/>
    </xf>
    <xf numFmtId="0" fontId="16" fillId="0" borderId="64" xfId="15" applyFont="1" applyBorder="1" applyAlignment="1">
      <alignment horizontal="left"/>
    </xf>
    <xf numFmtId="168" fontId="16" fillId="0" borderId="40" xfId="18" applyNumberFormat="1" applyFont="1" applyFill="1" applyBorder="1"/>
    <xf numFmtId="171" fontId="30" fillId="4" borderId="40" xfId="10" applyNumberFormat="1" applyFont="1" applyFill="1" applyBorder="1" applyAlignment="1">
      <alignment vertical="center"/>
    </xf>
    <xf numFmtId="171" fontId="30" fillId="4" borderId="42" xfId="10" applyNumberFormat="1" applyFont="1" applyFill="1" applyBorder="1" applyAlignment="1">
      <alignment vertical="center"/>
    </xf>
    <xf numFmtId="4" fontId="3" fillId="0" borderId="14" xfId="15" applyNumberFormat="1" applyFont="1" applyBorder="1" applyAlignment="1">
      <alignment horizontal="center" vertical="center"/>
    </xf>
    <xf numFmtId="184" fontId="3" fillId="0" borderId="15" xfId="18" applyNumberFormat="1" applyFont="1" applyFill="1" applyBorder="1"/>
    <xf numFmtId="0" fontId="4" fillId="4" borderId="1" xfId="10" applyFont="1" applyFill="1" applyBorder="1" applyAlignment="1">
      <alignment horizontal="right" vertical="center"/>
    </xf>
    <xf numFmtId="0" fontId="4" fillId="4" borderId="2" xfId="10" applyFont="1" applyFill="1" applyBorder="1" applyAlignment="1">
      <alignment horizontal="right" vertical="center"/>
    </xf>
    <xf numFmtId="0" fontId="3" fillId="0" borderId="66" xfId="15" applyFont="1" applyBorder="1"/>
    <xf numFmtId="0" fontId="3" fillId="0" borderId="64" xfId="15" applyFont="1" applyBorder="1"/>
    <xf numFmtId="0" fontId="24" fillId="5" borderId="2" xfId="15" applyFont="1" applyFill="1" applyBorder="1" applyAlignment="1">
      <alignment horizontal="center"/>
    </xf>
    <xf numFmtId="0" fontId="4" fillId="4" borderId="38" xfId="2" applyFont="1" applyFill="1" applyBorder="1" applyAlignment="1">
      <alignment vertical="center"/>
    </xf>
    <xf numFmtId="0" fontId="12" fillId="0" borderId="22" xfId="6" applyFont="1" applyBorder="1" applyAlignment="1">
      <alignment vertical="center" wrapText="1"/>
    </xf>
    <xf numFmtId="0" fontId="3" fillId="0" borderId="22" xfId="6" applyFont="1" applyBorder="1" applyAlignment="1">
      <alignment horizontal="center" vertical="center" wrapText="1"/>
    </xf>
    <xf numFmtId="0" fontId="3" fillId="0" borderId="26" xfId="10" applyFont="1" applyBorder="1" applyAlignment="1">
      <alignment horizontal="center" vertical="center"/>
    </xf>
    <xf numFmtId="0" fontId="3" fillId="0" borderId="21" xfId="6" applyFont="1" applyBorder="1" applyAlignment="1">
      <alignment horizontal="center" vertical="center" wrapText="1"/>
    </xf>
    <xf numFmtId="0" fontId="12" fillId="0" borderId="21" xfId="6" applyFont="1" applyBorder="1" applyAlignment="1">
      <alignment vertical="center" wrapText="1"/>
    </xf>
    <xf numFmtId="4" fontId="3" fillId="0" borderId="21" xfId="6" applyNumberFormat="1" applyFont="1" applyBorder="1" applyAlignment="1">
      <alignment horizontal="right" vertical="center"/>
    </xf>
    <xf numFmtId="186" fontId="3" fillId="0" borderId="21" xfId="19" applyNumberFormat="1" applyFont="1" applyFill="1" applyBorder="1" applyAlignment="1">
      <alignment vertical="center" wrapText="1"/>
    </xf>
    <xf numFmtId="186" fontId="16" fillId="0" borderId="27" xfId="19" applyNumberFormat="1" applyFont="1" applyFill="1" applyBorder="1" applyAlignment="1">
      <alignment vertical="center" wrapText="1"/>
    </xf>
    <xf numFmtId="4" fontId="4" fillId="4" borderId="24" xfId="2" applyNumberFormat="1" applyFont="1" applyFill="1" applyBorder="1" applyAlignment="1">
      <alignment vertical="center"/>
    </xf>
    <xf numFmtId="186" fontId="3" fillId="0" borderId="22" xfId="19" applyNumberFormat="1" applyFont="1" applyFill="1" applyBorder="1" applyAlignment="1">
      <alignment vertical="center" wrapText="1"/>
    </xf>
    <xf numFmtId="39" fontId="3" fillId="0" borderId="43" xfId="7" applyNumberFormat="1" applyFont="1" applyFill="1" applyBorder="1" applyAlignment="1">
      <alignment horizontal="right" vertical="center" wrapText="1"/>
    </xf>
    <xf numFmtId="0" fontId="3" fillId="0" borderId="0" xfId="6" applyFont="1" applyAlignment="1">
      <alignment vertical="center"/>
    </xf>
    <xf numFmtId="168" fontId="3" fillId="0" borderId="21" xfId="18" applyNumberFormat="1" applyFont="1" applyFill="1" applyBorder="1"/>
    <xf numFmtId="168" fontId="3" fillId="0" borderId="28" xfId="18" applyNumberFormat="1" applyFont="1" applyFill="1" applyBorder="1"/>
    <xf numFmtId="0" fontId="16" fillId="0" borderId="26" xfId="6" applyFont="1" applyBorder="1" applyAlignment="1">
      <alignment horizontal="center" vertical="center"/>
    </xf>
    <xf numFmtId="167" fontId="16" fillId="0" borderId="21" xfId="9" applyNumberFormat="1" applyFont="1" applyBorder="1" applyAlignment="1">
      <alignment horizontal="center" vertical="center"/>
    </xf>
    <xf numFmtId="167" fontId="16" fillId="0" borderId="62" xfId="9" applyNumberFormat="1" applyFont="1" applyBorder="1" applyAlignment="1">
      <alignment horizontal="center" vertical="center"/>
    </xf>
    <xf numFmtId="0" fontId="16" fillId="0" borderId="21" xfId="6" applyFont="1" applyBorder="1" applyAlignment="1">
      <alignment horizontal="center" vertical="center"/>
    </xf>
    <xf numFmtId="0" fontId="29" fillId="0" borderId="21" xfId="9" applyFont="1" applyBorder="1" applyAlignment="1">
      <alignment vertical="center" wrapText="1"/>
    </xf>
    <xf numFmtId="0" fontId="16" fillId="0" borderId="21" xfId="9" applyFont="1" applyBorder="1" applyAlignment="1">
      <alignment horizontal="center" vertical="center"/>
    </xf>
    <xf numFmtId="4" fontId="3" fillId="0" borderId="22" xfId="6" applyNumberFormat="1" applyFont="1" applyBorder="1" applyAlignment="1">
      <alignment horizontal="right" vertical="center"/>
    </xf>
    <xf numFmtId="0" fontId="24" fillId="5" borderId="61" xfId="15" applyFont="1" applyFill="1" applyBorder="1" applyAlignment="1">
      <alignment horizontal="center"/>
    </xf>
    <xf numFmtId="168" fontId="3" fillId="0" borderId="67" xfId="18" applyNumberFormat="1" applyFont="1" applyFill="1" applyBorder="1" applyAlignment="1">
      <alignment horizontal="center"/>
    </xf>
    <xf numFmtId="168" fontId="3" fillId="0" borderId="66" xfId="18" applyNumberFormat="1" applyFont="1" applyFill="1" applyBorder="1" applyAlignment="1">
      <alignment horizontal="center"/>
    </xf>
    <xf numFmtId="0" fontId="3" fillId="0" borderId="49" xfId="15" applyFont="1" applyBorder="1" applyAlignment="1">
      <alignment horizontal="center"/>
    </xf>
    <xf numFmtId="0" fontId="3" fillId="0" borderId="62" xfId="15" applyFont="1" applyBorder="1" applyAlignment="1">
      <alignment horizontal="center"/>
    </xf>
    <xf numFmtId="0" fontId="3" fillId="0" borderId="67" xfId="15" applyFont="1" applyBorder="1"/>
    <xf numFmtId="179" fontId="3" fillId="0" borderId="27" xfId="18" applyFont="1" applyFill="1" applyBorder="1" applyAlignment="1"/>
    <xf numFmtId="168" fontId="3" fillId="0" borderId="27" xfId="18" applyNumberFormat="1" applyFont="1" applyFill="1" applyBorder="1" applyAlignment="1">
      <alignment horizontal="center"/>
    </xf>
    <xf numFmtId="179" fontId="3" fillId="0" borderId="27" xfId="18" applyFont="1" applyFill="1" applyBorder="1" applyAlignment="1">
      <alignment horizontal="center"/>
    </xf>
    <xf numFmtId="168" fontId="3" fillId="0" borderId="27" xfId="15" applyNumberFormat="1" applyFont="1" applyBorder="1" applyAlignment="1">
      <alignment horizontal="center" wrapText="1"/>
    </xf>
    <xf numFmtId="168" fontId="3" fillId="0" borderId="36" xfId="18" applyNumberFormat="1" applyFont="1" applyFill="1" applyBorder="1" applyAlignment="1">
      <alignment horizontal="center" wrapText="1"/>
    </xf>
    <xf numFmtId="179" fontId="3" fillId="0" borderId="14" xfId="18" applyFont="1" applyFill="1" applyBorder="1" applyAlignment="1"/>
    <xf numFmtId="165" fontId="3" fillId="0" borderId="40" xfId="15" applyNumberFormat="1" applyFont="1" applyBorder="1"/>
    <xf numFmtId="169" fontId="3" fillId="0" borderId="40" xfId="15" applyNumberFormat="1" applyFont="1" applyBorder="1"/>
    <xf numFmtId="43" fontId="3" fillId="0" borderId="0" xfId="15" applyNumberFormat="1" applyFont="1"/>
    <xf numFmtId="1" fontId="3" fillId="0" borderId="14" xfId="15" applyNumberFormat="1" applyFont="1" applyBorder="1" applyAlignment="1">
      <alignment horizontal="center"/>
    </xf>
    <xf numFmtId="180" fontId="3" fillId="0" borderId="5" xfId="15" applyNumberFormat="1" applyFont="1" applyBorder="1"/>
    <xf numFmtId="180" fontId="3" fillId="0" borderId="40" xfId="15" applyNumberFormat="1" applyFont="1" applyBorder="1"/>
    <xf numFmtId="170" fontId="3" fillId="5" borderId="60" xfId="15" applyNumberFormat="1" applyFont="1" applyFill="1" applyBorder="1" applyAlignment="1">
      <alignment horizontal="center" vertical="center"/>
    </xf>
    <xf numFmtId="0" fontId="14" fillId="0" borderId="0" xfId="15" applyFont="1"/>
    <xf numFmtId="180" fontId="14" fillId="0" borderId="0" xfId="15" applyNumberFormat="1" applyFont="1"/>
    <xf numFmtId="43" fontId="14" fillId="0" borderId="0" xfId="15" applyNumberFormat="1" applyFont="1"/>
    <xf numFmtId="173" fontId="2" fillId="7" borderId="21" xfId="25" applyNumberFormat="1" applyFont="1" applyFill="1" applyBorder="1" applyAlignment="1">
      <alignment horizontal="right"/>
    </xf>
    <xf numFmtId="0" fontId="2" fillId="7" borderId="65" xfId="25" applyFont="1" applyFill="1" applyBorder="1" applyAlignment="1"/>
    <xf numFmtId="0" fontId="2" fillId="7" borderId="66" xfId="25" applyFont="1" applyFill="1" applyBorder="1" applyAlignment="1"/>
    <xf numFmtId="0" fontId="2" fillId="0" borderId="64" xfId="26" applyFont="1" applyBorder="1" applyAlignment="1">
      <alignment horizontal="left"/>
    </xf>
    <xf numFmtId="0" fontId="2" fillId="0" borderId="65" xfId="26" applyFont="1" applyBorder="1" applyAlignment="1">
      <alignment horizontal="left"/>
    </xf>
    <xf numFmtId="0" fontId="2" fillId="7" borderId="65" xfId="25" applyFont="1" applyFill="1" applyBorder="1" applyAlignment="1">
      <alignment horizontal="left"/>
    </xf>
    <xf numFmtId="2" fontId="3" fillId="0" borderId="67" xfId="15" applyNumberFormat="1" applyFont="1" applyBorder="1" applyAlignment="1">
      <alignment horizontal="center"/>
    </xf>
    <xf numFmtId="0" fontId="16" fillId="0" borderId="64" xfId="15" applyFont="1" applyBorder="1"/>
    <xf numFmtId="0" fontId="16" fillId="0" borderId="65" xfId="15" applyFont="1" applyBorder="1"/>
    <xf numFmtId="0" fontId="16" fillId="0" borderId="66" xfId="15" applyFont="1" applyBorder="1"/>
    <xf numFmtId="168" fontId="3" fillId="0" borderId="67" xfId="18" applyNumberFormat="1" applyFont="1" applyFill="1" applyBorder="1" applyAlignment="1"/>
    <xf numFmtId="168" fontId="3" fillId="0" borderId="66" xfId="18" applyNumberFormat="1" applyFont="1" applyFill="1" applyBorder="1" applyAlignment="1"/>
    <xf numFmtId="179" fontId="3" fillId="0" borderId="22" xfId="18" applyFont="1" applyFill="1" applyBorder="1" applyAlignment="1">
      <alignment horizontal="center"/>
    </xf>
    <xf numFmtId="168" fontId="3" fillId="0" borderId="22" xfId="18" applyNumberFormat="1" applyFont="1" applyFill="1" applyBorder="1" applyAlignment="1">
      <alignment horizontal="center"/>
    </xf>
    <xf numFmtId="168" fontId="3" fillId="0" borderId="22" xfId="15" applyNumberFormat="1" applyFont="1" applyBorder="1" applyAlignment="1">
      <alignment horizontal="center" wrapText="1"/>
    </xf>
    <xf numFmtId="168" fontId="3" fillId="0" borderId="43" xfId="18" applyNumberFormat="1" applyFont="1" applyFill="1" applyBorder="1" applyAlignment="1">
      <alignment horizontal="center" wrapText="1"/>
    </xf>
    <xf numFmtId="3" fontId="3" fillId="0" borderId="65" xfId="15" applyNumberFormat="1" applyFont="1" applyBorder="1" applyAlignment="1">
      <alignment horizontal="center"/>
    </xf>
    <xf numFmtId="0" fontId="3" fillId="7" borderId="33" xfId="25" applyFont="1" applyFill="1" applyBorder="1" applyAlignment="1"/>
    <xf numFmtId="0" fontId="3" fillId="7" borderId="62" xfId="25" applyFont="1" applyFill="1" applyBorder="1" applyAlignment="1"/>
    <xf numFmtId="0" fontId="3" fillId="0" borderId="51" xfId="26" applyFont="1" applyBorder="1" applyAlignment="1">
      <alignment horizontal="center"/>
    </xf>
    <xf numFmtId="0" fontId="17" fillId="0" borderId="4" xfId="15" applyFont="1" applyBorder="1" applyAlignment="1">
      <alignment horizontal="right"/>
    </xf>
    <xf numFmtId="0" fontId="17" fillId="0" borderId="0" xfId="15" applyFont="1" applyAlignment="1">
      <alignment horizontal="right"/>
    </xf>
    <xf numFmtId="187" fontId="17" fillId="0" borderId="0" xfId="15" applyNumberFormat="1" applyFont="1"/>
    <xf numFmtId="0" fontId="3" fillId="0" borderId="20" xfId="10" applyFont="1" applyBorder="1" applyAlignment="1">
      <alignment horizontal="center" vertical="center"/>
    </xf>
    <xf numFmtId="4" fontId="3" fillId="0" borderId="14" xfId="6" applyNumberFormat="1" applyFont="1" applyBorder="1" applyAlignment="1">
      <alignment horizontal="right" vertical="center"/>
    </xf>
    <xf numFmtId="186" fontId="3" fillId="0" borderId="14" xfId="19" applyNumberFormat="1" applyFont="1" applyFill="1" applyBorder="1" applyAlignment="1">
      <alignment vertical="center" wrapText="1"/>
    </xf>
    <xf numFmtId="39" fontId="3" fillId="0" borderId="15" xfId="7" applyNumberFormat="1" applyFont="1" applyFill="1" applyBorder="1" applyAlignment="1">
      <alignment horizontal="right" vertical="center" wrapText="1"/>
    </xf>
    <xf numFmtId="0" fontId="3" fillId="0" borderId="18" xfId="6" applyFont="1" applyBorder="1" applyAlignment="1">
      <alignment horizontal="center" vertical="center" wrapText="1"/>
    </xf>
    <xf numFmtId="0" fontId="12" fillId="0" borderId="18" xfId="6" applyFont="1" applyBorder="1" applyAlignment="1">
      <alignment vertical="center" wrapText="1"/>
    </xf>
    <xf numFmtId="4" fontId="3" fillId="0" borderId="18" xfId="6" applyNumberFormat="1" applyFont="1" applyBorder="1" applyAlignment="1">
      <alignment horizontal="right" vertical="center"/>
    </xf>
    <xf numFmtId="186" fontId="3" fillId="0" borderId="18" xfId="19" applyNumberFormat="1" applyFont="1" applyFill="1" applyBorder="1" applyAlignment="1">
      <alignment vertical="center" wrapText="1"/>
    </xf>
    <xf numFmtId="39" fontId="3" fillId="0" borderId="19" xfId="7" applyNumberFormat="1" applyFont="1" applyFill="1" applyBorder="1" applyAlignment="1">
      <alignment horizontal="right" vertical="center" wrapText="1"/>
    </xf>
    <xf numFmtId="0" fontId="3" fillId="0" borderId="0" xfId="34" applyFont="1"/>
    <xf numFmtId="0" fontId="3" fillId="0" borderId="54" xfId="34" applyFont="1" applyBorder="1" applyAlignment="1">
      <alignment horizontal="center"/>
    </xf>
    <xf numFmtId="0" fontId="17" fillId="0" borderId="51" xfId="34" applyFont="1" applyBorder="1" applyAlignment="1">
      <alignment horizontal="center"/>
    </xf>
    <xf numFmtId="0" fontId="22" fillId="0" borderId="51" xfId="34" applyFont="1" applyBorder="1" applyAlignment="1">
      <alignment vertical="center"/>
    </xf>
    <xf numFmtId="0" fontId="22" fillId="0" borderId="52" xfId="34" applyFont="1" applyBorder="1" applyAlignment="1">
      <alignment vertical="center"/>
    </xf>
    <xf numFmtId="0" fontId="3" fillId="0" borderId="1" xfId="34" applyFont="1" applyBorder="1" applyAlignment="1">
      <alignment horizontal="center"/>
    </xf>
    <xf numFmtId="0" fontId="17" fillId="0" borderId="2" xfId="34" applyFont="1" applyBorder="1" applyAlignment="1">
      <alignment horizontal="center"/>
    </xf>
    <xf numFmtId="0" fontId="22" fillId="0" borderId="2" xfId="34" applyFont="1" applyBorder="1" applyAlignment="1">
      <alignment horizontal="right" vertical="center"/>
    </xf>
    <xf numFmtId="0" fontId="22" fillId="0" borderId="27" xfId="34" applyFont="1" applyBorder="1" applyAlignment="1">
      <alignment horizontal="center" vertical="center"/>
    </xf>
    <xf numFmtId="0" fontId="22" fillId="0" borderId="36" xfId="34" applyFont="1" applyBorder="1" applyAlignment="1">
      <alignment horizontal="center" vertical="center"/>
    </xf>
    <xf numFmtId="0" fontId="3" fillId="0" borderId="4" xfId="34" applyFont="1" applyBorder="1" applyAlignment="1">
      <alignment horizontal="center"/>
    </xf>
    <xf numFmtId="0" fontId="17" fillId="0" borderId="0" xfId="34" applyFont="1" applyAlignment="1">
      <alignment horizontal="center"/>
    </xf>
    <xf numFmtId="0" fontId="22" fillId="0" borderId="0" xfId="34" applyFont="1" applyAlignment="1">
      <alignment horizontal="right" vertical="center"/>
    </xf>
    <xf numFmtId="1" fontId="22" fillId="0" borderId="14" xfId="34" applyNumberFormat="1" applyFont="1" applyBorder="1" applyAlignment="1">
      <alignment horizontal="center" vertical="center"/>
    </xf>
    <xf numFmtId="1" fontId="22" fillId="0" borderId="15" xfId="34" applyNumberFormat="1" applyFont="1" applyBorder="1" applyAlignment="1">
      <alignment horizontal="center" vertical="center"/>
    </xf>
    <xf numFmtId="0" fontId="22" fillId="0" borderId="4" xfId="34" applyFont="1" applyBorder="1" applyAlignment="1">
      <alignment horizontal="left"/>
    </xf>
    <xf numFmtId="0" fontId="22" fillId="0" borderId="0" xfId="34" applyFont="1" applyAlignment="1">
      <alignment horizontal="right"/>
    </xf>
    <xf numFmtId="0" fontId="22" fillId="0" borderId="5" xfId="34" applyFont="1" applyBorder="1" applyAlignment="1">
      <alignment horizontal="center"/>
    </xf>
    <xf numFmtId="0" fontId="22" fillId="0" borderId="0" xfId="34" applyFont="1" applyAlignment="1">
      <alignment horizontal="center"/>
    </xf>
    <xf numFmtId="0" fontId="22" fillId="0" borderId="32" xfId="34" applyFont="1" applyBorder="1" applyAlignment="1">
      <alignment horizontal="left"/>
    </xf>
    <xf numFmtId="0" fontId="22" fillId="0" borderId="33" xfId="34" applyFont="1" applyBorder="1" applyAlignment="1">
      <alignment horizontal="center"/>
    </xf>
    <xf numFmtId="0" fontId="22" fillId="0" borderId="34" xfId="34" applyFont="1" applyBorder="1" applyAlignment="1">
      <alignment horizontal="center"/>
    </xf>
    <xf numFmtId="0" fontId="3" fillId="0" borderId="55" xfId="34" applyFont="1" applyBorder="1"/>
    <xf numFmtId="0" fontId="3" fillId="0" borderId="56" xfId="34" applyFont="1" applyBorder="1"/>
    <xf numFmtId="0" fontId="3" fillId="0" borderId="57" xfId="34" applyFont="1" applyBorder="1"/>
    <xf numFmtId="0" fontId="3" fillId="0" borderId="1" xfId="34" applyFont="1" applyBorder="1"/>
    <xf numFmtId="0" fontId="3" fillId="0" borderId="2" xfId="34" applyFont="1" applyBorder="1"/>
    <xf numFmtId="0" fontId="3" fillId="0" borderId="3" xfId="34" applyFont="1" applyBorder="1"/>
    <xf numFmtId="0" fontId="17" fillId="0" borderId="4" xfId="34" applyFont="1" applyBorder="1" applyAlignment="1" applyProtection="1">
      <alignment horizontal="left"/>
      <protection locked="0"/>
    </xf>
    <xf numFmtId="0" fontId="17" fillId="0" borderId="0" xfId="34" applyFont="1" applyAlignment="1" applyProtection="1">
      <alignment horizontal="left"/>
      <protection locked="0"/>
    </xf>
    <xf numFmtId="0" fontId="3" fillId="0" borderId="33" xfId="34" applyFont="1" applyBorder="1" applyAlignment="1" applyProtection="1">
      <alignment horizontal="left"/>
      <protection locked="0"/>
    </xf>
    <xf numFmtId="0" fontId="3" fillId="0" borderId="33" xfId="34" applyFont="1" applyBorder="1"/>
    <xf numFmtId="0" fontId="24" fillId="0" borderId="0" xfId="34" applyFont="1" applyAlignment="1" applyProtection="1">
      <alignment horizontal="center"/>
      <protection locked="0"/>
    </xf>
    <xf numFmtId="0" fontId="3" fillId="0" borderId="5" xfId="34" applyFont="1" applyBorder="1"/>
    <xf numFmtId="0" fontId="17" fillId="0" borderId="4" xfId="34" applyFont="1" applyBorder="1" applyProtection="1">
      <protection locked="0"/>
    </xf>
    <xf numFmtId="0" fontId="17" fillId="0" borderId="0" xfId="34" applyFont="1"/>
    <xf numFmtId="0" fontId="3" fillId="0" borderId="5" xfId="34" applyFont="1" applyBorder="1" applyAlignment="1" applyProtection="1">
      <alignment horizontal="center"/>
      <protection locked="0"/>
    </xf>
    <xf numFmtId="0" fontId="3" fillId="0" borderId="0" xfId="34" applyFont="1" applyAlignment="1" applyProtection="1">
      <alignment horizontal="left"/>
      <protection locked="0"/>
    </xf>
    <xf numFmtId="0" fontId="3" fillId="0" borderId="0" xfId="34" applyFont="1" applyAlignment="1" applyProtection="1">
      <alignment horizontal="center"/>
      <protection locked="0"/>
    </xf>
    <xf numFmtId="0" fontId="3" fillId="0" borderId="5" xfId="34" applyFont="1" applyBorder="1" applyAlignment="1">
      <alignment horizontal="center"/>
    </xf>
    <xf numFmtId="0" fontId="3" fillId="0" borderId="0" xfId="34" applyFont="1" applyAlignment="1">
      <alignment horizontal="left"/>
    </xf>
    <xf numFmtId="0" fontId="3" fillId="0" borderId="0" xfId="34" applyFont="1" applyAlignment="1">
      <alignment horizontal="center"/>
    </xf>
    <xf numFmtId="0" fontId="3" fillId="0" borderId="38" xfId="34" applyFont="1" applyBorder="1"/>
    <xf numFmtId="0" fontId="3" fillId="0" borderId="39" xfId="34" applyFont="1" applyBorder="1" applyProtection="1">
      <protection locked="0"/>
    </xf>
    <xf numFmtId="0" fontId="3" fillId="0" borderId="58" xfId="34" applyFont="1" applyBorder="1"/>
    <xf numFmtId="0" fontId="3" fillId="0" borderId="4" xfId="34" applyFont="1" applyBorder="1"/>
    <xf numFmtId="0" fontId="24" fillId="8" borderId="59" xfId="34" applyFont="1" applyFill="1" applyBorder="1" applyAlignment="1">
      <alignment horizontal="center"/>
    </xf>
    <xf numFmtId="0" fontId="3" fillId="8" borderId="60" xfId="34" applyFont="1" applyFill="1" applyBorder="1" applyAlignment="1">
      <alignment horizontal="center"/>
    </xf>
    <xf numFmtId="3" fontId="3" fillId="8" borderId="60" xfId="34" applyNumberFormat="1" applyFont="1" applyFill="1" applyBorder="1" applyAlignment="1">
      <alignment horizontal="center" vertical="center"/>
    </xf>
    <xf numFmtId="0" fontId="24" fillId="8" borderId="27" xfId="34" applyFont="1" applyFill="1" applyBorder="1" applyAlignment="1">
      <alignment horizontal="center"/>
    </xf>
    <xf numFmtId="0" fontId="24" fillId="8" borderId="36" xfId="34" applyFont="1" applyFill="1" applyBorder="1" applyAlignment="1">
      <alignment horizontal="center"/>
    </xf>
    <xf numFmtId="0" fontId="3" fillId="0" borderId="64" xfId="34" applyFont="1" applyBorder="1"/>
    <xf numFmtId="0" fontId="3" fillId="0" borderId="65" xfId="34" applyFont="1" applyBorder="1"/>
    <xf numFmtId="0" fontId="3" fillId="0" borderId="66" xfId="34" applyFont="1" applyBorder="1"/>
    <xf numFmtId="2" fontId="3" fillId="0" borderId="67" xfId="34" applyNumberFormat="1" applyFont="1" applyBorder="1"/>
    <xf numFmtId="2" fontId="3" fillId="0" borderId="66" xfId="34" applyNumberFormat="1" applyFont="1" applyBorder="1"/>
    <xf numFmtId="168" fontId="3" fillId="0" borderId="40" xfId="34" applyNumberFormat="1" applyFont="1" applyBorder="1"/>
    <xf numFmtId="0" fontId="24" fillId="8" borderId="63" xfId="34" applyFont="1" applyFill="1" applyBorder="1" applyAlignment="1">
      <alignment horizontal="center"/>
    </xf>
    <xf numFmtId="3" fontId="3" fillId="0" borderId="14" xfId="34" applyNumberFormat="1" applyFont="1" applyBorder="1" applyAlignment="1">
      <alignment horizontal="center"/>
    </xf>
    <xf numFmtId="4" fontId="3" fillId="0" borderId="14" xfId="34" applyNumberFormat="1" applyFont="1" applyBorder="1" applyAlignment="1">
      <alignment horizontal="center" vertical="center"/>
    </xf>
    <xf numFmtId="181" fontId="3" fillId="0" borderId="14" xfId="34" applyNumberFormat="1" applyFont="1" applyBorder="1"/>
    <xf numFmtId="181" fontId="3" fillId="0" borderId="0" xfId="34" applyNumberFormat="1" applyFont="1"/>
    <xf numFmtId="0" fontId="3" fillId="0" borderId="65" xfId="34" applyFont="1" applyBorder="1" applyAlignment="1">
      <alignment horizontal="center"/>
    </xf>
    <xf numFmtId="2" fontId="3" fillId="0" borderId="14" xfId="34" applyNumberFormat="1" applyFont="1" applyBorder="1"/>
    <xf numFmtId="0" fontId="24" fillId="8" borderId="30" xfId="34" applyFont="1" applyFill="1" applyBorder="1" applyAlignment="1">
      <alignment horizontal="center"/>
    </xf>
    <xf numFmtId="0" fontId="24" fillId="8" borderId="27" xfId="34" applyFont="1" applyFill="1" applyBorder="1"/>
    <xf numFmtId="2" fontId="3" fillId="0" borderId="14" xfId="34" applyNumberFormat="1" applyFont="1" applyBorder="1" applyAlignment="1">
      <alignment horizontal="center"/>
    </xf>
    <xf numFmtId="2" fontId="3" fillId="0" borderId="65" xfId="34" applyNumberFormat="1" applyFont="1" applyBorder="1" applyAlignment="1">
      <alignment horizontal="center"/>
    </xf>
    <xf numFmtId="0" fontId="3" fillId="0" borderId="17" xfId="34" applyFont="1" applyBorder="1"/>
    <xf numFmtId="0" fontId="3" fillId="0" borderId="39" xfId="34" applyFont="1" applyBorder="1"/>
    <xf numFmtId="179" fontId="3" fillId="0" borderId="40" xfId="34" applyNumberFormat="1" applyFont="1" applyBorder="1"/>
    <xf numFmtId="168" fontId="3" fillId="0" borderId="27" xfId="34" applyNumberFormat="1" applyFont="1" applyBorder="1" applyAlignment="1">
      <alignment horizontal="center" wrapText="1"/>
    </xf>
    <xf numFmtId="2" fontId="3" fillId="0" borderId="63" xfId="34" applyNumberFormat="1" applyFont="1" applyBorder="1" applyAlignment="1">
      <alignment wrapText="1"/>
    </xf>
    <xf numFmtId="2" fontId="3" fillId="0" borderId="61" xfId="34" applyNumberFormat="1" applyFont="1" applyBorder="1" applyAlignment="1">
      <alignment wrapText="1"/>
    </xf>
    <xf numFmtId="168" fontId="3" fillId="0" borderId="14" xfId="34" applyNumberFormat="1" applyFont="1" applyBorder="1" applyAlignment="1">
      <alignment horizontal="center" wrapText="1"/>
    </xf>
    <xf numFmtId="2" fontId="3" fillId="0" borderId="67" xfId="34" applyNumberFormat="1" applyFont="1" applyBorder="1" applyAlignment="1">
      <alignment wrapText="1"/>
    </xf>
    <xf numFmtId="2" fontId="3" fillId="0" borderId="66" xfId="34" applyNumberFormat="1" applyFont="1" applyBorder="1" applyAlignment="1">
      <alignment wrapText="1"/>
    </xf>
    <xf numFmtId="168" fontId="3" fillId="0" borderId="21" xfId="34" applyNumberFormat="1" applyFont="1" applyBorder="1" applyAlignment="1">
      <alignment horizontal="center" wrapText="1"/>
    </xf>
    <xf numFmtId="168" fontId="3" fillId="0" borderId="17" xfId="34" applyNumberFormat="1" applyFont="1" applyBorder="1"/>
    <xf numFmtId="165" fontId="3" fillId="8" borderId="40" xfId="34" applyNumberFormat="1" applyFont="1" applyFill="1" applyBorder="1"/>
    <xf numFmtId="0" fontId="24" fillId="8" borderId="61" xfId="34" applyFont="1" applyFill="1" applyBorder="1" applyAlignment="1">
      <alignment horizontal="center" wrapText="1"/>
    </xf>
    <xf numFmtId="0" fontId="24" fillId="8" borderId="27" xfId="34" applyFont="1" applyFill="1" applyBorder="1" applyAlignment="1">
      <alignment horizontal="center" wrapText="1"/>
    </xf>
    <xf numFmtId="0" fontId="24" fillId="8" borderId="36" xfId="34" applyFont="1" applyFill="1" applyBorder="1" applyAlignment="1">
      <alignment horizontal="center" wrapText="1"/>
    </xf>
    <xf numFmtId="0" fontId="3" fillId="0" borderId="54" xfId="34" applyFont="1" applyBorder="1"/>
    <xf numFmtId="0" fontId="3" fillId="0" borderId="51" xfId="34" applyFont="1" applyBorder="1"/>
    <xf numFmtId="43" fontId="3" fillId="0" borderId="0" xfId="34" applyNumberFormat="1" applyFont="1"/>
    <xf numFmtId="0" fontId="26" fillId="0" borderId="4" xfId="34" applyFont="1" applyBorder="1"/>
    <xf numFmtId="0" fontId="26" fillId="0" borderId="0" xfId="34" applyFont="1"/>
    <xf numFmtId="0" fontId="26" fillId="0" borderId="5" xfId="34" applyFont="1" applyBorder="1"/>
    <xf numFmtId="0" fontId="24" fillId="0" borderId="64" xfId="34" applyFont="1" applyBorder="1"/>
    <xf numFmtId="0" fontId="3" fillId="0" borderId="71" xfId="34" applyFont="1" applyBorder="1"/>
    <xf numFmtId="0" fontId="3" fillId="0" borderId="4" xfId="34" applyFont="1" applyBorder="1" applyAlignment="1">
      <alignment horizontal="left"/>
    </xf>
    <xf numFmtId="0" fontId="26" fillId="0" borderId="4" xfId="34" applyFont="1" applyBorder="1" applyAlignment="1">
      <alignment horizontal="left"/>
    </xf>
    <xf numFmtId="0" fontId="27" fillId="0" borderId="0" xfId="34" applyFont="1" applyAlignment="1">
      <alignment horizontal="left"/>
    </xf>
    <xf numFmtId="2" fontId="2" fillId="0" borderId="22" xfId="26" applyNumberFormat="1" applyFont="1" applyBorder="1" applyAlignment="1">
      <alignment horizontal="center"/>
    </xf>
    <xf numFmtId="0" fontId="3" fillId="0" borderId="67" xfId="34" applyFont="1" applyBorder="1"/>
    <xf numFmtId="180" fontId="3" fillId="0" borderId="0" xfId="34" applyNumberFormat="1" applyFont="1"/>
    <xf numFmtId="4" fontId="3" fillId="0" borderId="14" xfId="34" applyNumberFormat="1" applyFont="1" applyBorder="1"/>
    <xf numFmtId="0" fontId="24" fillId="8" borderId="72" xfId="34" applyFont="1" applyFill="1" applyBorder="1" applyAlignment="1">
      <alignment horizontal="center"/>
    </xf>
    <xf numFmtId="0" fontId="24" fillId="8" borderId="2" xfId="34" applyFont="1" applyFill="1" applyBorder="1" applyAlignment="1">
      <alignment horizontal="center"/>
    </xf>
    <xf numFmtId="0" fontId="24" fillId="8" borderId="72" xfId="34" applyFont="1" applyFill="1" applyBorder="1"/>
    <xf numFmtId="0" fontId="24" fillId="8" borderId="73" xfId="34" applyFont="1" applyFill="1" applyBorder="1" applyAlignment="1">
      <alignment horizontal="center"/>
    </xf>
    <xf numFmtId="179" fontId="3" fillId="0" borderId="27" xfId="18" applyFont="1" applyFill="1" applyBorder="1" applyAlignment="1">
      <alignment horizontal="center" vertical="center"/>
    </xf>
    <xf numFmtId="168" fontId="3" fillId="0" borderId="27" xfId="18" applyNumberFormat="1" applyFont="1" applyFill="1" applyBorder="1" applyAlignment="1">
      <alignment horizontal="center" vertical="center"/>
    </xf>
    <xf numFmtId="168" fontId="3" fillId="0" borderId="27" xfId="34" applyNumberFormat="1" applyFont="1" applyBorder="1" applyAlignment="1">
      <alignment horizontal="center" vertical="center" wrapText="1"/>
    </xf>
    <xf numFmtId="2" fontId="3" fillId="0" borderId="63" xfId="34" applyNumberFormat="1" applyFont="1" applyBorder="1" applyAlignment="1">
      <alignment vertical="center" wrapText="1"/>
    </xf>
    <xf numFmtId="2" fontId="3" fillId="0" borderId="61" xfId="34" applyNumberFormat="1" applyFont="1" applyBorder="1" applyAlignment="1">
      <alignment vertical="center" wrapText="1"/>
    </xf>
    <xf numFmtId="168" fontId="3" fillId="0" borderId="36" xfId="18" applyNumberFormat="1" applyFont="1" applyFill="1" applyBorder="1" applyAlignment="1">
      <alignment horizontal="center" vertical="center" wrapText="1"/>
    </xf>
    <xf numFmtId="0" fontId="3" fillId="0" borderId="14" xfId="34" applyFont="1" applyBorder="1"/>
    <xf numFmtId="0" fontId="3" fillId="0" borderId="15" xfId="34" applyFont="1" applyBorder="1"/>
    <xf numFmtId="0" fontId="3" fillId="0" borderId="18" xfId="34" applyFont="1" applyBorder="1"/>
    <xf numFmtId="168" fontId="3" fillId="0" borderId="18" xfId="34" applyNumberFormat="1" applyFont="1" applyBorder="1"/>
    <xf numFmtId="188" fontId="3" fillId="0" borderId="0" xfId="34" applyNumberFormat="1" applyFont="1"/>
    <xf numFmtId="168" fontId="3" fillId="0" borderId="21" xfId="34" applyNumberFormat="1" applyFont="1" applyBorder="1" applyAlignment="1">
      <alignment horizontal="center" vertical="center" wrapText="1"/>
    </xf>
    <xf numFmtId="185" fontId="16" fillId="0" borderId="21" xfId="5" applyNumberFormat="1" applyFont="1" applyFill="1" applyBorder="1" applyAlignment="1">
      <alignment vertical="center" wrapText="1"/>
    </xf>
    <xf numFmtId="169" fontId="3" fillId="0" borderId="43" xfId="18" applyNumberFormat="1" applyFont="1" applyFill="1" applyBorder="1"/>
    <xf numFmtId="0" fontId="24" fillId="8" borderId="59" xfId="15" applyFont="1" applyFill="1" applyBorder="1" applyAlignment="1">
      <alignment horizontal="center"/>
    </xf>
    <xf numFmtId="0" fontId="3" fillId="8" borderId="60" xfId="15" applyFont="1" applyFill="1" applyBorder="1" applyAlignment="1">
      <alignment horizontal="center"/>
    </xf>
    <xf numFmtId="3" fontId="3" fillId="8" borderId="60" xfId="15" applyNumberFormat="1" applyFont="1" applyFill="1" applyBorder="1" applyAlignment="1">
      <alignment horizontal="center" vertical="center"/>
    </xf>
    <xf numFmtId="0" fontId="24" fillId="8" borderId="27" xfId="15" applyFont="1" applyFill="1" applyBorder="1" applyAlignment="1">
      <alignment horizontal="center"/>
    </xf>
    <xf numFmtId="0" fontId="24" fillId="8" borderId="36" xfId="15" applyFont="1" applyFill="1" applyBorder="1" applyAlignment="1">
      <alignment horizontal="center"/>
    </xf>
    <xf numFmtId="2" fontId="3" fillId="0" borderId="67" xfId="15" applyNumberFormat="1" applyFont="1" applyBorder="1"/>
    <xf numFmtId="2" fontId="3" fillId="0" borderId="66" xfId="15" applyNumberFormat="1" applyFont="1" applyBorder="1"/>
    <xf numFmtId="0" fontId="24" fillId="8" borderId="63" xfId="15" applyFont="1" applyFill="1" applyBorder="1" applyAlignment="1">
      <alignment horizontal="center"/>
    </xf>
    <xf numFmtId="0" fontId="24" fillId="8" borderId="30" xfId="15" applyFont="1" applyFill="1" applyBorder="1" applyAlignment="1">
      <alignment horizontal="center"/>
    </xf>
    <xf numFmtId="0" fontId="24" fillId="8" borderId="27" xfId="15" applyFont="1" applyFill="1" applyBorder="1"/>
    <xf numFmtId="0" fontId="24" fillId="8" borderId="72" xfId="15" applyFont="1" applyFill="1" applyBorder="1" applyAlignment="1">
      <alignment horizontal="center"/>
    </xf>
    <xf numFmtId="0" fontId="24" fillId="8" borderId="2" xfId="15" applyFont="1" applyFill="1" applyBorder="1" applyAlignment="1">
      <alignment horizontal="center"/>
    </xf>
    <xf numFmtId="0" fontId="24" fillId="8" borderId="72" xfId="15" applyFont="1" applyFill="1" applyBorder="1"/>
    <xf numFmtId="0" fontId="24" fillId="8" borderId="73" xfId="15" applyFont="1" applyFill="1" applyBorder="1" applyAlignment="1">
      <alignment horizontal="center"/>
    </xf>
    <xf numFmtId="2" fontId="3" fillId="0" borderId="67" xfId="15" applyNumberFormat="1" applyFont="1" applyBorder="1" applyAlignment="1">
      <alignment wrapText="1"/>
    </xf>
    <xf numFmtId="2" fontId="3" fillId="0" borderId="66" xfId="15" applyNumberFormat="1" applyFont="1" applyBorder="1" applyAlignment="1">
      <alignment wrapText="1"/>
    </xf>
    <xf numFmtId="0" fontId="24" fillId="8" borderId="61" xfId="15" applyFont="1" applyFill="1" applyBorder="1" applyAlignment="1">
      <alignment horizontal="center" wrapText="1"/>
    </xf>
    <xf numFmtId="0" fontId="24" fillId="8" borderId="27" xfId="15" applyFont="1" applyFill="1" applyBorder="1" applyAlignment="1">
      <alignment horizontal="center" wrapText="1"/>
    </xf>
    <xf numFmtId="0" fontId="24" fillId="8" borderId="36" xfId="15" applyFont="1" applyFill="1" applyBorder="1" applyAlignment="1">
      <alignment horizontal="center" wrapText="1"/>
    </xf>
    <xf numFmtId="168" fontId="17" fillId="0" borderId="40" xfId="18" applyNumberFormat="1" applyFont="1" applyFill="1" applyBorder="1"/>
    <xf numFmtId="44" fontId="3" fillId="8" borderId="40" xfId="33" applyFont="1" applyFill="1" applyBorder="1"/>
    <xf numFmtId="44" fontId="17" fillId="0" borderId="40" xfId="33" applyFont="1" applyBorder="1"/>
    <xf numFmtId="4" fontId="17" fillId="4" borderId="24" xfId="2" applyNumberFormat="1" applyFont="1" applyFill="1" applyBorder="1" applyAlignment="1">
      <alignment horizontal="right" vertical="center"/>
    </xf>
    <xf numFmtId="4" fontId="16" fillId="0" borderId="21" xfId="11" applyNumberFormat="1" applyFont="1" applyFill="1" applyBorder="1" applyAlignment="1">
      <alignment horizontal="right" vertical="center"/>
    </xf>
    <xf numFmtId="0" fontId="3" fillId="0" borderId="12" xfId="10" applyFont="1" applyBorder="1" applyAlignment="1">
      <alignment horizontal="center" vertical="center"/>
    </xf>
    <xf numFmtId="0" fontId="3" fillId="0" borderId="13" xfId="6" applyFont="1" applyBorder="1" applyAlignment="1">
      <alignment horizontal="center" vertical="center" wrapText="1"/>
    </xf>
    <xf numFmtId="0" fontId="12" fillId="0" borderId="13" xfId="6" applyFont="1" applyBorder="1" applyAlignment="1">
      <alignment vertical="center" wrapText="1"/>
    </xf>
    <xf numFmtId="4" fontId="3" fillId="0" borderId="13" xfId="6" applyNumberFormat="1" applyFont="1" applyBorder="1" applyAlignment="1">
      <alignment horizontal="right" vertical="center"/>
    </xf>
    <xf numFmtId="186" fontId="3" fillId="0" borderId="13" xfId="19" applyNumberFormat="1" applyFont="1" applyFill="1" applyBorder="1" applyAlignment="1">
      <alignment vertical="center" wrapText="1"/>
    </xf>
    <xf numFmtId="39" fontId="3" fillId="0" borderId="53" xfId="7" applyNumberFormat="1" applyFont="1" applyFill="1" applyBorder="1" applyAlignment="1">
      <alignment horizontal="right" vertical="center" wrapText="1"/>
    </xf>
    <xf numFmtId="0" fontId="22" fillId="0" borderId="33" xfId="15" applyFont="1" applyBorder="1"/>
    <xf numFmtId="2" fontId="3" fillId="0" borderId="22" xfId="26" applyNumberFormat="1" applyFont="1" applyBorder="1" applyAlignment="1">
      <alignment horizontal="center"/>
    </xf>
    <xf numFmtId="186" fontId="16" fillId="0" borderId="21" xfId="19" applyNumberFormat="1" applyFont="1" applyFill="1" applyBorder="1" applyAlignment="1">
      <alignment vertical="center" wrapText="1"/>
    </xf>
    <xf numFmtId="185" fontId="3" fillId="0" borderId="14" xfId="19" applyNumberFormat="1" applyFont="1" applyFill="1" applyBorder="1" applyAlignment="1">
      <alignment vertical="center" wrapText="1"/>
    </xf>
    <xf numFmtId="171" fontId="4" fillId="4" borderId="74" xfId="10" applyNumberFormat="1" applyFont="1" applyFill="1" applyBorder="1" applyAlignment="1">
      <alignment vertical="center"/>
    </xf>
    <xf numFmtId="186" fontId="3" fillId="0" borderId="27" xfId="19" applyNumberFormat="1" applyFont="1" applyFill="1" applyBorder="1" applyAlignment="1">
      <alignment vertical="center" wrapText="1"/>
    </xf>
    <xf numFmtId="0" fontId="3" fillId="0" borderId="37" xfId="10" applyFont="1" applyBorder="1" applyAlignment="1">
      <alignment horizontal="center" vertical="center"/>
    </xf>
    <xf numFmtId="0" fontId="2" fillId="6" borderId="0" xfId="3" applyFill="1"/>
    <xf numFmtId="0" fontId="13" fillId="6" borderId="0" xfId="3" applyFont="1" applyFill="1"/>
    <xf numFmtId="171" fontId="4" fillId="9" borderId="3" xfId="2" applyNumberFormat="1" applyFont="1" applyFill="1" applyBorder="1" applyAlignment="1">
      <alignment vertical="center"/>
    </xf>
    <xf numFmtId="0" fontId="4" fillId="9" borderId="23" xfId="2" applyFont="1" applyFill="1" applyBorder="1" applyAlignment="1">
      <alignment vertical="center"/>
    </xf>
    <xf numFmtId="0" fontId="4" fillId="9" borderId="24" xfId="2" applyFont="1" applyFill="1" applyBorder="1" applyAlignment="1">
      <alignment vertical="center"/>
    </xf>
    <xf numFmtId="0" fontId="11" fillId="9" borderId="24" xfId="2" applyFont="1" applyFill="1" applyBorder="1" applyAlignment="1">
      <alignment vertical="center"/>
    </xf>
    <xf numFmtId="170" fontId="4" fillId="9" borderId="24" xfId="2" applyNumberFormat="1" applyFont="1" applyFill="1" applyBorder="1" applyAlignment="1">
      <alignment vertical="center"/>
    </xf>
    <xf numFmtId="4" fontId="4" fillId="9" borderId="25" xfId="2" applyNumberFormat="1" applyFont="1" applyFill="1" applyBorder="1" applyAlignment="1">
      <alignment vertical="center"/>
    </xf>
    <xf numFmtId="0" fontId="22" fillId="0" borderId="5" xfId="15" applyFont="1" applyBorder="1" applyAlignment="1">
      <alignment horizontal="center"/>
    </xf>
    <xf numFmtId="0" fontId="3" fillId="0" borderId="65" xfId="34" applyFont="1" applyBorder="1" applyAlignment="1">
      <alignment horizontal="center"/>
    </xf>
    <xf numFmtId="0" fontId="3" fillId="0" borderId="54" xfId="34" applyFont="1" applyBorder="1" applyAlignment="1">
      <alignment horizontal="center"/>
    </xf>
    <xf numFmtId="0" fontId="24" fillId="8" borderId="30" xfId="34" applyFont="1" applyFill="1" applyBorder="1" applyAlignment="1">
      <alignment horizontal="center"/>
    </xf>
    <xf numFmtId="0" fontId="24" fillId="8" borderId="61" xfId="34" applyFont="1" applyFill="1" applyBorder="1" applyAlignment="1">
      <alignment horizontal="center" wrapText="1"/>
    </xf>
    <xf numFmtId="0" fontId="24" fillId="8" borderId="63" xfId="34" applyFont="1" applyFill="1" applyBorder="1" applyAlignment="1">
      <alignment horizontal="center"/>
    </xf>
    <xf numFmtId="0" fontId="17" fillId="0" borderId="0" xfId="34" applyFont="1" applyAlignment="1">
      <alignment horizontal="center"/>
    </xf>
    <xf numFmtId="0" fontId="22" fillId="0" borderId="0" xfId="34" applyFont="1" applyAlignment="1">
      <alignment horizontal="center"/>
    </xf>
    <xf numFmtId="0" fontId="22" fillId="0" borderId="5" xfId="34" applyFont="1" applyBorder="1" applyAlignment="1">
      <alignment horizontal="center"/>
    </xf>
    <xf numFmtId="0" fontId="3" fillId="0" borderId="0" xfId="34" applyFont="1" applyAlignment="1" applyProtection="1">
      <alignment horizontal="left"/>
      <protection locked="0"/>
    </xf>
    <xf numFmtId="0" fontId="3" fillId="0" borderId="66" xfId="34" applyFont="1" applyBorder="1" applyAlignment="1"/>
    <xf numFmtId="0" fontId="3" fillId="0" borderId="64" xfId="34" applyFont="1" applyBorder="1" applyAlignment="1"/>
    <xf numFmtId="0" fontId="3" fillId="0" borderId="65" xfId="34" applyFont="1" applyBorder="1" applyAlignment="1"/>
    <xf numFmtId="0" fontId="3" fillId="0" borderId="0" xfId="10" applyFont="1" applyFill="1" applyAlignment="1">
      <alignment vertical="center"/>
    </xf>
    <xf numFmtId="0" fontId="3" fillId="0" borderId="35" xfId="10" applyFont="1" applyFill="1" applyBorder="1" applyAlignment="1">
      <alignment horizontal="center" vertical="center"/>
    </xf>
    <xf numFmtId="0" fontId="3" fillId="0" borderId="27" xfId="6" applyFont="1" applyFill="1" applyBorder="1" applyAlignment="1">
      <alignment horizontal="center" vertical="center" wrapText="1"/>
    </xf>
    <xf numFmtId="0" fontId="12" fillId="0" borderId="27" xfId="6" applyFont="1" applyFill="1" applyBorder="1" applyAlignment="1">
      <alignment horizontal="left" vertical="center" wrapText="1"/>
    </xf>
    <xf numFmtId="4" fontId="3" fillId="0" borderId="27" xfId="6" applyNumberFormat="1" applyFont="1" applyFill="1" applyBorder="1" applyAlignment="1">
      <alignment horizontal="right" vertical="center"/>
    </xf>
    <xf numFmtId="0" fontId="2" fillId="0" borderId="0" xfId="3" applyFill="1"/>
    <xf numFmtId="0" fontId="13" fillId="0" borderId="0" xfId="3" applyFont="1" applyFill="1"/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center" vertical="center"/>
    </xf>
    <xf numFmtId="43" fontId="36" fillId="0" borderId="0" xfId="1" applyFont="1" applyFill="1" applyAlignment="1">
      <alignment horizontal="right" vertical="center"/>
    </xf>
    <xf numFmtId="43" fontId="36" fillId="0" borderId="0" xfId="1" applyFont="1" applyFill="1"/>
    <xf numFmtId="189" fontId="37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center"/>
    </xf>
    <xf numFmtId="189" fontId="36" fillId="0" borderId="0" xfId="0" applyNumberFormat="1" applyFont="1" applyAlignment="1">
      <alignment horizontal="right" vertical="center"/>
    </xf>
    <xf numFmtId="0" fontId="34" fillId="0" borderId="24" xfId="0" applyFont="1" applyBorder="1" applyAlignment="1">
      <alignment horizontal="left" vertical="top" wrapText="1"/>
    </xf>
    <xf numFmtId="0" fontId="35" fillId="0" borderId="24" xfId="0" applyFont="1" applyBorder="1" applyAlignment="1">
      <alignment horizontal="center" vertical="center"/>
    </xf>
    <xf numFmtId="43" fontId="36" fillId="0" borderId="24" xfId="1" applyFont="1" applyFill="1" applyBorder="1" applyAlignment="1">
      <alignment horizontal="right" vertical="center"/>
    </xf>
    <xf numFmtId="43" fontId="36" fillId="0" borderId="24" xfId="1" applyFont="1" applyFill="1" applyBorder="1"/>
    <xf numFmtId="189" fontId="37" fillId="0" borderId="25" xfId="0" applyNumberFormat="1" applyFont="1" applyBorder="1" applyAlignment="1">
      <alignment horizontal="right" vertical="center"/>
    </xf>
    <xf numFmtId="171" fontId="42" fillId="10" borderId="3" xfId="1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9" fontId="35" fillId="0" borderId="0" xfId="0" applyNumberFormat="1" applyFont="1" applyAlignment="1">
      <alignment horizontal="right" vertical="center"/>
    </xf>
    <xf numFmtId="43" fontId="36" fillId="0" borderId="0" xfId="1" applyFont="1" applyFill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43" fillId="0" borderId="0" xfId="0" applyFont="1" applyAlignment="1">
      <alignment horizontal="center" vertical="center"/>
    </xf>
    <xf numFmtId="0" fontId="44" fillId="11" borderId="40" xfId="0" applyFont="1" applyFill="1" applyBorder="1" applyAlignment="1">
      <alignment vertical="center" wrapText="1"/>
    </xf>
    <xf numFmtId="0" fontId="44" fillId="11" borderId="40" xfId="0" applyFont="1" applyFill="1" applyBorder="1" applyAlignment="1">
      <alignment horizontal="center" vertical="center" wrapText="1"/>
    </xf>
    <xf numFmtId="2" fontId="44" fillId="11" borderId="40" xfId="0" applyNumberFormat="1" applyFont="1" applyFill="1" applyBorder="1" applyAlignment="1">
      <alignment vertical="center"/>
    </xf>
    <xf numFmtId="0" fontId="44" fillId="11" borderId="23" xfId="0" applyFont="1" applyFill="1" applyBorder="1"/>
    <xf numFmtId="0" fontId="44" fillId="11" borderId="40" xfId="0" applyFont="1" applyFill="1" applyBorder="1"/>
    <xf numFmtId="0" fontId="44" fillId="11" borderId="25" xfId="0" applyFont="1" applyFill="1" applyBorder="1"/>
    <xf numFmtId="0" fontId="0" fillId="11" borderId="32" xfId="0" applyFill="1" applyBorder="1"/>
    <xf numFmtId="0" fontId="0" fillId="11" borderId="59" xfId="0" applyFill="1" applyBorder="1" applyAlignment="1">
      <alignment horizontal="center"/>
    </xf>
    <xf numFmtId="0" fontId="0" fillId="11" borderId="34" xfId="0" applyFill="1" applyBorder="1"/>
    <xf numFmtId="0" fontId="0" fillId="11" borderId="64" xfId="0" applyFill="1" applyBorder="1"/>
    <xf numFmtId="0" fontId="0" fillId="11" borderId="76" xfId="0" applyFill="1" applyBorder="1" applyAlignment="1">
      <alignment horizontal="center"/>
    </xf>
    <xf numFmtId="0" fontId="0" fillId="11" borderId="71" xfId="0" applyFill="1" applyBorder="1"/>
    <xf numFmtId="0" fontId="0" fillId="11" borderId="55" xfId="0" applyFill="1" applyBorder="1"/>
    <xf numFmtId="0" fontId="0" fillId="11" borderId="74" xfId="0" applyFill="1" applyBorder="1" applyAlignment="1">
      <alignment horizontal="center"/>
    </xf>
    <xf numFmtId="0" fontId="0" fillId="11" borderId="57" xfId="0" applyFill="1" applyBorder="1"/>
    <xf numFmtId="0" fontId="0" fillId="11" borderId="23" xfId="0" applyFill="1" applyBorder="1"/>
    <xf numFmtId="0" fontId="0" fillId="11" borderId="24" xfId="0" applyFill="1" applyBorder="1"/>
    <xf numFmtId="0" fontId="0" fillId="11" borderId="25" xfId="0" applyFill="1" applyBorder="1"/>
    <xf numFmtId="0" fontId="0" fillId="11" borderId="60" xfId="0" applyFill="1" applyBorder="1" applyAlignment="1">
      <alignment horizontal="center"/>
    </xf>
    <xf numFmtId="0" fontId="0" fillId="0" borderId="24" xfId="0" applyBorder="1"/>
    <xf numFmtId="0" fontId="0" fillId="0" borderId="24" xfId="0" applyBorder="1" applyAlignment="1">
      <alignment horizontal="center"/>
    </xf>
    <xf numFmtId="0" fontId="44" fillId="12" borderId="23" xfId="0" applyFont="1" applyFill="1" applyBorder="1" applyAlignment="1">
      <alignment vertical="center"/>
    </xf>
    <xf numFmtId="0" fontId="44" fillId="12" borderId="40" xfId="0" applyFont="1" applyFill="1" applyBorder="1" applyAlignment="1">
      <alignment horizontal="center" vertical="center"/>
    </xf>
    <xf numFmtId="2" fontId="44" fillId="12" borderId="25" xfId="0" applyNumberFormat="1" applyFont="1" applyFill="1" applyBorder="1" applyAlignment="1">
      <alignment vertical="center"/>
    </xf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0" fillId="12" borderId="29" xfId="0" applyFill="1" applyBorder="1"/>
    <xf numFmtId="0" fontId="0" fillId="12" borderId="59" xfId="0" applyFill="1" applyBorder="1" applyAlignment="1">
      <alignment horizontal="center" vertical="center"/>
    </xf>
    <xf numFmtId="2" fontId="0" fillId="12" borderId="31" xfId="0" applyNumberFormat="1" applyFill="1" applyBorder="1"/>
    <xf numFmtId="0" fontId="0" fillId="12" borderId="64" xfId="0" applyFill="1" applyBorder="1"/>
    <xf numFmtId="0" fontId="0" fillId="12" borderId="77" xfId="0" applyFill="1" applyBorder="1" applyAlignment="1">
      <alignment horizontal="center" vertical="center"/>
    </xf>
    <xf numFmtId="2" fontId="0" fillId="12" borderId="71" xfId="0" applyNumberFormat="1" applyFill="1" applyBorder="1"/>
    <xf numFmtId="0" fontId="0" fillId="12" borderId="55" xfId="0" applyFill="1" applyBorder="1"/>
    <xf numFmtId="0" fontId="0" fillId="12" borderId="60" xfId="0" applyFill="1" applyBorder="1" applyAlignment="1">
      <alignment horizontal="center" vertical="center"/>
    </xf>
    <xf numFmtId="2" fontId="0" fillId="12" borderId="57" xfId="0" applyNumberFormat="1" applyFill="1" applyBorder="1"/>
    <xf numFmtId="0" fontId="44" fillId="13" borderId="40" xfId="0" applyFont="1" applyFill="1" applyBorder="1" applyAlignment="1">
      <alignment vertical="center" wrapText="1"/>
    </xf>
    <xf numFmtId="0" fontId="44" fillId="13" borderId="40" xfId="0" applyFont="1" applyFill="1" applyBorder="1" applyAlignment="1">
      <alignment horizontal="center" vertical="center"/>
    </xf>
    <xf numFmtId="2" fontId="44" fillId="13" borderId="40" xfId="0" applyNumberFormat="1" applyFont="1" applyFill="1" applyBorder="1" applyAlignment="1">
      <alignment vertical="center"/>
    </xf>
    <xf numFmtId="0" fontId="0" fillId="13" borderId="29" xfId="0" applyFill="1" applyBorder="1" applyAlignment="1">
      <alignment horizontal="left"/>
    </xf>
    <xf numFmtId="0" fontId="0" fillId="13" borderId="59" xfId="0" applyFill="1" applyBorder="1" applyAlignment="1">
      <alignment horizontal="center"/>
    </xf>
    <xf numFmtId="0" fontId="0" fillId="13" borderId="31" xfId="0" applyFill="1" applyBorder="1"/>
    <xf numFmtId="0" fontId="0" fillId="13" borderId="64" xfId="0" applyFill="1" applyBorder="1" applyAlignment="1">
      <alignment horizontal="left"/>
    </xf>
    <xf numFmtId="0" fontId="0" fillId="13" borderId="77" xfId="0" applyFill="1" applyBorder="1" applyAlignment="1">
      <alignment horizontal="center"/>
    </xf>
    <xf numFmtId="0" fontId="0" fillId="13" borderId="71" xfId="0" applyFill="1" applyBorder="1"/>
    <xf numFmtId="0" fontId="0" fillId="13" borderId="64" xfId="0" applyFill="1" applyBorder="1"/>
    <xf numFmtId="0" fontId="0" fillId="13" borderId="55" xfId="0" applyFill="1" applyBorder="1"/>
    <xf numFmtId="0" fontId="0" fillId="13" borderId="60" xfId="0" applyFill="1" applyBorder="1" applyAlignment="1">
      <alignment horizontal="center"/>
    </xf>
    <xf numFmtId="0" fontId="0" fillId="13" borderId="57" xfId="0" applyFill="1" applyBorder="1"/>
    <xf numFmtId="0" fontId="44" fillId="14" borderId="40" xfId="0" applyFont="1" applyFill="1" applyBorder="1" applyAlignment="1">
      <alignment wrapText="1"/>
    </xf>
    <xf numFmtId="0" fontId="44" fillId="14" borderId="40" xfId="0" applyFont="1" applyFill="1" applyBorder="1" applyAlignment="1">
      <alignment horizontal="center" vertical="center"/>
    </xf>
    <xf numFmtId="43" fontId="44" fillId="14" borderId="40" xfId="1" applyFont="1" applyFill="1" applyBorder="1" applyAlignment="1">
      <alignment horizontal="right" vertical="center"/>
    </xf>
    <xf numFmtId="0" fontId="44" fillId="14" borderId="23" xfId="0" applyFont="1" applyFill="1" applyBorder="1"/>
    <xf numFmtId="0" fontId="0" fillId="14" borderId="40" xfId="0" applyFill="1" applyBorder="1"/>
    <xf numFmtId="0" fontId="44" fillId="14" borderId="25" xfId="0" applyFont="1" applyFill="1" applyBorder="1"/>
    <xf numFmtId="0" fontId="0" fillId="14" borderId="29" xfId="0" applyFill="1" applyBorder="1"/>
    <xf numFmtId="0" fontId="0" fillId="14" borderId="59" xfId="0" applyFill="1" applyBorder="1" applyAlignment="1">
      <alignment horizontal="center"/>
    </xf>
    <xf numFmtId="0" fontId="0" fillId="14" borderId="31" xfId="0" applyFill="1" applyBorder="1"/>
    <xf numFmtId="0" fontId="0" fillId="14" borderId="32" xfId="0" applyFill="1" applyBorder="1"/>
    <xf numFmtId="0" fontId="0" fillId="14" borderId="76" xfId="0" applyFill="1" applyBorder="1" applyAlignment="1">
      <alignment horizontal="center"/>
    </xf>
    <xf numFmtId="2" fontId="0" fillId="14" borderId="34" xfId="0" applyNumberFormat="1" applyFill="1" applyBorder="1"/>
    <xf numFmtId="0" fontId="0" fillId="14" borderId="64" xfId="0" applyFill="1" applyBorder="1"/>
    <xf numFmtId="0" fontId="0" fillId="14" borderId="77" xfId="0" applyFill="1" applyBorder="1" applyAlignment="1">
      <alignment horizontal="center"/>
    </xf>
    <xf numFmtId="2" fontId="0" fillId="14" borderId="71" xfId="0" applyNumberFormat="1" applyFill="1" applyBorder="1"/>
    <xf numFmtId="0" fontId="0" fillId="14" borderId="55" xfId="0" applyFill="1" applyBorder="1"/>
    <xf numFmtId="0" fontId="0" fillId="14" borderId="60" xfId="0" applyFill="1" applyBorder="1" applyAlignment="1">
      <alignment horizontal="center"/>
    </xf>
    <xf numFmtId="2" fontId="0" fillId="14" borderId="57" xfId="0" applyNumberFormat="1" applyFill="1" applyBorder="1"/>
    <xf numFmtId="0" fontId="0" fillId="14" borderId="23" xfId="0" applyFill="1" applyBorder="1"/>
    <xf numFmtId="0" fontId="0" fillId="14" borderId="24" xfId="0" applyFill="1" applyBorder="1"/>
    <xf numFmtId="0" fontId="0" fillId="14" borderId="25" xfId="0" applyFill="1" applyBorder="1"/>
    <xf numFmtId="2" fontId="44" fillId="14" borderId="25" xfId="0" applyNumberFormat="1" applyFont="1" applyFill="1" applyBorder="1"/>
    <xf numFmtId="2" fontId="0" fillId="14" borderId="31" xfId="0" applyNumberFormat="1" applyFill="1" applyBorder="1"/>
    <xf numFmtId="0" fontId="44" fillId="15" borderId="23" xfId="0" applyFont="1" applyFill="1" applyBorder="1" applyAlignment="1">
      <alignment wrapText="1"/>
    </xf>
    <xf numFmtId="0" fontId="44" fillId="15" borderId="40" xfId="0" applyFont="1" applyFill="1" applyBorder="1" applyAlignment="1">
      <alignment horizontal="center" vertical="center"/>
    </xf>
    <xf numFmtId="2" fontId="44" fillId="15" borderId="25" xfId="0" applyNumberFormat="1" applyFont="1" applyFill="1" applyBorder="1" applyAlignment="1">
      <alignment vertical="center"/>
    </xf>
    <xf numFmtId="0" fontId="0" fillId="15" borderId="13" xfId="0" applyFill="1" applyBorder="1"/>
    <xf numFmtId="0" fontId="0" fillId="15" borderId="29" xfId="0" applyFill="1" applyBorder="1"/>
    <xf numFmtId="0" fontId="0" fillId="15" borderId="59" xfId="0" applyFill="1" applyBorder="1" applyAlignment="1">
      <alignment horizontal="center"/>
    </xf>
    <xf numFmtId="2" fontId="0" fillId="15" borderId="31" xfId="0" applyNumberFormat="1" applyFill="1" applyBorder="1"/>
    <xf numFmtId="0" fontId="0" fillId="15" borderId="64" xfId="0" applyFill="1" applyBorder="1"/>
    <xf numFmtId="0" fontId="0" fillId="15" borderId="77" xfId="0" applyFill="1" applyBorder="1" applyAlignment="1">
      <alignment horizontal="center"/>
    </xf>
    <xf numFmtId="2" fontId="0" fillId="15" borderId="71" xfId="0" applyNumberFormat="1" applyFill="1" applyBorder="1"/>
    <xf numFmtId="0" fontId="0" fillId="15" borderId="55" xfId="0" applyFill="1" applyBorder="1"/>
    <xf numFmtId="0" fontId="0" fillId="15" borderId="60" xfId="0" applyFill="1" applyBorder="1" applyAlignment="1">
      <alignment horizontal="center"/>
    </xf>
    <xf numFmtId="2" fontId="0" fillId="15" borderId="57" xfId="0" applyNumberFormat="1" applyFill="1" applyBorder="1"/>
    <xf numFmtId="0" fontId="44" fillId="16" borderId="23" xfId="0" applyFont="1" applyFill="1" applyBorder="1" applyAlignment="1">
      <alignment horizontal="left" vertical="center"/>
    </xf>
    <xf numFmtId="0" fontId="44" fillId="16" borderId="40" xfId="0" applyFont="1" applyFill="1" applyBorder="1" applyAlignment="1">
      <alignment horizontal="center" vertical="center"/>
    </xf>
    <xf numFmtId="2" fontId="44" fillId="16" borderId="25" xfId="0" applyNumberFormat="1" applyFont="1" applyFill="1" applyBorder="1" applyAlignment="1">
      <alignment horizontal="right" vertical="center"/>
    </xf>
    <xf numFmtId="0" fontId="44" fillId="16" borderId="1" xfId="0" applyFont="1" applyFill="1" applyBorder="1"/>
    <xf numFmtId="0" fontId="44" fillId="16" borderId="78" xfId="0" applyFont="1" applyFill="1" applyBorder="1" applyAlignment="1">
      <alignment horizontal="center" vertical="center"/>
    </xf>
    <xf numFmtId="2" fontId="44" fillId="16" borderId="3" xfId="0" applyNumberFormat="1" applyFont="1" applyFill="1" applyBorder="1" applyAlignment="1">
      <alignment horizontal="center"/>
    </xf>
    <xf numFmtId="0" fontId="0" fillId="16" borderId="29" xfId="0" applyFill="1" applyBorder="1"/>
    <xf numFmtId="0" fontId="0" fillId="16" borderId="59" xfId="0" applyFill="1" applyBorder="1" applyAlignment="1">
      <alignment horizontal="center" vertical="center"/>
    </xf>
    <xf numFmtId="2" fontId="0" fillId="16" borderId="31" xfId="0" applyNumberFormat="1" applyFill="1" applyBorder="1" applyAlignment="1">
      <alignment horizontal="center" vertical="center"/>
    </xf>
    <xf numFmtId="0" fontId="0" fillId="16" borderId="64" xfId="0" applyFill="1" applyBorder="1"/>
    <xf numFmtId="0" fontId="0" fillId="16" borderId="77" xfId="0" applyFill="1" applyBorder="1" applyAlignment="1">
      <alignment horizontal="center" vertical="center"/>
    </xf>
    <xf numFmtId="2" fontId="0" fillId="16" borderId="71" xfId="0" applyNumberFormat="1" applyFill="1" applyBorder="1" applyAlignment="1">
      <alignment horizontal="center"/>
    </xf>
    <xf numFmtId="0" fontId="0" fillId="16" borderId="55" xfId="0" applyFill="1" applyBorder="1"/>
    <xf numFmtId="0" fontId="0" fillId="16" borderId="60" xfId="0" applyFill="1" applyBorder="1" applyAlignment="1">
      <alignment horizontal="center" vertical="center"/>
    </xf>
    <xf numFmtId="2" fontId="0" fillId="16" borderId="57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0" fontId="0" fillId="16" borderId="71" xfId="0" applyFill="1" applyBorder="1" applyAlignment="1">
      <alignment horizontal="center"/>
    </xf>
    <xf numFmtId="0" fontId="0" fillId="16" borderId="57" xfId="0" applyFill="1" applyBorder="1" applyAlignment="1">
      <alignment horizontal="center"/>
    </xf>
    <xf numFmtId="0" fontId="0" fillId="16" borderId="23" xfId="0" applyFill="1" applyBorder="1"/>
    <xf numFmtId="0" fontId="0" fillId="16" borderId="40" xfId="0" applyFill="1" applyBorder="1" applyAlignment="1">
      <alignment horizontal="center" vertical="center"/>
    </xf>
    <xf numFmtId="0" fontId="0" fillId="16" borderId="25" xfId="0" applyFill="1" applyBorder="1" applyAlignment="1">
      <alignment horizontal="center"/>
    </xf>
    <xf numFmtId="0" fontId="44" fillId="16" borderId="23" xfId="0" applyFont="1" applyFill="1" applyBorder="1"/>
    <xf numFmtId="0" fontId="44" fillId="16" borderId="40" xfId="0" applyFont="1" applyFill="1" applyBorder="1" applyAlignment="1">
      <alignment horizontal="center"/>
    </xf>
    <xf numFmtId="2" fontId="44" fillId="16" borderId="25" xfId="0" applyNumberFormat="1" applyFont="1" applyFill="1" applyBorder="1" applyAlignment="1">
      <alignment horizontal="center"/>
    </xf>
    <xf numFmtId="0" fontId="44" fillId="17" borderId="23" xfId="0" applyFont="1" applyFill="1" applyBorder="1" applyAlignment="1">
      <alignment horizontal="left" vertical="center"/>
    </xf>
    <xf numFmtId="0" fontId="44" fillId="17" borderId="40" xfId="0" applyFont="1" applyFill="1" applyBorder="1" applyAlignment="1">
      <alignment horizontal="center" vertical="center"/>
    </xf>
    <xf numFmtId="2" fontId="44" fillId="17" borderId="25" xfId="0" applyNumberFormat="1" applyFont="1" applyFill="1" applyBorder="1" applyAlignment="1">
      <alignment horizontal="right" vertical="center"/>
    </xf>
    <xf numFmtId="0" fontId="0" fillId="17" borderId="0" xfId="0" applyFill="1"/>
    <xf numFmtId="0" fontId="44" fillId="17" borderId="1" xfId="0" applyFont="1" applyFill="1" applyBorder="1"/>
    <xf numFmtId="0" fontId="44" fillId="17" borderId="78" xfId="0" applyFont="1" applyFill="1" applyBorder="1" applyAlignment="1">
      <alignment horizontal="center" vertical="center"/>
    </xf>
    <xf numFmtId="2" fontId="44" fillId="17" borderId="3" xfId="0" applyNumberFormat="1" applyFont="1" applyFill="1" applyBorder="1" applyAlignment="1">
      <alignment horizontal="center"/>
    </xf>
    <xf numFmtId="0" fontId="0" fillId="17" borderId="29" xfId="0" applyFill="1" applyBorder="1"/>
    <xf numFmtId="0" fontId="0" fillId="17" borderId="59" xfId="0" applyFill="1" applyBorder="1" applyAlignment="1">
      <alignment horizontal="center"/>
    </xf>
    <xf numFmtId="0" fontId="0" fillId="17" borderId="31" xfId="0" applyFill="1" applyBorder="1" applyAlignment="1">
      <alignment horizontal="center"/>
    </xf>
    <xf numFmtId="0" fontId="0" fillId="17" borderId="64" xfId="0" applyFill="1" applyBorder="1"/>
    <xf numFmtId="0" fontId="0" fillId="17" borderId="77" xfId="0" applyFill="1" applyBorder="1" applyAlignment="1">
      <alignment horizontal="center"/>
    </xf>
    <xf numFmtId="2" fontId="0" fillId="17" borderId="71" xfId="0" applyNumberFormat="1" applyFill="1" applyBorder="1" applyAlignment="1">
      <alignment horizontal="center"/>
    </xf>
    <xf numFmtId="0" fontId="0" fillId="17" borderId="55" xfId="0" applyFill="1" applyBorder="1"/>
    <xf numFmtId="0" fontId="0" fillId="17" borderId="60" xfId="0" applyFill="1" applyBorder="1" applyAlignment="1">
      <alignment horizontal="center"/>
    </xf>
    <xf numFmtId="2" fontId="0" fillId="17" borderId="57" xfId="0" applyNumberFormat="1" applyFill="1" applyBorder="1" applyAlignment="1">
      <alignment horizontal="center"/>
    </xf>
    <xf numFmtId="0" fontId="0" fillId="17" borderId="0" xfId="0" applyFill="1" applyAlignment="1">
      <alignment horizontal="center"/>
    </xf>
    <xf numFmtId="0" fontId="44" fillId="17" borderId="23" xfId="0" applyFont="1" applyFill="1" applyBorder="1"/>
    <xf numFmtId="2" fontId="44" fillId="17" borderId="25" xfId="0" applyNumberFormat="1" applyFont="1" applyFill="1" applyBorder="1" applyAlignment="1">
      <alignment horizontal="center"/>
    </xf>
    <xf numFmtId="0" fontId="44" fillId="18" borderId="23" xfId="0" applyFont="1" applyFill="1" applyBorder="1" applyAlignment="1">
      <alignment horizontal="left" vertical="center"/>
    </xf>
    <xf numFmtId="0" fontId="44" fillId="18" borderId="40" xfId="0" applyFont="1" applyFill="1" applyBorder="1" applyAlignment="1">
      <alignment horizontal="center" vertical="center"/>
    </xf>
    <xf numFmtId="2" fontId="44" fillId="18" borderId="25" xfId="0" applyNumberFormat="1" applyFont="1" applyFill="1" applyBorder="1" applyAlignment="1">
      <alignment horizontal="right" vertical="center"/>
    </xf>
    <xf numFmtId="0" fontId="0" fillId="18" borderId="0" xfId="0" applyFill="1"/>
    <xf numFmtId="0" fontId="44" fillId="18" borderId="23" xfId="0" applyFont="1" applyFill="1" applyBorder="1"/>
    <xf numFmtId="2" fontId="44" fillId="18" borderId="25" xfId="0" applyNumberFormat="1" applyFont="1" applyFill="1" applyBorder="1" applyAlignment="1">
      <alignment horizontal="center"/>
    </xf>
    <xf numFmtId="0" fontId="44" fillId="19" borderId="23" xfId="0" applyFont="1" applyFill="1" applyBorder="1" applyAlignment="1">
      <alignment horizontal="left" vertical="center"/>
    </xf>
    <xf numFmtId="0" fontId="44" fillId="19" borderId="40" xfId="0" applyFont="1" applyFill="1" applyBorder="1" applyAlignment="1">
      <alignment horizontal="center" vertical="center"/>
    </xf>
    <xf numFmtId="2" fontId="44" fillId="19" borderId="25" xfId="0" applyNumberFormat="1" applyFont="1" applyFill="1" applyBorder="1" applyAlignment="1">
      <alignment horizontal="right" vertical="center"/>
    </xf>
    <xf numFmtId="0" fontId="44" fillId="20" borderId="23" xfId="0" applyFont="1" applyFill="1" applyBorder="1" applyAlignment="1">
      <alignment horizontal="left" vertical="center"/>
    </xf>
    <xf numFmtId="0" fontId="44" fillId="20" borderId="40" xfId="0" applyFont="1" applyFill="1" applyBorder="1" applyAlignment="1">
      <alignment horizontal="center" vertical="center"/>
    </xf>
    <xf numFmtId="2" fontId="44" fillId="20" borderId="25" xfId="0" applyNumberFormat="1" applyFont="1" applyFill="1" applyBorder="1" applyAlignment="1">
      <alignment horizontal="right" vertical="center"/>
    </xf>
    <xf numFmtId="0" fontId="44" fillId="21" borderId="23" xfId="0" applyFont="1" applyFill="1" applyBorder="1" applyAlignment="1">
      <alignment wrapText="1"/>
    </xf>
    <xf numFmtId="0" fontId="44" fillId="21" borderId="40" xfId="0" applyFont="1" applyFill="1" applyBorder="1" applyAlignment="1">
      <alignment horizontal="center" vertical="center"/>
    </xf>
    <xf numFmtId="2" fontId="44" fillId="21" borderId="25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1" fontId="12" fillId="6" borderId="14" xfId="13" applyNumberFormat="1" applyFont="1" applyFill="1" applyBorder="1" applyAlignment="1">
      <alignment horizontal="center" vertical="center"/>
    </xf>
    <xf numFmtId="171" fontId="12" fillId="6" borderId="18" xfId="13" applyNumberFormat="1" applyFont="1" applyFill="1" applyBorder="1" applyAlignment="1">
      <alignment horizontal="center" vertical="center"/>
    </xf>
    <xf numFmtId="9" fontId="12" fillId="22" borderId="15" xfId="14" applyFont="1" applyFill="1" applyBorder="1" applyAlignment="1">
      <alignment horizontal="center" vertical="center"/>
    </xf>
    <xf numFmtId="9" fontId="12" fillId="22" borderId="19" xfId="14" applyFont="1" applyFill="1" applyBorder="1" applyAlignment="1">
      <alignment horizontal="center" vertical="center"/>
    </xf>
    <xf numFmtId="171" fontId="12" fillId="6" borderId="36" xfId="13" applyNumberFormat="1" applyFont="1" applyFill="1" applyBorder="1" applyAlignment="1">
      <alignment horizontal="center" vertical="center"/>
    </xf>
    <xf numFmtId="0" fontId="45" fillId="0" borderId="0" xfId="2" applyFont="1" applyAlignment="1">
      <alignment vertical="center"/>
    </xf>
    <xf numFmtId="0" fontId="46" fillId="0" borderId="0" xfId="3" applyFont="1"/>
    <xf numFmtId="169" fontId="45" fillId="0" borderId="0" xfId="6" applyNumberFormat="1" applyFont="1" applyAlignment="1">
      <alignment vertical="center"/>
    </xf>
    <xf numFmtId="0" fontId="45" fillId="0" borderId="0" xfId="6" applyFont="1" applyAlignment="1">
      <alignment vertical="center" wrapText="1"/>
    </xf>
    <xf numFmtId="43" fontId="45" fillId="0" borderId="0" xfId="1" applyFont="1" applyFill="1" applyBorder="1" applyAlignment="1">
      <alignment horizontal="center" vertical="center" wrapText="1"/>
    </xf>
    <xf numFmtId="42" fontId="48" fillId="0" borderId="0" xfId="5" applyNumberFormat="1" applyFont="1" applyFill="1" applyBorder="1" applyAlignment="1">
      <alignment vertical="center" wrapText="1"/>
    </xf>
    <xf numFmtId="169" fontId="49" fillId="0" borderId="0" xfId="6" applyNumberFormat="1" applyFont="1" applyAlignment="1">
      <alignment vertical="center"/>
    </xf>
    <xf numFmtId="0" fontId="50" fillId="0" borderId="0" xfId="2" applyFont="1" applyAlignment="1">
      <alignment vertical="center"/>
    </xf>
    <xf numFmtId="43" fontId="49" fillId="0" borderId="0" xfId="1" applyFont="1" applyFill="1" applyBorder="1" applyAlignment="1">
      <alignment horizontal="center" vertical="center" wrapText="1"/>
    </xf>
    <xf numFmtId="170" fontId="50" fillId="0" borderId="0" xfId="2" applyNumberFormat="1" applyFont="1" applyAlignment="1">
      <alignment vertical="center"/>
    </xf>
    <xf numFmtId="42" fontId="51" fillId="0" borderId="0" xfId="5" applyNumberFormat="1" applyFont="1" applyFill="1" applyBorder="1" applyAlignment="1">
      <alignment vertical="center" wrapText="1"/>
    </xf>
    <xf numFmtId="169" fontId="52" fillId="0" borderId="0" xfId="6" applyNumberFormat="1" applyFont="1" applyAlignment="1">
      <alignment vertical="center"/>
    </xf>
    <xf numFmtId="0" fontId="53" fillId="0" borderId="0" xfId="3" applyFont="1"/>
    <xf numFmtId="0" fontId="52" fillId="0" borderId="0" xfId="3" applyFont="1" applyAlignment="1">
      <alignment vertical="center" wrapText="1"/>
    </xf>
    <xf numFmtId="43" fontId="52" fillId="0" borderId="0" xfId="1" applyFont="1" applyFill="1" applyBorder="1" applyAlignment="1">
      <alignment horizontal="center" vertical="center" wrapText="1"/>
    </xf>
    <xf numFmtId="169" fontId="54" fillId="0" borderId="0" xfId="8" applyNumberFormat="1" applyFont="1" applyFill="1" applyBorder="1" applyAlignment="1">
      <alignment vertical="center"/>
    </xf>
    <xf numFmtId="42" fontId="54" fillId="0" borderId="0" xfId="5" applyNumberFormat="1" applyFont="1" applyFill="1" applyBorder="1" applyAlignment="1">
      <alignment vertical="center" wrapText="1"/>
    </xf>
    <xf numFmtId="169" fontId="55" fillId="0" borderId="0" xfId="6" applyNumberFormat="1" applyFont="1" applyAlignment="1">
      <alignment vertical="center"/>
    </xf>
    <xf numFmtId="0" fontId="56" fillId="0" borderId="0" xfId="3" applyFont="1"/>
    <xf numFmtId="0" fontId="57" fillId="0" borderId="0" xfId="2" applyFont="1" applyAlignment="1">
      <alignment vertical="center"/>
    </xf>
    <xf numFmtId="43" fontId="55" fillId="0" borderId="0" xfId="1" applyFont="1" applyFill="1" applyBorder="1" applyAlignment="1">
      <alignment horizontal="center" vertical="center" wrapText="1"/>
    </xf>
    <xf numFmtId="170" fontId="57" fillId="0" borderId="0" xfId="2" applyNumberFormat="1" applyFont="1" applyAlignment="1">
      <alignment vertical="center"/>
    </xf>
    <xf numFmtId="42" fontId="58" fillId="0" borderId="0" xfId="5" applyNumberFormat="1" applyFont="1" applyFill="1" applyBorder="1" applyAlignment="1">
      <alignment vertical="center" wrapText="1"/>
    </xf>
    <xf numFmtId="0" fontId="52" fillId="0" borderId="0" xfId="9" applyFont="1" applyAlignment="1">
      <alignment vertical="center" wrapText="1"/>
    </xf>
    <xf numFmtId="169" fontId="54" fillId="0" borderId="0" xfId="11" applyNumberFormat="1" applyFont="1" applyFill="1" applyBorder="1" applyAlignment="1">
      <alignment vertical="center"/>
    </xf>
    <xf numFmtId="0" fontId="55" fillId="0" borderId="0" xfId="6" applyFont="1" applyAlignment="1">
      <alignment vertical="center" wrapText="1"/>
    </xf>
    <xf numFmtId="43" fontId="53" fillId="0" borderId="0" xfId="3" applyNumberFormat="1" applyFont="1"/>
    <xf numFmtId="4" fontId="58" fillId="0" borderId="0" xfId="6" applyNumberFormat="1" applyFont="1" applyAlignment="1">
      <alignment horizontal="right" vertical="center"/>
    </xf>
    <xf numFmtId="0" fontId="52" fillId="0" borderId="0" xfId="6" applyFont="1" applyAlignment="1">
      <alignment vertical="center" wrapText="1"/>
    </xf>
    <xf numFmtId="169" fontId="52" fillId="3" borderId="0" xfId="6" applyNumberFormat="1" applyFont="1" applyFill="1" applyAlignment="1">
      <alignment vertical="center"/>
    </xf>
    <xf numFmtId="169" fontId="52" fillId="6" borderId="0" xfId="6" applyNumberFormat="1" applyFont="1" applyFill="1" applyAlignment="1">
      <alignment vertical="center"/>
    </xf>
    <xf numFmtId="0" fontId="53" fillId="6" borderId="0" xfId="3" applyFont="1" applyFill="1"/>
    <xf numFmtId="0" fontId="52" fillId="6" borderId="0" xfId="6" applyFont="1" applyFill="1" applyAlignment="1">
      <alignment vertical="center" wrapText="1"/>
    </xf>
    <xf numFmtId="43" fontId="52" fillId="6" borderId="0" xfId="1" applyFont="1" applyFill="1" applyBorder="1" applyAlignment="1">
      <alignment horizontal="center" vertical="center" wrapText="1"/>
    </xf>
    <xf numFmtId="42" fontId="54" fillId="6" borderId="0" xfId="5" applyNumberFormat="1" applyFont="1" applyFill="1" applyBorder="1" applyAlignment="1">
      <alignment vertical="center" wrapText="1"/>
    </xf>
    <xf numFmtId="169" fontId="52" fillId="0" borderId="0" xfId="6" applyNumberFormat="1" applyFont="1" applyFill="1" applyAlignment="1">
      <alignment vertical="center"/>
    </xf>
    <xf numFmtId="0" fontId="53" fillId="0" borderId="0" xfId="3" applyFont="1" applyFill="1"/>
    <xf numFmtId="0" fontId="52" fillId="0" borderId="0" xfId="6" applyFont="1" applyFill="1" applyAlignment="1">
      <alignment vertical="center" wrapText="1"/>
    </xf>
    <xf numFmtId="175" fontId="55" fillId="0" borderId="0" xfId="6" applyNumberFormat="1" applyFont="1" applyAlignment="1">
      <alignment horizontal="center" vertical="center" wrapText="1"/>
    </xf>
    <xf numFmtId="173" fontId="55" fillId="0" borderId="0" xfId="6" applyNumberFormat="1" applyFont="1" applyAlignment="1">
      <alignment horizontal="center" vertical="center" wrapText="1"/>
    </xf>
    <xf numFmtId="0" fontId="55" fillId="0" borderId="0" xfId="6" applyFont="1" applyAlignment="1">
      <alignment horizontal="center" vertical="center" wrapText="1"/>
    </xf>
    <xf numFmtId="4" fontId="55" fillId="0" borderId="0" xfId="6" applyNumberFormat="1" applyFont="1" applyAlignment="1">
      <alignment horizontal="right" vertical="center"/>
    </xf>
    <xf numFmtId="42" fontId="55" fillId="0" borderId="0" xfId="5" applyNumberFormat="1" applyFont="1" applyFill="1" applyBorder="1" applyAlignment="1">
      <alignment vertical="center" wrapText="1"/>
    </xf>
    <xf numFmtId="10" fontId="53" fillId="0" borderId="0" xfId="3" applyNumberFormat="1" applyFont="1"/>
    <xf numFmtId="173" fontId="53" fillId="0" borderId="0" xfId="3" applyNumberFormat="1" applyFont="1"/>
    <xf numFmtId="2" fontId="53" fillId="0" borderId="0" xfId="3" applyNumberFormat="1" applyFont="1"/>
    <xf numFmtId="171" fontId="57" fillId="0" borderId="0" xfId="10" applyNumberFormat="1" applyFont="1" applyAlignment="1">
      <alignment vertical="center"/>
    </xf>
    <xf numFmtId="175" fontId="53" fillId="0" borderId="0" xfId="3" applyNumberFormat="1" applyFont="1"/>
    <xf numFmtId="176" fontId="53" fillId="0" borderId="0" xfId="3" applyNumberFormat="1" applyFont="1"/>
    <xf numFmtId="0" fontId="55" fillId="0" borderId="0" xfId="10" applyFont="1" applyAlignment="1">
      <alignment vertical="center"/>
    </xf>
    <xf numFmtId="177" fontId="53" fillId="0" borderId="0" xfId="1" applyNumberFormat="1" applyFont="1" applyBorder="1"/>
    <xf numFmtId="0" fontId="0" fillId="16" borderId="23" xfId="0" applyFill="1" applyBorder="1" applyAlignment="1">
      <alignment horizontal="center"/>
    </xf>
    <xf numFmtId="0" fontId="0" fillId="16" borderId="24" xfId="0" applyFill="1" applyBorder="1" applyAlignment="1">
      <alignment horizontal="center"/>
    </xf>
    <xf numFmtId="0" fontId="0" fillId="16" borderId="25" xfId="0" applyFill="1" applyBorder="1" applyAlignment="1">
      <alignment horizontal="center"/>
    </xf>
    <xf numFmtId="0" fontId="0" fillId="11" borderId="23" xfId="0" applyFill="1" applyBorder="1" applyAlignment="1">
      <alignment horizontal="center"/>
    </xf>
    <xf numFmtId="0" fontId="0" fillId="11" borderId="24" xfId="0" applyFill="1" applyBorder="1" applyAlignment="1">
      <alignment horizontal="center"/>
    </xf>
    <xf numFmtId="0" fontId="0" fillId="11" borderId="25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14" borderId="23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25" xfId="0" applyFill="1" applyBorder="1" applyAlignment="1">
      <alignment horizontal="center"/>
    </xf>
    <xf numFmtId="43" fontId="52" fillId="0" borderId="0" xfId="1" applyFont="1" applyFill="1" applyBorder="1" applyAlignment="1">
      <alignment horizontal="center" vertical="center" wrapText="1"/>
    </xf>
    <xf numFmtId="43" fontId="52" fillId="6" borderId="0" xfId="1" applyFont="1" applyFill="1" applyBorder="1" applyAlignment="1">
      <alignment horizontal="center" vertical="center" wrapText="1"/>
    </xf>
    <xf numFmtId="0" fontId="4" fillId="4" borderId="38" xfId="10" applyFont="1" applyFill="1" applyBorder="1" applyAlignment="1">
      <alignment horizontal="right" vertical="center"/>
    </xf>
    <xf numFmtId="0" fontId="4" fillId="4" borderId="39" xfId="10" applyFont="1" applyFill="1" applyBorder="1" applyAlignment="1">
      <alignment horizontal="right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7" fillId="2" borderId="0" xfId="2" applyFont="1" applyFill="1" applyAlignment="1">
      <alignment vertical="center"/>
    </xf>
    <xf numFmtId="0" fontId="7" fillId="2" borderId="5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 shrinkToFit="1"/>
    </xf>
    <xf numFmtId="0" fontId="6" fillId="0" borderId="0" xfId="2" applyFont="1" applyAlignment="1">
      <alignment horizontal="center" vertical="center" wrapText="1" shrinkToFit="1"/>
    </xf>
    <xf numFmtId="0" fontId="6" fillId="0" borderId="5" xfId="2" applyFont="1" applyBorder="1" applyAlignment="1">
      <alignment horizontal="center" vertical="center" wrapText="1" shrinkToFit="1"/>
    </xf>
    <xf numFmtId="49" fontId="47" fillId="0" borderId="0" xfId="5" applyNumberFormat="1" applyFont="1" applyFill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12" fillId="0" borderId="16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2" fillId="0" borderId="13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170" fontId="11" fillId="0" borderId="7" xfId="2" applyNumberFormat="1" applyFont="1" applyBorder="1" applyAlignment="1">
      <alignment horizontal="center" vertical="center" wrapText="1"/>
    </xf>
    <xf numFmtId="170" fontId="11" fillId="0" borderId="13" xfId="2" applyNumberFormat="1" applyFont="1" applyBorder="1" applyAlignment="1">
      <alignment horizontal="center" vertical="center" wrapText="1"/>
    </xf>
    <xf numFmtId="170" fontId="11" fillId="0" borderId="17" xfId="2" applyNumberFormat="1" applyFont="1" applyBorder="1" applyAlignment="1">
      <alignment horizontal="center" vertical="center" wrapText="1"/>
    </xf>
    <xf numFmtId="0" fontId="3" fillId="6" borderId="20" xfId="12" applyFont="1" applyFill="1" applyBorder="1" applyAlignment="1">
      <alignment horizontal="left" vertical="center" wrapText="1"/>
    </xf>
    <xf numFmtId="0" fontId="3" fillId="6" borderId="14" xfId="12" applyFont="1" applyFill="1" applyBorder="1" applyAlignment="1">
      <alignment horizontal="left" vertical="center" wrapText="1"/>
    </xf>
    <xf numFmtId="3" fontId="11" fillId="6" borderId="14" xfId="12" applyNumberFormat="1" applyFont="1" applyFill="1" applyBorder="1" applyAlignment="1">
      <alignment horizontal="center" vertical="center"/>
    </xf>
    <xf numFmtId="171" fontId="11" fillId="0" borderId="7" xfId="4" applyNumberFormat="1" applyFont="1" applyFill="1" applyBorder="1" applyAlignment="1">
      <alignment horizontal="center" vertical="center" wrapText="1"/>
    </xf>
    <xf numFmtId="171" fontId="11" fillId="0" borderId="13" xfId="4" applyNumberFormat="1" applyFont="1" applyFill="1" applyBorder="1" applyAlignment="1">
      <alignment horizontal="center" vertical="center" wrapText="1"/>
    </xf>
    <xf numFmtId="171" fontId="11" fillId="0" borderId="17" xfId="4" applyNumberFormat="1" applyFont="1" applyFill="1" applyBorder="1" applyAlignment="1">
      <alignment horizontal="center" vertical="center" wrapText="1"/>
    </xf>
    <xf numFmtId="171" fontId="11" fillId="0" borderId="11" xfId="2" applyNumberFormat="1" applyFont="1" applyBorder="1" applyAlignment="1">
      <alignment horizontal="center" vertical="center"/>
    </xf>
    <xf numFmtId="171" fontId="12" fillId="0" borderId="15" xfId="2" applyNumberFormat="1" applyFont="1" applyBorder="1" applyAlignment="1">
      <alignment horizontal="center" vertical="center"/>
    </xf>
    <xf numFmtId="171" fontId="12" fillId="0" borderId="19" xfId="2" applyNumberFormat="1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 wrapText="1"/>
    </xf>
    <xf numFmtId="0" fontId="11" fillId="0" borderId="17" xfId="2" applyFont="1" applyBorder="1" applyAlignment="1">
      <alignment horizontal="center" vertical="center" wrapText="1"/>
    </xf>
    <xf numFmtId="0" fontId="31" fillId="4" borderId="1" xfId="10" applyFont="1" applyFill="1" applyBorder="1" applyAlignment="1">
      <alignment horizontal="right" vertical="center"/>
    </xf>
    <xf numFmtId="0" fontId="31" fillId="4" borderId="2" xfId="10" applyFont="1" applyFill="1" applyBorder="1" applyAlignment="1">
      <alignment horizontal="right" vertical="center"/>
    </xf>
    <xf numFmtId="49" fontId="4" fillId="4" borderId="23" xfId="10" applyNumberFormat="1" applyFont="1" applyFill="1" applyBorder="1" applyAlignment="1">
      <alignment horizontal="right" vertical="center"/>
    </xf>
    <xf numFmtId="49" fontId="4" fillId="4" borderId="24" xfId="10" applyNumberFormat="1" applyFont="1" applyFill="1" applyBorder="1" applyAlignment="1">
      <alignment horizontal="right" vertical="center"/>
    </xf>
    <xf numFmtId="49" fontId="4" fillId="4" borderId="41" xfId="10" applyNumberFormat="1" applyFont="1" applyFill="1" applyBorder="1" applyAlignment="1">
      <alignment horizontal="right" vertical="center"/>
    </xf>
    <xf numFmtId="0" fontId="3" fillId="6" borderId="29" xfId="12" applyFont="1" applyFill="1" applyBorder="1" applyAlignment="1">
      <alignment horizontal="left" vertical="center" wrapText="1"/>
    </xf>
    <xf numFmtId="0" fontId="3" fillId="6" borderId="30" xfId="12" applyFont="1" applyFill="1" applyBorder="1" applyAlignment="1">
      <alignment horizontal="left" vertical="center" wrapText="1"/>
    </xf>
    <xf numFmtId="0" fontId="3" fillId="6" borderId="61" xfId="12" applyFont="1" applyFill="1" applyBorder="1" applyAlignment="1">
      <alignment horizontal="left" vertical="center" wrapText="1"/>
    </xf>
    <xf numFmtId="3" fontId="11" fillId="6" borderId="27" xfId="12" applyNumberFormat="1" applyFont="1" applyFill="1" applyBorder="1" applyAlignment="1">
      <alignment horizontal="center" vertical="center" wrapText="1"/>
    </xf>
    <xf numFmtId="0" fontId="31" fillId="4" borderId="23" xfId="10" applyFont="1" applyFill="1" applyBorder="1" applyAlignment="1">
      <alignment horizontal="right" vertical="center"/>
    </xf>
    <xf numFmtId="0" fontId="31" fillId="4" borderId="24" xfId="10" applyFont="1" applyFill="1" applyBorder="1" applyAlignment="1">
      <alignment horizontal="right" vertical="center"/>
    </xf>
    <xf numFmtId="0" fontId="31" fillId="4" borderId="25" xfId="10" applyFont="1" applyFill="1" applyBorder="1" applyAlignment="1">
      <alignment horizontal="right" vertical="center"/>
    </xf>
    <xf numFmtId="0" fontId="41" fillId="10" borderId="23" xfId="10" applyFont="1" applyFill="1" applyBorder="1" applyAlignment="1">
      <alignment horizontal="right" vertical="center"/>
    </xf>
    <xf numFmtId="0" fontId="41" fillId="10" borderId="24" xfId="10" applyFont="1" applyFill="1" applyBorder="1" applyAlignment="1">
      <alignment horizontal="right" vertical="center"/>
    </xf>
    <xf numFmtId="0" fontId="2" fillId="6" borderId="20" xfId="26" applyFont="1" applyFill="1" applyBorder="1" applyAlignment="1">
      <alignment vertical="center" wrapText="1"/>
    </xf>
    <xf numFmtId="0" fontId="2" fillId="6" borderId="14" xfId="26" applyFont="1" applyFill="1" applyBorder="1" applyAlignment="1">
      <alignment vertical="center" wrapText="1"/>
    </xf>
    <xf numFmtId="0" fontId="11" fillId="6" borderId="14" xfId="12" applyFont="1" applyFill="1" applyBorder="1" applyAlignment="1">
      <alignment horizontal="center" vertical="center"/>
    </xf>
    <xf numFmtId="0" fontId="3" fillId="3" borderId="20" xfId="9" applyFont="1" applyFill="1" applyBorder="1" applyAlignment="1">
      <alignment horizontal="left" vertical="center" wrapText="1"/>
    </xf>
    <xf numFmtId="0" fontId="3" fillId="3" borderId="14" xfId="9" applyFont="1" applyFill="1" applyBorder="1" applyAlignment="1">
      <alignment horizontal="left" vertical="center" wrapText="1"/>
    </xf>
    <xf numFmtId="0" fontId="3" fillId="3" borderId="37" xfId="12" applyFont="1" applyFill="1" applyBorder="1" applyAlignment="1">
      <alignment horizontal="left" vertical="center" wrapText="1"/>
    </xf>
    <xf numFmtId="0" fontId="3" fillId="3" borderId="18" xfId="12" applyFont="1" applyFill="1" applyBorder="1" applyAlignment="1">
      <alignment horizontal="left" vertical="center" wrapText="1"/>
    </xf>
    <xf numFmtId="3" fontId="11" fillId="6" borderId="18" xfId="12" applyNumberFormat="1" applyFont="1" applyFill="1" applyBorder="1" applyAlignment="1">
      <alignment horizontal="center" vertical="center"/>
    </xf>
    <xf numFmtId="0" fontId="22" fillId="0" borderId="22" xfId="17" applyFont="1" applyBorder="1" applyAlignment="1">
      <alignment horizontal="center" vertical="center"/>
    </xf>
    <xf numFmtId="0" fontId="22" fillId="0" borderId="13" xfId="17" applyFont="1" applyBorder="1" applyAlignment="1">
      <alignment horizontal="center" vertical="center"/>
    </xf>
    <xf numFmtId="0" fontId="22" fillId="0" borderId="43" xfId="17" applyFont="1" applyBorder="1" applyAlignment="1">
      <alignment horizontal="center" vertical="center"/>
    </xf>
    <xf numFmtId="0" fontId="22" fillId="0" borderId="53" xfId="17" applyFont="1" applyBorder="1" applyAlignment="1">
      <alignment horizontal="center" vertical="center"/>
    </xf>
    <xf numFmtId="0" fontId="17" fillId="0" borderId="47" xfId="15" applyFont="1" applyBorder="1" applyAlignment="1">
      <alignment horizontal="center"/>
    </xf>
    <xf numFmtId="0" fontId="17" fillId="0" borderId="0" xfId="15" applyFont="1" applyAlignment="1">
      <alignment horizontal="center"/>
    </xf>
    <xf numFmtId="0" fontId="17" fillId="0" borderId="48" xfId="15" applyFont="1" applyBorder="1" applyAlignment="1">
      <alignment horizontal="center"/>
    </xf>
    <xf numFmtId="0" fontId="22" fillId="0" borderId="33" xfId="15" applyFont="1" applyBorder="1" applyAlignment="1">
      <alignment horizontal="center"/>
    </xf>
    <xf numFmtId="0" fontId="19" fillId="0" borderId="44" xfId="16" applyFont="1" applyFill="1" applyBorder="1" applyAlignment="1" applyProtection="1">
      <alignment horizontal="center"/>
    </xf>
    <xf numFmtId="0" fontId="19" fillId="0" borderId="12" xfId="16" applyFont="1" applyFill="1" applyBorder="1" applyAlignment="1" applyProtection="1">
      <alignment horizontal="center"/>
    </xf>
    <xf numFmtId="0" fontId="20" fillId="0" borderId="45" xfId="15" applyFont="1" applyBorder="1" applyAlignment="1">
      <alignment horizontal="center"/>
    </xf>
    <xf numFmtId="0" fontId="20" fillId="0" borderId="2" xfId="15" applyFont="1" applyBorder="1" applyAlignment="1">
      <alignment horizontal="center"/>
    </xf>
    <xf numFmtId="0" fontId="20" fillId="0" borderId="46" xfId="15" applyFont="1" applyBorder="1" applyAlignment="1">
      <alignment horizontal="center"/>
    </xf>
    <xf numFmtId="0" fontId="22" fillId="0" borderId="27" xfId="17" applyFont="1" applyBorder="1" applyAlignment="1">
      <alignment horizontal="center" vertical="center"/>
    </xf>
    <xf numFmtId="0" fontId="22" fillId="0" borderId="14" xfId="17" applyFont="1" applyBorder="1" applyAlignment="1">
      <alignment horizontal="center" vertical="center"/>
    </xf>
    <xf numFmtId="0" fontId="22" fillId="0" borderId="45" xfId="17" applyFont="1" applyBorder="1" applyAlignment="1">
      <alignment horizontal="center" vertical="center"/>
    </xf>
    <xf numFmtId="0" fontId="22" fillId="0" borderId="2" xfId="17" applyFont="1" applyBorder="1" applyAlignment="1">
      <alignment horizontal="center" vertical="center"/>
    </xf>
    <xf numFmtId="0" fontId="22" fillId="0" borderId="3" xfId="17" applyFont="1" applyBorder="1" applyAlignment="1">
      <alignment horizontal="center" vertical="center"/>
    </xf>
    <xf numFmtId="0" fontId="22" fillId="0" borderId="49" xfId="17" applyFont="1" applyBorder="1" applyAlignment="1">
      <alignment horizontal="center" vertical="center"/>
    </xf>
    <xf numFmtId="0" fontId="22" fillId="0" borderId="33" xfId="17" applyFont="1" applyBorder="1" applyAlignment="1">
      <alignment horizontal="center" vertical="center"/>
    </xf>
    <xf numFmtId="0" fontId="22" fillId="0" borderId="34" xfId="17" applyFont="1" applyBorder="1" applyAlignment="1">
      <alignment horizontal="center" vertical="center"/>
    </xf>
    <xf numFmtId="0" fontId="23" fillId="0" borderId="47" xfId="15" applyFont="1" applyBorder="1" applyAlignment="1">
      <alignment horizontal="center"/>
    </xf>
    <xf numFmtId="0" fontId="23" fillId="0" borderId="0" xfId="15" applyFont="1" applyAlignment="1">
      <alignment horizontal="center"/>
    </xf>
    <xf numFmtId="0" fontId="23" fillId="0" borderId="48" xfId="15" applyFont="1" applyBorder="1" applyAlignment="1">
      <alignment horizontal="center"/>
    </xf>
    <xf numFmtId="0" fontId="24" fillId="0" borderId="47" xfId="15" applyFont="1" applyBorder="1" applyAlignment="1">
      <alignment horizontal="center"/>
    </xf>
    <xf numFmtId="0" fontId="24" fillId="0" borderId="0" xfId="15" applyFont="1" applyAlignment="1">
      <alignment horizontal="center"/>
    </xf>
    <xf numFmtId="0" fontId="24" fillId="0" borderId="48" xfId="15" applyFont="1" applyBorder="1" applyAlignment="1">
      <alignment horizontal="center"/>
    </xf>
    <xf numFmtId="0" fontId="22" fillId="0" borderId="21" xfId="15" applyFont="1" applyBorder="1" applyAlignment="1">
      <alignment horizontal="center" vertical="center"/>
    </xf>
    <xf numFmtId="0" fontId="22" fillId="0" borderId="50" xfId="17" applyFont="1" applyBorder="1" applyAlignment="1">
      <alignment horizontal="center" vertical="center"/>
    </xf>
    <xf numFmtId="0" fontId="22" fillId="0" borderId="51" xfId="17" applyFont="1" applyBorder="1" applyAlignment="1">
      <alignment horizontal="center" vertical="center"/>
    </xf>
    <xf numFmtId="0" fontId="22" fillId="0" borderId="52" xfId="17" applyFont="1" applyBorder="1" applyAlignment="1">
      <alignment horizontal="center" vertical="center"/>
    </xf>
    <xf numFmtId="0" fontId="22" fillId="0" borderId="49" xfId="15" applyFont="1" applyBorder="1" applyAlignment="1">
      <alignment horizontal="center" vertical="center"/>
    </xf>
    <xf numFmtId="0" fontId="22" fillId="0" borderId="33" xfId="15" applyFont="1" applyBorder="1" applyAlignment="1">
      <alignment horizontal="center" vertical="center"/>
    </xf>
    <xf numFmtId="0" fontId="22" fillId="0" borderId="34" xfId="15" applyFont="1" applyBorder="1" applyAlignment="1">
      <alignment horizontal="center" vertical="center"/>
    </xf>
    <xf numFmtId="0" fontId="17" fillId="0" borderId="47" xfId="15" applyFont="1" applyBorder="1" applyAlignment="1">
      <alignment horizontal="center" vertical="center" wrapText="1"/>
    </xf>
    <xf numFmtId="0" fontId="17" fillId="0" borderId="0" xfId="15" applyFont="1" applyAlignment="1">
      <alignment horizontal="center" vertical="center" wrapText="1"/>
    </xf>
    <xf numFmtId="0" fontId="17" fillId="0" borderId="48" xfId="15" applyFont="1" applyBorder="1" applyAlignment="1">
      <alignment horizontal="center" vertical="center" wrapText="1"/>
    </xf>
    <xf numFmtId="178" fontId="3" fillId="0" borderId="33" xfId="15" applyNumberFormat="1" applyFont="1" applyBorder="1" applyAlignment="1">
      <alignment horizontal="left"/>
    </xf>
    <xf numFmtId="0" fontId="24" fillId="0" borderId="1" xfId="15" applyFont="1" applyBorder="1" applyAlignment="1" applyProtection="1">
      <alignment horizontal="center"/>
      <protection locked="0"/>
    </xf>
    <xf numFmtId="0" fontId="24" fillId="0" borderId="2" xfId="15" applyFont="1" applyBorder="1" applyAlignment="1" applyProtection="1">
      <alignment horizontal="center"/>
      <protection locked="0"/>
    </xf>
    <xf numFmtId="0" fontId="24" fillId="0" borderId="3" xfId="15" applyFont="1" applyBorder="1" applyAlignment="1" applyProtection="1">
      <alignment horizontal="center"/>
      <protection locked="0"/>
    </xf>
    <xf numFmtId="0" fontId="24" fillId="5" borderId="29" xfId="15" applyFont="1" applyFill="1" applyBorder="1" applyAlignment="1">
      <alignment horizontal="center" wrapText="1"/>
    </xf>
    <xf numFmtId="0" fontId="24" fillId="5" borderId="30" xfId="15" applyFont="1" applyFill="1" applyBorder="1" applyAlignment="1">
      <alignment horizontal="center" wrapText="1"/>
    </xf>
    <xf numFmtId="0" fontId="24" fillId="5" borderId="31" xfId="15" applyFont="1" applyFill="1" applyBorder="1" applyAlignment="1">
      <alignment horizontal="center" wrapText="1"/>
    </xf>
    <xf numFmtId="0" fontId="24" fillId="5" borderId="29" xfId="15" applyFont="1" applyFill="1" applyBorder="1" applyAlignment="1">
      <alignment horizontal="center"/>
    </xf>
    <xf numFmtId="0" fontId="24" fillId="5" borderId="31" xfId="15" applyFont="1" applyFill="1" applyBorder="1" applyAlignment="1">
      <alignment horizontal="center"/>
    </xf>
    <xf numFmtId="0" fontId="3" fillId="5" borderId="55" xfId="15" applyFont="1" applyFill="1" applyBorder="1" applyAlignment="1">
      <alignment horizontal="left" vertical="center"/>
    </xf>
    <xf numFmtId="0" fontId="3" fillId="5" borderId="56" xfId="15" applyFont="1" applyFill="1" applyBorder="1" applyAlignment="1">
      <alignment horizontal="left" vertical="center"/>
    </xf>
    <xf numFmtId="0" fontId="3" fillId="5" borderId="57" xfId="15" applyFont="1" applyFill="1" applyBorder="1" applyAlignment="1">
      <alignment horizontal="left" vertical="center"/>
    </xf>
    <xf numFmtId="0" fontId="3" fillId="5" borderId="55" xfId="15" applyFont="1" applyFill="1" applyBorder="1" applyAlignment="1">
      <alignment horizontal="center"/>
    </xf>
    <xf numFmtId="0" fontId="3" fillId="5" borderId="57" xfId="15" applyFont="1" applyFill="1" applyBorder="1" applyAlignment="1">
      <alignment horizontal="center"/>
    </xf>
    <xf numFmtId="0" fontId="22" fillId="0" borderId="0" xfId="15" applyFont="1" applyAlignment="1">
      <alignment horizontal="center"/>
    </xf>
    <xf numFmtId="0" fontId="22" fillId="0" borderId="5" xfId="15" applyFont="1" applyBorder="1" applyAlignment="1">
      <alignment horizontal="center"/>
    </xf>
    <xf numFmtId="0" fontId="3" fillId="0" borderId="33" xfId="15" applyFont="1" applyBorder="1" applyAlignment="1" applyProtection="1">
      <alignment horizontal="left"/>
      <protection locked="0"/>
    </xf>
    <xf numFmtId="0" fontId="3" fillId="0" borderId="0" xfId="15" applyFont="1" applyAlignment="1" applyProtection="1">
      <alignment horizontal="left" vertical="center" wrapText="1"/>
      <protection locked="0"/>
    </xf>
    <xf numFmtId="0" fontId="3" fillId="0" borderId="33" xfId="15" applyFont="1" applyBorder="1" applyAlignment="1" applyProtection="1">
      <alignment horizontal="left" vertical="center" wrapText="1"/>
      <protection locked="0"/>
    </xf>
    <xf numFmtId="0" fontId="3" fillId="0" borderId="33" xfId="15" applyFont="1" applyBorder="1" applyAlignment="1">
      <alignment horizontal="left"/>
    </xf>
    <xf numFmtId="0" fontId="3" fillId="0" borderId="64" xfId="15" applyFont="1" applyBorder="1" applyAlignment="1">
      <alignment horizontal="center"/>
    </xf>
    <xf numFmtId="0" fontId="3" fillId="0" borderId="65" xfId="15" applyFont="1" applyBorder="1" applyAlignment="1">
      <alignment horizontal="center"/>
    </xf>
    <xf numFmtId="0" fontId="3" fillId="0" borderId="66" xfId="15" applyFont="1" applyBorder="1" applyAlignment="1">
      <alignment horizontal="center"/>
    </xf>
    <xf numFmtId="0" fontId="3" fillId="0" borderId="67" xfId="15" applyFont="1" applyBorder="1" applyAlignment="1">
      <alignment horizontal="center"/>
    </xf>
    <xf numFmtId="2" fontId="3" fillId="0" borderId="67" xfId="15" applyNumberFormat="1" applyFont="1" applyBorder="1" applyAlignment="1">
      <alignment horizontal="center"/>
    </xf>
    <xf numFmtId="2" fontId="3" fillId="0" borderId="66" xfId="15" applyNumberFormat="1" applyFont="1" applyBorder="1" applyAlignment="1">
      <alignment horizontal="center"/>
    </xf>
    <xf numFmtId="0" fontId="24" fillId="0" borderId="1" xfId="15" applyFont="1" applyBorder="1" applyAlignment="1">
      <alignment horizontal="left" vertical="center"/>
    </xf>
    <xf numFmtId="0" fontId="24" fillId="0" borderId="2" xfId="15" applyFont="1" applyBorder="1" applyAlignment="1">
      <alignment horizontal="left" vertical="center"/>
    </xf>
    <xf numFmtId="0" fontId="24" fillId="0" borderId="3" xfId="15" applyFont="1" applyBorder="1" applyAlignment="1">
      <alignment horizontal="left" vertical="center"/>
    </xf>
    <xf numFmtId="0" fontId="24" fillId="0" borderId="4" xfId="15" applyFont="1" applyBorder="1" applyAlignment="1">
      <alignment horizontal="left" vertical="center"/>
    </xf>
    <xf numFmtId="0" fontId="24" fillId="0" borderId="0" xfId="15" applyFont="1" applyAlignment="1">
      <alignment horizontal="left" vertical="center"/>
    </xf>
    <xf numFmtId="0" fontId="24" fillId="0" borderId="5" xfId="15" applyFont="1" applyBorder="1" applyAlignment="1">
      <alignment horizontal="left" vertical="center"/>
    </xf>
    <xf numFmtId="0" fontId="24" fillId="0" borderId="38" xfId="15" applyFont="1" applyBorder="1" applyAlignment="1">
      <alignment horizontal="left" vertical="center"/>
    </xf>
    <xf numFmtId="0" fontId="24" fillId="0" borderId="39" xfId="15" applyFont="1" applyBorder="1" applyAlignment="1">
      <alignment horizontal="left" vertical="center"/>
    </xf>
    <xf numFmtId="0" fontId="24" fillId="0" borderId="58" xfId="15" applyFont="1" applyBorder="1" applyAlignment="1">
      <alignment horizontal="left" vertical="center"/>
    </xf>
    <xf numFmtId="0" fontId="24" fillId="5" borderId="30" xfId="15" applyFont="1" applyFill="1" applyBorder="1" applyAlignment="1">
      <alignment horizontal="center"/>
    </xf>
    <xf numFmtId="0" fontId="24" fillId="5" borderId="61" xfId="15" applyFont="1" applyFill="1" applyBorder="1" applyAlignment="1">
      <alignment horizontal="center"/>
    </xf>
    <xf numFmtId="0" fontId="24" fillId="5" borderId="49" xfId="15" applyFont="1" applyFill="1" applyBorder="1" applyAlignment="1">
      <alignment horizontal="center"/>
    </xf>
    <xf numFmtId="0" fontId="24" fillId="5" borderId="62" xfId="15" applyFont="1" applyFill="1" applyBorder="1" applyAlignment="1">
      <alignment horizontal="center"/>
    </xf>
    <xf numFmtId="0" fontId="24" fillId="5" borderId="63" xfId="15" applyFont="1" applyFill="1" applyBorder="1" applyAlignment="1">
      <alignment horizontal="center"/>
    </xf>
    <xf numFmtId="0" fontId="3" fillId="0" borderId="64" xfId="15" applyFont="1" applyBorder="1" applyAlignment="1">
      <alignment horizontal="left"/>
    </xf>
    <xf numFmtId="0" fontId="3" fillId="0" borderId="65" xfId="15" applyFont="1" applyBorder="1" applyAlignment="1">
      <alignment horizontal="left"/>
    </xf>
    <xf numFmtId="0" fontId="3" fillId="0" borderId="66" xfId="15" applyFont="1" applyBorder="1" applyAlignment="1">
      <alignment horizontal="left"/>
    </xf>
    <xf numFmtId="0" fontId="3" fillId="0" borderId="64" xfId="15" applyFont="1" applyBorder="1" applyAlignment="1"/>
    <xf numFmtId="0" fontId="3" fillId="0" borderId="65" xfId="15" applyFont="1" applyBorder="1" applyAlignment="1"/>
    <xf numFmtId="0" fontId="3" fillId="0" borderId="66" xfId="15" applyFont="1" applyBorder="1" applyAlignment="1"/>
    <xf numFmtId="168" fontId="3" fillId="0" borderId="67" xfId="18" applyNumberFormat="1" applyFont="1" applyFill="1" applyBorder="1" applyAlignment="1">
      <alignment horizontal="center"/>
    </xf>
    <xf numFmtId="168" fontId="3" fillId="0" borderId="66" xfId="18" applyNumberFormat="1" applyFont="1" applyFill="1" applyBorder="1" applyAlignment="1">
      <alignment horizontal="center"/>
    </xf>
    <xf numFmtId="0" fontId="3" fillId="0" borderId="67" xfId="15" applyFont="1" applyBorder="1" applyAlignment="1"/>
    <xf numFmtId="0" fontId="24" fillId="0" borderId="23" xfId="15" applyFont="1" applyBorder="1" applyAlignment="1">
      <alignment horizontal="right"/>
    </xf>
    <xf numFmtId="0" fontId="24" fillId="0" borderId="24" xfId="15" applyFont="1" applyBorder="1" applyAlignment="1">
      <alignment horizontal="right"/>
    </xf>
    <xf numFmtId="0" fontId="24" fillId="0" borderId="25" xfId="15" applyFont="1" applyBorder="1" applyAlignment="1">
      <alignment horizontal="right"/>
    </xf>
    <xf numFmtId="184" fontId="3" fillId="0" borderId="67" xfId="18" applyNumberFormat="1" applyFont="1" applyFill="1" applyBorder="1" applyAlignment="1">
      <alignment horizontal="center"/>
    </xf>
    <xf numFmtId="184" fontId="3" fillId="0" borderId="66" xfId="18" applyNumberFormat="1" applyFont="1" applyFill="1" applyBorder="1" applyAlignment="1">
      <alignment horizontal="center"/>
    </xf>
    <xf numFmtId="2" fontId="3" fillId="0" borderId="67" xfId="15" applyNumberFormat="1" applyFont="1" applyBorder="1" applyAlignment="1">
      <alignment horizontal="center" wrapText="1"/>
    </xf>
    <xf numFmtId="2" fontId="3" fillId="0" borderId="66" xfId="15" applyNumberFormat="1" applyFont="1" applyBorder="1" applyAlignment="1">
      <alignment horizontal="center" wrapText="1"/>
    </xf>
    <xf numFmtId="0" fontId="3" fillId="0" borderId="54" xfId="15" applyFont="1" applyBorder="1" applyAlignment="1">
      <alignment horizontal="center"/>
    </xf>
    <xf numFmtId="0" fontId="3" fillId="0" borderId="51" xfId="15" applyFont="1" applyBorder="1" applyAlignment="1">
      <alignment horizontal="center"/>
    </xf>
    <xf numFmtId="0" fontId="3" fillId="0" borderId="52" xfId="15" applyFont="1" applyBorder="1" applyAlignment="1">
      <alignment horizontal="center"/>
    </xf>
    <xf numFmtId="0" fontId="3" fillId="0" borderId="55" xfId="15" applyFont="1" applyBorder="1" applyAlignment="1"/>
    <xf numFmtId="0" fontId="3" fillId="0" borderId="56" xfId="15" applyFont="1" applyBorder="1" applyAlignment="1"/>
    <xf numFmtId="0" fontId="3" fillId="0" borderId="68" xfId="15" applyFont="1" applyBorder="1" applyAlignment="1">
      <alignment horizontal="center"/>
    </xf>
    <xf numFmtId="0" fontId="3" fillId="0" borderId="69" xfId="15" applyFont="1" applyBorder="1" applyAlignment="1">
      <alignment horizontal="center"/>
    </xf>
    <xf numFmtId="0" fontId="3" fillId="0" borderId="71" xfId="15" applyFont="1" applyBorder="1" applyAlignment="1">
      <alignment horizontal="center"/>
    </xf>
    <xf numFmtId="0" fontId="28" fillId="0" borderId="0" xfId="15" applyFont="1" applyAlignment="1">
      <alignment horizontal="right"/>
    </xf>
    <xf numFmtId="0" fontId="28" fillId="0" borderId="5" xfId="15" applyFont="1" applyBorder="1" applyAlignment="1">
      <alignment horizontal="right"/>
    </xf>
    <xf numFmtId="0" fontId="28" fillId="0" borderId="39" xfId="15" applyFont="1" applyBorder="1" applyAlignment="1">
      <alignment horizontal="right"/>
    </xf>
    <xf numFmtId="0" fontId="28" fillId="0" borderId="58" xfId="15" applyFont="1" applyBorder="1" applyAlignment="1">
      <alignment horizontal="right"/>
    </xf>
    <xf numFmtId="0" fontId="27" fillId="0" borderId="38" xfId="15" applyFont="1" applyBorder="1" applyAlignment="1">
      <alignment horizontal="left"/>
    </xf>
    <xf numFmtId="0" fontId="27" fillId="0" borderId="39" xfId="15" applyFont="1" applyBorder="1" applyAlignment="1">
      <alignment horizontal="left"/>
    </xf>
    <xf numFmtId="169" fontId="3" fillId="0" borderId="67" xfId="18" applyNumberFormat="1" applyFont="1" applyFill="1" applyBorder="1" applyAlignment="1">
      <alignment horizontal="center"/>
    </xf>
    <xf numFmtId="169" fontId="3" fillId="0" borderId="66" xfId="18" applyNumberFormat="1" applyFont="1" applyFill="1" applyBorder="1" applyAlignment="1">
      <alignment horizontal="center"/>
    </xf>
    <xf numFmtId="169" fontId="3" fillId="0" borderId="68" xfId="18" applyNumberFormat="1" applyFont="1" applyFill="1" applyBorder="1" applyAlignment="1">
      <alignment horizontal="center"/>
    </xf>
    <xf numFmtId="169" fontId="3" fillId="0" borderId="69" xfId="18" applyNumberFormat="1" applyFont="1" applyFill="1" applyBorder="1" applyAlignment="1">
      <alignment horizontal="center"/>
    </xf>
    <xf numFmtId="0" fontId="17" fillId="0" borderId="23" xfId="15" applyFont="1" applyBorder="1" applyAlignment="1">
      <alignment horizontal="right"/>
    </xf>
    <xf numFmtId="0" fontId="17" fillId="0" borderId="24" xfId="15" applyFont="1" applyBorder="1" applyAlignment="1">
      <alignment horizontal="right"/>
    </xf>
    <xf numFmtId="0" fontId="17" fillId="0" borderId="25" xfId="15" applyFont="1" applyBorder="1" applyAlignment="1">
      <alignment horizontal="right"/>
    </xf>
    <xf numFmtId="0" fontId="17" fillId="5" borderId="23" xfId="15" applyFont="1" applyFill="1" applyBorder="1" applyAlignment="1">
      <alignment horizontal="right"/>
    </xf>
    <xf numFmtId="0" fontId="17" fillId="5" borderId="24" xfId="15" applyFont="1" applyFill="1" applyBorder="1" applyAlignment="1">
      <alignment horizontal="right"/>
    </xf>
    <xf numFmtId="0" fontId="17" fillId="5" borderId="25" xfId="15" applyFont="1" applyFill="1" applyBorder="1" applyAlignment="1">
      <alignment horizontal="right"/>
    </xf>
    <xf numFmtId="0" fontId="24" fillId="5" borderId="63" xfId="15" applyFont="1" applyFill="1" applyBorder="1" applyAlignment="1">
      <alignment horizontal="center" wrapText="1"/>
    </xf>
    <xf numFmtId="0" fontId="24" fillId="5" borderId="61" xfId="15" applyFont="1" applyFill="1" applyBorder="1" applyAlignment="1">
      <alignment horizontal="center" wrapText="1"/>
    </xf>
    <xf numFmtId="0" fontId="3" fillId="5" borderId="55" xfId="15" applyFont="1" applyFill="1" applyBorder="1" applyAlignment="1">
      <alignment horizontal="left" vertical="center" wrapText="1"/>
    </xf>
    <xf numFmtId="0" fontId="3" fillId="5" borderId="56" xfId="15" applyFont="1" applyFill="1" applyBorder="1" applyAlignment="1">
      <alignment horizontal="left" vertical="center" wrapText="1"/>
    </xf>
    <xf numFmtId="0" fontId="3" fillId="5" borderId="57" xfId="15" applyFont="1" applyFill="1" applyBorder="1" applyAlignment="1">
      <alignment horizontal="left" vertical="center" wrapText="1"/>
    </xf>
    <xf numFmtId="0" fontId="3" fillId="5" borderId="55" xfId="15" applyFont="1" applyFill="1" applyBorder="1" applyAlignment="1">
      <alignment horizontal="center" vertical="center"/>
    </xf>
    <xf numFmtId="0" fontId="3" fillId="5" borderId="57" xfId="15" applyFont="1" applyFill="1" applyBorder="1" applyAlignment="1">
      <alignment horizontal="center" vertical="center"/>
    </xf>
    <xf numFmtId="0" fontId="3" fillId="0" borderId="0" xfId="15" applyFont="1" applyAlignment="1" applyProtection="1">
      <alignment horizontal="left"/>
      <protection locked="0"/>
    </xf>
    <xf numFmtId="0" fontId="16" fillId="0" borderId="64" xfId="15" applyFont="1" applyBorder="1" applyAlignment="1"/>
    <xf numFmtId="0" fontId="16" fillId="0" borderId="65" xfId="15" applyFont="1" applyBorder="1" applyAlignment="1"/>
    <xf numFmtId="0" fontId="16" fillId="0" borderId="66" xfId="15" applyFont="1" applyBorder="1" applyAlignment="1"/>
    <xf numFmtId="0" fontId="3" fillId="0" borderId="75" xfId="15" applyFont="1" applyBorder="1" applyAlignment="1">
      <alignment horizontal="left"/>
    </xf>
    <xf numFmtId="0" fontId="3" fillId="0" borderId="22" xfId="15" applyFont="1" applyBorder="1" applyAlignment="1">
      <alignment horizontal="left"/>
    </xf>
    <xf numFmtId="2" fontId="3" fillId="0" borderId="22" xfId="15" applyNumberFormat="1" applyFont="1" applyBorder="1" applyAlignment="1">
      <alignment horizontal="center" wrapText="1"/>
    </xf>
    <xf numFmtId="0" fontId="3" fillId="0" borderId="29" xfId="15" applyFont="1" applyBorder="1" applyAlignment="1">
      <alignment horizontal="left" vertical="center"/>
    </xf>
    <xf numFmtId="0" fontId="3" fillId="0" borderId="30" xfId="15" applyFont="1" applyBorder="1" applyAlignment="1">
      <alignment horizontal="left" vertical="center"/>
    </xf>
    <xf numFmtId="0" fontId="3" fillId="0" borderId="61" xfId="15" applyFont="1" applyBorder="1" applyAlignment="1">
      <alignment horizontal="left" vertical="center"/>
    </xf>
    <xf numFmtId="2" fontId="3" fillId="0" borderId="63" xfId="15" applyNumberFormat="1" applyFont="1" applyBorder="1" applyAlignment="1">
      <alignment horizontal="center" wrapText="1"/>
    </xf>
    <xf numFmtId="2" fontId="3" fillId="0" borderId="61" xfId="15" applyNumberFormat="1" applyFont="1" applyBorder="1" applyAlignment="1">
      <alignment horizontal="center" wrapText="1"/>
    </xf>
    <xf numFmtId="0" fontId="3" fillId="0" borderId="64" xfId="15" applyFont="1" applyBorder="1" applyAlignment="1">
      <alignment horizontal="left" vertical="center"/>
    </xf>
    <xf numFmtId="0" fontId="3" fillId="0" borderId="65" xfId="15" applyFont="1" applyBorder="1" applyAlignment="1">
      <alignment horizontal="left" vertical="center"/>
    </xf>
    <xf numFmtId="0" fontId="3" fillId="0" borderId="66" xfId="15" applyFont="1" applyBorder="1" applyAlignment="1">
      <alignment horizontal="left" vertical="center"/>
    </xf>
    <xf numFmtId="0" fontId="3" fillId="0" borderId="20" xfId="15" applyFont="1" applyBorder="1" applyAlignment="1">
      <alignment horizontal="left"/>
    </xf>
    <xf numFmtId="0" fontId="3" fillId="0" borderId="14" xfId="15" applyFont="1" applyBorder="1" applyAlignment="1">
      <alignment horizontal="left"/>
    </xf>
    <xf numFmtId="0" fontId="24" fillId="5" borderId="1" xfId="15" applyFont="1" applyFill="1" applyBorder="1" applyAlignment="1">
      <alignment horizontal="center"/>
    </xf>
    <xf numFmtId="0" fontId="24" fillId="5" borderId="2" xfId="15" applyFont="1" applyFill="1" applyBorder="1" applyAlignment="1">
      <alignment horizontal="center"/>
    </xf>
    <xf numFmtId="0" fontId="24" fillId="5" borderId="45" xfId="15" applyFont="1" applyFill="1" applyBorder="1" applyAlignment="1">
      <alignment horizontal="center"/>
    </xf>
    <xf numFmtId="0" fontId="24" fillId="5" borderId="46" xfId="15" applyFont="1" applyFill="1" applyBorder="1" applyAlignment="1">
      <alignment horizontal="center"/>
    </xf>
    <xf numFmtId="0" fontId="2" fillId="7" borderId="64" xfId="25" applyFont="1" applyFill="1" applyBorder="1" applyAlignment="1">
      <alignment horizontal="left"/>
    </xf>
    <xf numFmtId="0" fontId="2" fillId="7" borderId="65" xfId="25" applyFont="1" applyFill="1" applyBorder="1" applyAlignment="1">
      <alignment horizontal="left"/>
    </xf>
    <xf numFmtId="0" fontId="2" fillId="7" borderId="66" xfId="25" applyFont="1" applyFill="1" applyBorder="1" applyAlignment="1">
      <alignment horizontal="left"/>
    </xf>
    <xf numFmtId="0" fontId="2" fillId="0" borderId="64" xfId="26" applyFont="1" applyBorder="1" applyAlignment="1">
      <alignment horizontal="left"/>
    </xf>
    <xf numFmtId="0" fontId="2" fillId="0" borderId="65" xfId="26" applyFont="1" applyBorder="1" applyAlignment="1">
      <alignment horizontal="left"/>
    </xf>
    <xf numFmtId="0" fontId="24" fillId="0" borderId="1" xfId="15" applyFont="1" applyBorder="1" applyAlignment="1">
      <alignment horizontal="center"/>
    </xf>
    <xf numFmtId="0" fontId="24" fillId="0" borderId="2" xfId="15" applyFont="1" applyBorder="1" applyAlignment="1">
      <alignment horizontal="center"/>
    </xf>
    <xf numFmtId="0" fontId="24" fillId="0" borderId="3" xfId="15" applyFont="1" applyBorder="1" applyAlignment="1">
      <alignment horizontal="center"/>
    </xf>
    <xf numFmtId="0" fontId="17" fillId="0" borderId="1" xfId="15" applyFont="1" applyBorder="1" applyAlignment="1">
      <alignment horizontal="left" vertical="center"/>
    </xf>
    <xf numFmtId="0" fontId="17" fillId="0" borderId="2" xfId="15" applyFont="1" applyBorder="1" applyAlignment="1">
      <alignment horizontal="left" vertical="center"/>
    </xf>
    <xf numFmtId="0" fontId="17" fillId="0" borderId="3" xfId="15" applyFont="1" applyBorder="1" applyAlignment="1">
      <alignment horizontal="left" vertical="center"/>
    </xf>
    <xf numFmtId="0" fontId="17" fillId="0" borderId="4" xfId="15" applyFont="1" applyBorder="1" applyAlignment="1">
      <alignment horizontal="left" vertical="center"/>
    </xf>
    <xf numFmtId="0" fontId="17" fillId="0" borderId="0" xfId="15" applyFont="1" applyAlignment="1">
      <alignment horizontal="left" vertical="center"/>
    </xf>
    <xf numFmtId="0" fontId="17" fillId="0" borderId="5" xfId="15" applyFont="1" applyBorder="1" applyAlignment="1">
      <alignment horizontal="left" vertical="center"/>
    </xf>
    <xf numFmtId="0" fontId="17" fillId="0" borderId="38" xfId="15" applyFont="1" applyBorder="1" applyAlignment="1">
      <alignment horizontal="left" vertical="center"/>
    </xf>
    <xf numFmtId="0" fontId="17" fillId="0" borderId="39" xfId="15" applyFont="1" applyBorder="1" applyAlignment="1">
      <alignment horizontal="left" vertical="center"/>
    </xf>
    <xf numFmtId="0" fontId="17" fillId="0" borderId="58" xfId="15" applyFont="1" applyBorder="1" applyAlignment="1">
      <alignment horizontal="left" vertical="center"/>
    </xf>
    <xf numFmtId="2" fontId="3" fillId="0" borderId="14" xfId="15" applyNumberFormat="1" applyFont="1" applyBorder="1" applyAlignment="1">
      <alignment horizontal="center" wrapText="1"/>
    </xf>
    <xf numFmtId="0" fontId="3" fillId="0" borderId="37" xfId="15" applyFont="1" applyBorder="1" applyAlignment="1">
      <alignment horizontal="left"/>
    </xf>
    <xf numFmtId="0" fontId="3" fillId="0" borderId="18" xfId="15" applyFont="1" applyBorder="1" applyAlignment="1">
      <alignment horizontal="left"/>
    </xf>
    <xf numFmtId="2" fontId="3" fillId="0" borderId="18" xfId="15" applyNumberFormat="1" applyFont="1" applyBorder="1" applyAlignment="1">
      <alignment horizontal="center" wrapText="1"/>
    </xf>
    <xf numFmtId="0" fontId="24" fillId="0" borderId="38" xfId="15" applyFont="1" applyBorder="1" applyAlignment="1">
      <alignment horizontal="right"/>
    </xf>
    <xf numFmtId="0" fontId="24" fillId="0" borderId="39" xfId="15" applyFont="1" applyBorder="1" applyAlignment="1">
      <alignment horizontal="right"/>
    </xf>
    <xf numFmtId="0" fontId="24" fillId="0" borderId="58" xfId="15" applyFont="1" applyBorder="1" applyAlignment="1">
      <alignment horizontal="right"/>
    </xf>
    <xf numFmtId="169" fontId="3" fillId="0" borderId="37" xfId="18" applyNumberFormat="1" applyFont="1" applyFill="1" applyBorder="1" applyAlignment="1">
      <alignment horizontal="center"/>
    </xf>
    <xf numFmtId="169" fontId="3" fillId="0" borderId="19" xfId="18" applyNumberFormat="1" applyFont="1" applyFill="1" applyBorder="1" applyAlignment="1">
      <alignment horizontal="center"/>
    </xf>
    <xf numFmtId="169" fontId="3" fillId="0" borderId="26" xfId="18" applyNumberFormat="1" applyFont="1" applyFill="1" applyBorder="1" applyAlignment="1">
      <alignment horizontal="center"/>
    </xf>
    <xf numFmtId="169" fontId="3" fillId="0" borderId="28" xfId="18" applyNumberFormat="1" applyFont="1" applyFill="1" applyBorder="1" applyAlignment="1">
      <alignment horizontal="center"/>
    </xf>
    <xf numFmtId="169" fontId="3" fillId="0" borderId="20" xfId="18" applyNumberFormat="1" applyFont="1" applyFill="1" applyBorder="1" applyAlignment="1">
      <alignment horizontal="center"/>
    </xf>
    <xf numFmtId="169" fontId="3" fillId="0" borderId="15" xfId="18" applyNumberFormat="1" applyFont="1" applyFill="1" applyBorder="1" applyAlignment="1">
      <alignment horizontal="center"/>
    </xf>
    <xf numFmtId="0" fontId="3" fillId="3" borderId="64" xfId="15" applyFont="1" applyFill="1" applyBorder="1" applyAlignment="1">
      <alignment horizontal="left"/>
    </xf>
    <xf numFmtId="0" fontId="3" fillId="3" borderId="65" xfId="15" applyFont="1" applyFill="1" applyBorder="1" applyAlignment="1">
      <alignment horizontal="left"/>
    </xf>
    <xf numFmtId="0" fontId="3" fillId="3" borderId="66" xfId="15" applyFont="1" applyFill="1" applyBorder="1" applyAlignment="1">
      <alignment horizontal="left"/>
    </xf>
    <xf numFmtId="0" fontId="3" fillId="5" borderId="55" xfId="15" applyFont="1" applyFill="1" applyBorder="1" applyAlignment="1">
      <alignment horizontal="left"/>
    </xf>
    <xf numFmtId="0" fontId="3" fillId="5" borderId="56" xfId="15" applyFont="1" applyFill="1" applyBorder="1" applyAlignment="1">
      <alignment horizontal="left"/>
    </xf>
    <xf numFmtId="0" fontId="3" fillId="5" borderId="57" xfId="15" applyFont="1" applyFill="1" applyBorder="1" applyAlignment="1">
      <alignment horizontal="left"/>
    </xf>
    <xf numFmtId="0" fontId="17" fillId="8" borderId="23" xfId="15" applyFont="1" applyFill="1" applyBorder="1" applyAlignment="1">
      <alignment horizontal="right"/>
    </xf>
    <xf numFmtId="0" fontId="17" fillId="8" borderId="24" xfId="15" applyFont="1" applyFill="1" applyBorder="1" applyAlignment="1">
      <alignment horizontal="right"/>
    </xf>
    <xf numFmtId="0" fontId="17" fillId="8" borderId="25" xfId="15" applyFont="1" applyFill="1" applyBorder="1" applyAlignment="1">
      <alignment horizontal="right"/>
    </xf>
    <xf numFmtId="0" fontId="24" fillId="8" borderId="29" xfId="15" applyFont="1" applyFill="1" applyBorder="1" applyAlignment="1">
      <alignment horizontal="center"/>
    </xf>
    <xf numFmtId="0" fontId="24" fillId="8" borderId="30" xfId="15" applyFont="1" applyFill="1" applyBorder="1" applyAlignment="1">
      <alignment horizontal="center"/>
    </xf>
    <xf numFmtId="0" fontId="24" fillId="8" borderId="63" xfId="15" applyFont="1" applyFill="1" applyBorder="1" applyAlignment="1">
      <alignment horizontal="center" wrapText="1"/>
    </xf>
    <xf numFmtId="0" fontId="24" fillId="8" borderId="61" xfId="15" applyFont="1" applyFill="1" applyBorder="1" applyAlignment="1">
      <alignment horizontal="center" wrapText="1"/>
    </xf>
    <xf numFmtId="0" fontId="24" fillId="8" borderId="1" xfId="15" applyFont="1" applyFill="1" applyBorder="1" applyAlignment="1">
      <alignment horizontal="center"/>
    </xf>
    <xf numFmtId="0" fontId="24" fillId="8" borderId="2" xfId="15" applyFont="1" applyFill="1" applyBorder="1" applyAlignment="1">
      <alignment horizontal="center"/>
    </xf>
    <xf numFmtId="0" fontId="24" fillId="8" borderId="45" xfId="15" applyFont="1" applyFill="1" applyBorder="1" applyAlignment="1">
      <alignment horizontal="center"/>
    </xf>
    <xf numFmtId="0" fontId="24" fillId="8" borderId="46" xfId="15" applyFont="1" applyFill="1" applyBorder="1" applyAlignment="1">
      <alignment horizontal="center"/>
    </xf>
    <xf numFmtId="0" fontId="24" fillId="8" borderId="63" xfId="15" applyFont="1" applyFill="1" applyBorder="1" applyAlignment="1">
      <alignment horizontal="center"/>
    </xf>
    <xf numFmtId="0" fontId="24" fillId="8" borderId="61" xfId="15" applyFont="1" applyFill="1" applyBorder="1" applyAlignment="1">
      <alignment horizontal="center"/>
    </xf>
    <xf numFmtId="0" fontId="24" fillId="8" borderId="49" xfId="15" applyFont="1" applyFill="1" applyBorder="1" applyAlignment="1">
      <alignment horizontal="center"/>
    </xf>
    <xf numFmtId="0" fontId="24" fillId="8" borderId="62" xfId="15" applyFont="1" applyFill="1" applyBorder="1" applyAlignment="1">
      <alignment horizontal="center"/>
    </xf>
    <xf numFmtId="0" fontId="24" fillId="8" borderId="29" xfId="15" applyFont="1" applyFill="1" applyBorder="1" applyAlignment="1">
      <alignment horizontal="center" wrapText="1"/>
    </xf>
    <xf numFmtId="0" fontId="24" fillId="8" borderId="30" xfId="15" applyFont="1" applyFill="1" applyBorder="1" applyAlignment="1">
      <alignment horizontal="center" wrapText="1"/>
    </xf>
    <xf numFmtId="0" fontId="24" fillId="8" borderId="31" xfId="15" applyFont="1" applyFill="1" applyBorder="1" applyAlignment="1">
      <alignment horizontal="center" wrapText="1"/>
    </xf>
    <xf numFmtId="0" fontId="24" fillId="8" borderId="31" xfId="15" applyFont="1" applyFill="1" applyBorder="1" applyAlignment="1">
      <alignment horizontal="center"/>
    </xf>
    <xf numFmtId="0" fontId="3" fillId="8" borderId="55" xfId="15" applyFont="1" applyFill="1" applyBorder="1" applyAlignment="1">
      <alignment horizontal="left" vertical="center"/>
    </xf>
    <xf numFmtId="0" fontId="3" fillId="8" borderId="56" xfId="15" applyFont="1" applyFill="1" applyBorder="1" applyAlignment="1">
      <alignment horizontal="left" vertical="center"/>
    </xf>
    <xf numFmtId="0" fontId="3" fillId="8" borderId="57" xfId="15" applyFont="1" applyFill="1" applyBorder="1" applyAlignment="1">
      <alignment horizontal="left" vertical="center"/>
    </xf>
    <xf numFmtId="0" fontId="3" fillId="8" borderId="55" xfId="15" applyFont="1" applyFill="1" applyBorder="1" applyAlignment="1">
      <alignment horizontal="center"/>
    </xf>
    <xf numFmtId="0" fontId="3" fillId="8" borderId="57" xfId="15" applyFont="1" applyFill="1" applyBorder="1" applyAlignment="1">
      <alignment horizontal="center"/>
    </xf>
    <xf numFmtId="4" fontId="3" fillId="5" borderId="55" xfId="15" applyNumberFormat="1" applyFont="1" applyFill="1" applyBorder="1" applyAlignment="1">
      <alignment horizontal="center"/>
    </xf>
    <xf numFmtId="0" fontId="3" fillId="7" borderId="64" xfId="25" applyFont="1" applyFill="1" applyBorder="1" applyAlignment="1">
      <alignment horizontal="left"/>
    </xf>
    <xf numFmtId="0" fontId="3" fillId="7" borderId="65" xfId="25" applyFont="1" applyFill="1" applyBorder="1" applyAlignment="1">
      <alignment horizontal="left"/>
    </xf>
    <xf numFmtId="0" fontId="3" fillId="7" borderId="66" xfId="25" applyFont="1" applyFill="1" applyBorder="1" applyAlignment="1">
      <alignment horizontal="left"/>
    </xf>
    <xf numFmtId="0" fontId="3" fillId="0" borderId="32" xfId="26" applyFont="1" applyBorder="1" applyAlignment="1">
      <alignment horizontal="left"/>
    </xf>
    <xf numFmtId="0" fontId="3" fillId="0" borderId="33" xfId="26" applyFont="1" applyBorder="1" applyAlignment="1">
      <alignment horizontal="left"/>
    </xf>
    <xf numFmtId="0" fontId="3" fillId="0" borderId="64" xfId="26" applyFont="1" applyBorder="1" applyAlignment="1"/>
    <xf numFmtId="0" fontId="3" fillId="0" borderId="65" xfId="26" applyFont="1" applyBorder="1" applyAlignment="1"/>
    <xf numFmtId="0" fontId="3" fillId="0" borderId="66" xfId="26" applyFont="1" applyBorder="1" applyAlignment="1"/>
    <xf numFmtId="0" fontId="3" fillId="0" borderId="64" xfId="34" applyFont="1" applyBorder="1" applyAlignment="1">
      <alignment horizontal="center"/>
    </xf>
    <xf numFmtId="0" fontId="3" fillId="0" borderId="65" xfId="34" applyFont="1" applyBorder="1" applyAlignment="1">
      <alignment horizontal="center"/>
    </xf>
    <xf numFmtId="0" fontId="3" fillId="0" borderId="71" xfId="34" applyFont="1" applyBorder="1" applyAlignment="1">
      <alignment horizontal="center"/>
    </xf>
    <xf numFmtId="0" fontId="28" fillId="0" borderId="0" xfId="34" applyFont="1" applyAlignment="1">
      <alignment horizontal="right"/>
    </xf>
    <xf numFmtId="0" fontId="28" fillId="0" borderId="5" xfId="34" applyFont="1" applyBorder="1" applyAlignment="1">
      <alignment horizontal="right"/>
    </xf>
    <xf numFmtId="0" fontId="28" fillId="0" borderId="39" xfId="34" applyFont="1" applyBorder="1" applyAlignment="1">
      <alignment horizontal="right"/>
    </xf>
    <xf numFmtId="0" fontId="28" fillId="0" borderId="58" xfId="34" applyFont="1" applyBorder="1" applyAlignment="1">
      <alignment horizontal="right"/>
    </xf>
    <xf numFmtId="0" fontId="27" fillId="0" borderId="38" xfId="34" applyFont="1" applyBorder="1" applyAlignment="1">
      <alignment horizontal="left"/>
    </xf>
    <xf numFmtId="0" fontId="27" fillId="0" borderId="39" xfId="34" applyFont="1" applyBorder="1" applyAlignment="1">
      <alignment horizontal="left"/>
    </xf>
    <xf numFmtId="0" fontId="24" fillId="0" borderId="23" xfId="34" applyFont="1" applyBorder="1" applyAlignment="1">
      <alignment horizontal="right"/>
    </xf>
    <xf numFmtId="0" fontId="24" fillId="0" borderId="24" xfId="34" applyFont="1" applyBorder="1" applyAlignment="1">
      <alignment horizontal="right"/>
    </xf>
    <xf numFmtId="0" fontId="24" fillId="0" borderId="25" xfId="34" applyFont="1" applyBorder="1" applyAlignment="1">
      <alignment horizontal="right"/>
    </xf>
    <xf numFmtId="0" fontId="24" fillId="0" borderId="1" xfId="34" applyFont="1" applyBorder="1" applyAlignment="1">
      <alignment horizontal="center"/>
    </xf>
    <xf numFmtId="0" fontId="24" fillId="0" borderId="2" xfId="34" applyFont="1" applyBorder="1" applyAlignment="1">
      <alignment horizontal="center"/>
    </xf>
    <xf numFmtId="0" fontId="24" fillId="0" borderId="3" xfId="34" applyFont="1" applyBorder="1" applyAlignment="1">
      <alignment horizontal="center"/>
    </xf>
    <xf numFmtId="0" fontId="17" fillId="0" borderId="23" xfId="34" applyFont="1" applyBorder="1" applyAlignment="1">
      <alignment horizontal="right"/>
    </xf>
    <xf numFmtId="0" fontId="17" fillId="0" borderId="24" xfId="34" applyFont="1" applyBorder="1" applyAlignment="1">
      <alignment horizontal="right"/>
    </xf>
    <xf numFmtId="0" fontId="17" fillId="0" borderId="25" xfId="34" applyFont="1" applyBorder="1" applyAlignment="1">
      <alignment horizontal="right"/>
    </xf>
    <xf numFmtId="0" fontId="3" fillId="0" borderId="54" xfId="34" applyFont="1" applyBorder="1" applyAlignment="1">
      <alignment horizontal="center"/>
    </xf>
    <xf numFmtId="0" fontId="3" fillId="0" borderId="51" xfId="34" applyFont="1" applyBorder="1" applyAlignment="1">
      <alignment horizontal="center"/>
    </xf>
    <xf numFmtId="0" fontId="3" fillId="0" borderId="52" xfId="34" applyFont="1" applyBorder="1" applyAlignment="1">
      <alignment horizontal="center"/>
    </xf>
    <xf numFmtId="0" fontId="24" fillId="0" borderId="38" xfId="34" applyFont="1" applyBorder="1" applyAlignment="1">
      <alignment horizontal="right"/>
    </xf>
    <xf numFmtId="0" fontId="24" fillId="0" borderId="39" xfId="34" applyFont="1" applyBorder="1" applyAlignment="1">
      <alignment horizontal="right"/>
    </xf>
    <xf numFmtId="0" fontId="24" fillId="0" borderId="58" xfId="34" applyFont="1" applyBorder="1" applyAlignment="1">
      <alignment horizontal="right"/>
    </xf>
    <xf numFmtId="0" fontId="17" fillId="8" borderId="23" xfId="34" applyFont="1" applyFill="1" applyBorder="1" applyAlignment="1">
      <alignment horizontal="right"/>
    </xf>
    <xf numFmtId="0" fontId="17" fillId="8" borderId="24" xfId="34" applyFont="1" applyFill="1" applyBorder="1" applyAlignment="1">
      <alignment horizontal="right"/>
    </xf>
    <xf numFmtId="0" fontId="17" fillId="8" borderId="25" xfId="34" applyFont="1" applyFill="1" applyBorder="1" applyAlignment="1">
      <alignment horizontal="right"/>
    </xf>
    <xf numFmtId="0" fontId="17" fillId="0" borderId="1" xfId="34" applyFont="1" applyBorder="1" applyAlignment="1">
      <alignment horizontal="left" vertical="center"/>
    </xf>
    <xf numFmtId="0" fontId="17" fillId="0" borderId="2" xfId="34" applyFont="1" applyBorder="1" applyAlignment="1">
      <alignment horizontal="left" vertical="center"/>
    </xf>
    <xf numFmtId="0" fontId="17" fillId="0" borderId="3" xfId="34" applyFont="1" applyBorder="1" applyAlignment="1">
      <alignment horizontal="left" vertical="center"/>
    </xf>
    <xf numFmtId="0" fontId="17" fillId="0" borderId="4" xfId="34" applyFont="1" applyBorder="1" applyAlignment="1">
      <alignment horizontal="left" vertical="center"/>
    </xf>
    <xf numFmtId="0" fontId="17" fillId="0" borderId="0" xfId="34" applyFont="1" applyAlignment="1">
      <alignment horizontal="left" vertical="center"/>
    </xf>
    <xf numFmtId="0" fontId="17" fillId="0" borderId="5" xfId="34" applyFont="1" applyBorder="1" applyAlignment="1">
      <alignment horizontal="left" vertical="center"/>
    </xf>
    <xf numFmtId="0" fontId="17" fillId="0" borderId="38" xfId="34" applyFont="1" applyBorder="1" applyAlignment="1">
      <alignment horizontal="left" vertical="center"/>
    </xf>
    <xf numFmtId="0" fontId="17" fillId="0" borderId="39" xfId="34" applyFont="1" applyBorder="1" applyAlignment="1">
      <alignment horizontal="left" vertical="center"/>
    </xf>
    <xf numFmtId="0" fontId="17" fillId="0" borderId="58" xfId="34" applyFont="1" applyBorder="1" applyAlignment="1">
      <alignment horizontal="left" vertical="center"/>
    </xf>
    <xf numFmtId="0" fontId="24" fillId="8" borderId="29" xfId="34" applyFont="1" applyFill="1" applyBorder="1" applyAlignment="1">
      <alignment horizontal="center"/>
    </xf>
    <xf numFmtId="0" fontId="24" fillId="8" borderId="30" xfId="34" applyFont="1" applyFill="1" applyBorder="1" applyAlignment="1">
      <alignment horizontal="center"/>
    </xf>
    <xf numFmtId="0" fontId="24" fillId="8" borderId="63" xfId="34" applyFont="1" applyFill="1" applyBorder="1" applyAlignment="1">
      <alignment horizontal="center" wrapText="1"/>
    </xf>
    <xf numFmtId="0" fontId="24" fillId="8" borderId="61" xfId="34" applyFont="1" applyFill="1" applyBorder="1" applyAlignment="1">
      <alignment horizontal="center" wrapText="1"/>
    </xf>
    <xf numFmtId="0" fontId="3" fillId="0" borderId="64" xfId="34" applyFont="1" applyBorder="1" applyAlignment="1"/>
    <xf numFmtId="0" fontId="3" fillId="0" borderId="65" xfId="34" applyFont="1" applyBorder="1" applyAlignment="1"/>
    <xf numFmtId="0" fontId="3" fillId="0" borderId="20" xfId="34" applyFont="1" applyBorder="1" applyAlignment="1">
      <alignment horizontal="left"/>
    </xf>
    <xf numFmtId="0" fontId="3" fillId="0" borderId="14" xfId="34" applyFont="1" applyBorder="1" applyAlignment="1">
      <alignment horizontal="left"/>
    </xf>
    <xf numFmtId="2" fontId="3" fillId="0" borderId="14" xfId="34" applyNumberFormat="1" applyFont="1" applyBorder="1" applyAlignment="1">
      <alignment horizontal="center" wrapText="1"/>
    </xf>
    <xf numFmtId="0" fontId="3" fillId="0" borderId="37" xfId="34" applyFont="1" applyBorder="1" applyAlignment="1">
      <alignment horizontal="left"/>
    </xf>
    <xf numFmtId="0" fontId="3" fillId="0" borderId="18" xfId="34" applyFont="1" applyBorder="1" applyAlignment="1">
      <alignment horizontal="left"/>
    </xf>
    <xf numFmtId="2" fontId="3" fillId="0" borderId="18" xfId="34" applyNumberFormat="1" applyFont="1" applyBorder="1" applyAlignment="1">
      <alignment horizontal="center" wrapText="1"/>
    </xf>
    <xf numFmtId="0" fontId="3" fillId="0" borderId="67" xfId="34" applyFont="1" applyBorder="1" applyAlignment="1">
      <alignment horizontal="center"/>
    </xf>
    <xf numFmtId="0" fontId="3" fillId="0" borderId="66" xfId="34" applyFont="1" applyBorder="1" applyAlignment="1">
      <alignment horizontal="center"/>
    </xf>
    <xf numFmtId="0" fontId="3" fillId="0" borderId="64" xfId="34" applyFont="1" applyBorder="1" applyAlignment="1">
      <alignment horizontal="left" vertical="center"/>
    </xf>
    <xf numFmtId="0" fontId="3" fillId="0" borderId="65" xfId="34" applyFont="1" applyBorder="1" applyAlignment="1">
      <alignment horizontal="left" vertical="center"/>
    </xf>
    <xf numFmtId="0" fontId="3" fillId="0" borderId="66" xfId="34" applyFont="1" applyBorder="1" applyAlignment="1">
      <alignment horizontal="left" vertical="center"/>
    </xf>
    <xf numFmtId="0" fontId="24" fillId="0" borderId="1" xfId="34" applyFont="1" applyBorder="1" applyAlignment="1">
      <alignment horizontal="left" vertical="center"/>
    </xf>
    <xf numFmtId="0" fontId="24" fillId="0" borderId="2" xfId="34" applyFont="1" applyBorder="1" applyAlignment="1">
      <alignment horizontal="left" vertical="center"/>
    </xf>
    <xf numFmtId="0" fontId="24" fillId="0" borderId="3" xfId="34" applyFont="1" applyBorder="1" applyAlignment="1">
      <alignment horizontal="left" vertical="center"/>
    </xf>
    <xf numFmtId="0" fontId="24" fillId="0" borderId="4" xfId="34" applyFont="1" applyBorder="1" applyAlignment="1">
      <alignment horizontal="left" vertical="center"/>
    </xf>
    <xf numFmtId="0" fontId="24" fillId="0" borderId="0" xfId="34" applyFont="1" applyAlignment="1">
      <alignment horizontal="left" vertical="center"/>
    </xf>
    <xf numFmtId="0" fontId="24" fillId="0" borderId="5" xfId="34" applyFont="1" applyBorder="1" applyAlignment="1">
      <alignment horizontal="left" vertical="center"/>
    </xf>
    <xf numFmtId="0" fontId="24" fillId="0" borderId="38" xfId="34" applyFont="1" applyBorder="1" applyAlignment="1">
      <alignment horizontal="left" vertical="center"/>
    </xf>
    <xf numFmtId="0" fontId="24" fillId="0" borderId="39" xfId="34" applyFont="1" applyBorder="1" applyAlignment="1">
      <alignment horizontal="left" vertical="center"/>
    </xf>
    <xf numFmtId="0" fontId="24" fillId="0" borderId="58" xfId="34" applyFont="1" applyBorder="1" applyAlignment="1">
      <alignment horizontal="left" vertical="center"/>
    </xf>
    <xf numFmtId="0" fontId="24" fillId="8" borderId="63" xfId="34" applyFont="1" applyFill="1" applyBorder="1" applyAlignment="1">
      <alignment horizontal="center"/>
    </xf>
    <xf numFmtId="0" fontId="24" fillId="8" borderId="61" xfId="34" applyFont="1" applyFill="1" applyBorder="1" applyAlignment="1">
      <alignment horizontal="center"/>
    </xf>
    <xf numFmtId="2" fontId="3" fillId="0" borderId="67" xfId="34" applyNumberFormat="1" applyFont="1" applyBorder="1" applyAlignment="1">
      <alignment horizontal="center"/>
    </xf>
    <xf numFmtId="2" fontId="3" fillId="0" borderId="66" xfId="34" applyNumberFormat="1" applyFont="1" applyBorder="1" applyAlignment="1">
      <alignment horizontal="center"/>
    </xf>
    <xf numFmtId="0" fontId="3" fillId="0" borderId="55" xfId="34" applyFont="1" applyBorder="1" applyAlignment="1"/>
    <xf numFmtId="0" fontId="3" fillId="0" borderId="56" xfId="34" applyFont="1" applyBorder="1" applyAlignment="1"/>
    <xf numFmtId="0" fontId="3" fillId="0" borderId="68" xfId="34" applyFont="1" applyBorder="1" applyAlignment="1">
      <alignment horizontal="center"/>
    </xf>
    <xf numFmtId="0" fontId="3" fillId="0" borderId="69" xfId="34" applyFont="1" applyBorder="1" applyAlignment="1">
      <alignment horizontal="center"/>
    </xf>
    <xf numFmtId="0" fontId="24" fillId="8" borderId="1" xfId="34" applyFont="1" applyFill="1" applyBorder="1" applyAlignment="1">
      <alignment horizontal="center"/>
    </xf>
    <xf numFmtId="0" fontId="24" fillId="8" borderId="2" xfId="34" applyFont="1" applyFill="1" applyBorder="1" applyAlignment="1">
      <alignment horizontal="center"/>
    </xf>
    <xf numFmtId="0" fontId="24" fillId="8" borderId="45" xfId="34" applyFont="1" applyFill="1" applyBorder="1" applyAlignment="1">
      <alignment horizontal="center"/>
    </xf>
    <xf numFmtId="0" fontId="24" fillId="8" borderId="46" xfId="34" applyFont="1" applyFill="1" applyBorder="1" applyAlignment="1">
      <alignment horizontal="center"/>
    </xf>
    <xf numFmtId="0" fontId="3" fillId="0" borderId="29" xfId="34" applyFont="1" applyBorder="1" applyAlignment="1">
      <alignment horizontal="left" vertical="center" wrapText="1"/>
    </xf>
    <xf numFmtId="0" fontId="3" fillId="0" borderId="30" xfId="34" applyFont="1" applyBorder="1" applyAlignment="1">
      <alignment horizontal="left" vertical="center" wrapText="1"/>
    </xf>
    <xf numFmtId="0" fontId="3" fillId="0" borderId="61" xfId="34" applyFont="1" applyBorder="1" applyAlignment="1">
      <alignment horizontal="left" vertical="center" wrapText="1"/>
    </xf>
    <xf numFmtId="0" fontId="3" fillId="0" borderId="66" xfId="34" applyFont="1" applyBorder="1" applyAlignment="1"/>
    <xf numFmtId="0" fontId="3" fillId="0" borderId="64" xfId="34" applyFont="1" applyBorder="1" applyAlignment="1">
      <alignment horizontal="left"/>
    </xf>
    <xf numFmtId="0" fontId="3" fillId="0" borderId="65" xfId="34" applyFont="1" applyBorder="1" applyAlignment="1">
      <alignment horizontal="left"/>
    </xf>
    <xf numFmtId="0" fontId="3" fillId="0" borderId="66" xfId="34" applyFont="1" applyBorder="1" applyAlignment="1">
      <alignment horizontal="left"/>
    </xf>
    <xf numFmtId="0" fontId="3" fillId="0" borderId="67" xfId="34" applyFont="1" applyBorder="1" applyAlignment="1"/>
    <xf numFmtId="0" fontId="24" fillId="8" borderId="49" xfId="34" applyFont="1" applyFill="1" applyBorder="1" applyAlignment="1">
      <alignment horizontal="center"/>
    </xf>
    <xf numFmtId="0" fontId="24" fillId="8" borderId="62" xfId="34" applyFont="1" applyFill="1" applyBorder="1" applyAlignment="1">
      <alignment horizontal="center"/>
    </xf>
    <xf numFmtId="178" fontId="3" fillId="0" borderId="33" xfId="34" applyNumberFormat="1" applyFont="1" applyBorder="1" applyAlignment="1">
      <alignment horizontal="left"/>
    </xf>
    <xf numFmtId="0" fontId="24" fillId="0" borderId="1" xfId="34" applyFont="1" applyBorder="1" applyAlignment="1" applyProtection="1">
      <alignment horizontal="center"/>
      <protection locked="0"/>
    </xf>
    <xf numFmtId="0" fontId="24" fillId="0" borderId="2" xfId="34" applyFont="1" applyBorder="1" applyAlignment="1" applyProtection="1">
      <alignment horizontal="center"/>
      <protection locked="0"/>
    </xf>
    <xf numFmtId="0" fontId="24" fillId="0" borderId="3" xfId="34" applyFont="1" applyBorder="1" applyAlignment="1" applyProtection="1">
      <alignment horizontal="center"/>
      <protection locked="0"/>
    </xf>
    <xf numFmtId="0" fontId="24" fillId="8" borderId="29" xfId="34" applyFont="1" applyFill="1" applyBorder="1" applyAlignment="1">
      <alignment horizontal="center" wrapText="1"/>
    </xf>
    <xf numFmtId="0" fontId="24" fillId="8" borderId="30" xfId="34" applyFont="1" applyFill="1" applyBorder="1" applyAlignment="1">
      <alignment horizontal="center" wrapText="1"/>
    </xf>
    <xf numFmtId="0" fontId="24" fillId="8" borderId="31" xfId="34" applyFont="1" applyFill="1" applyBorder="1" applyAlignment="1">
      <alignment horizontal="center" wrapText="1"/>
    </xf>
    <xf numFmtId="0" fontId="24" fillId="8" borderId="31" xfId="34" applyFont="1" applyFill="1" applyBorder="1" applyAlignment="1">
      <alignment horizontal="center"/>
    </xf>
    <xf numFmtId="0" fontId="3" fillId="8" borderId="55" xfId="34" applyFont="1" applyFill="1" applyBorder="1" applyAlignment="1">
      <alignment horizontal="left" vertical="center"/>
    </xf>
    <xf numFmtId="0" fontId="3" fillId="8" borderId="56" xfId="34" applyFont="1" applyFill="1" applyBorder="1" applyAlignment="1">
      <alignment horizontal="left" vertical="center"/>
    </xf>
    <xf numFmtId="0" fontId="3" fillId="8" borderId="57" xfId="34" applyFont="1" applyFill="1" applyBorder="1" applyAlignment="1">
      <alignment horizontal="left" vertical="center"/>
    </xf>
    <xf numFmtId="0" fontId="3" fillId="8" borderId="55" xfId="34" applyFont="1" applyFill="1" applyBorder="1" applyAlignment="1">
      <alignment horizontal="center"/>
    </xf>
    <xf numFmtId="0" fontId="3" fillId="8" borderId="57" xfId="34" applyFont="1" applyFill="1" applyBorder="1" applyAlignment="1">
      <alignment horizontal="center"/>
    </xf>
    <xf numFmtId="0" fontId="3" fillId="0" borderId="33" xfId="34" applyFont="1" applyBorder="1" applyAlignment="1">
      <alignment horizontal="left"/>
    </xf>
    <xf numFmtId="0" fontId="17" fillId="0" borderId="47" xfId="34" applyFont="1" applyBorder="1" applyAlignment="1">
      <alignment horizontal="center"/>
    </xf>
    <xf numFmtId="0" fontId="17" fillId="0" borderId="0" xfId="34" applyFont="1" applyAlignment="1">
      <alignment horizontal="center"/>
    </xf>
    <xf numFmtId="0" fontId="17" fillId="0" borderId="48" xfId="34" applyFont="1" applyBorder="1" applyAlignment="1">
      <alignment horizontal="center"/>
    </xf>
    <xf numFmtId="0" fontId="22" fillId="0" borderId="0" xfId="34" applyFont="1" applyAlignment="1">
      <alignment horizontal="center"/>
    </xf>
    <xf numFmtId="0" fontId="22" fillId="0" borderId="5" xfId="34" applyFont="1" applyBorder="1" applyAlignment="1">
      <alignment horizontal="center"/>
    </xf>
    <xf numFmtId="0" fontId="3" fillId="0" borderId="0" xfId="34" applyFont="1" applyAlignment="1" applyProtection="1">
      <alignment horizontal="left"/>
      <protection locked="0"/>
    </xf>
    <xf numFmtId="0" fontId="3" fillId="0" borderId="0" xfId="34" applyFont="1" applyAlignment="1" applyProtection="1">
      <alignment horizontal="left" vertical="center" wrapText="1"/>
      <protection locked="0"/>
    </xf>
    <xf numFmtId="0" fontId="3" fillId="0" borderId="33" xfId="34" applyFont="1" applyBorder="1" applyAlignment="1" applyProtection="1">
      <alignment horizontal="left" vertical="center" wrapText="1"/>
      <protection locked="0"/>
    </xf>
    <xf numFmtId="0" fontId="20" fillId="0" borderId="45" xfId="34" applyFont="1" applyBorder="1" applyAlignment="1">
      <alignment horizontal="center"/>
    </xf>
    <xf numFmtId="0" fontId="20" fillId="0" borderId="2" xfId="34" applyFont="1" applyBorder="1" applyAlignment="1">
      <alignment horizontal="center"/>
    </xf>
    <xf numFmtId="0" fontId="20" fillId="0" borderId="46" xfId="34" applyFont="1" applyBorder="1" applyAlignment="1">
      <alignment horizontal="center"/>
    </xf>
    <xf numFmtId="0" fontId="23" fillId="0" borderId="47" xfId="34" applyFont="1" applyBorder="1" applyAlignment="1">
      <alignment horizontal="center"/>
    </xf>
    <xf numFmtId="0" fontId="23" fillId="0" borderId="0" xfId="34" applyFont="1" applyAlignment="1">
      <alignment horizontal="center"/>
    </xf>
    <xf numFmtId="0" fontId="23" fillId="0" borderId="48" xfId="34" applyFont="1" applyBorder="1" applyAlignment="1">
      <alignment horizontal="center"/>
    </xf>
    <xf numFmtId="0" fontId="24" fillId="0" borderId="47" xfId="34" applyFont="1" applyBorder="1" applyAlignment="1">
      <alignment horizontal="center"/>
    </xf>
    <xf numFmtId="0" fontId="24" fillId="0" borderId="0" xfId="34" applyFont="1" applyAlignment="1">
      <alignment horizontal="center"/>
    </xf>
    <xf numFmtId="0" fontId="24" fillId="0" borderId="48" xfId="34" applyFont="1" applyBorder="1" applyAlignment="1">
      <alignment horizontal="center"/>
    </xf>
    <xf numFmtId="0" fontId="22" fillId="0" borderId="21" xfId="34" applyFont="1" applyBorder="1" applyAlignment="1">
      <alignment horizontal="center" vertical="center"/>
    </xf>
    <xf numFmtId="0" fontId="22" fillId="0" borderId="49" xfId="34" applyFont="1" applyBorder="1" applyAlignment="1">
      <alignment horizontal="center" vertical="center"/>
    </xf>
    <xf numFmtId="0" fontId="22" fillId="0" borderId="33" xfId="34" applyFont="1" applyBorder="1" applyAlignment="1">
      <alignment horizontal="center" vertical="center"/>
    </xf>
    <xf numFmtId="0" fontId="22" fillId="0" borderId="34" xfId="34" applyFont="1" applyBorder="1" applyAlignment="1">
      <alignment horizontal="center" vertical="center"/>
    </xf>
    <xf numFmtId="0" fontId="17" fillId="0" borderId="47" xfId="34" applyFont="1" applyBorder="1" applyAlignment="1">
      <alignment horizontal="center" vertical="center" wrapText="1"/>
    </xf>
    <xf numFmtId="0" fontId="17" fillId="0" borderId="0" xfId="34" applyFont="1" applyAlignment="1">
      <alignment horizontal="center" vertical="center" wrapText="1"/>
    </xf>
    <xf numFmtId="0" fontId="17" fillId="0" borderId="48" xfId="34" applyFont="1" applyBorder="1" applyAlignment="1">
      <alignment horizontal="center" vertical="center" wrapText="1"/>
    </xf>
    <xf numFmtId="0" fontId="24" fillId="8" borderId="45" xfId="34" applyFont="1" applyFill="1" applyBorder="1" applyAlignment="1">
      <alignment horizontal="center" wrapText="1"/>
    </xf>
    <xf numFmtId="0" fontId="24" fillId="8" borderId="46" xfId="34" applyFont="1" applyFill="1" applyBorder="1" applyAlignment="1">
      <alignment horizontal="center" wrapText="1"/>
    </xf>
    <xf numFmtId="169" fontId="3" fillId="0" borderId="35" xfId="18" applyNumberFormat="1" applyFont="1" applyFill="1" applyBorder="1" applyAlignment="1">
      <alignment horizontal="center"/>
    </xf>
    <xf numFmtId="169" fontId="3" fillId="0" borderId="36" xfId="18" applyNumberFormat="1" applyFont="1" applyFill="1" applyBorder="1" applyAlignment="1">
      <alignment horizontal="center"/>
    </xf>
    <xf numFmtId="2" fontId="3" fillId="0" borderId="67" xfId="34" applyNumberFormat="1" applyFont="1" applyBorder="1" applyAlignment="1">
      <alignment horizontal="center" wrapText="1"/>
    </xf>
    <xf numFmtId="2" fontId="3" fillId="0" borderId="66" xfId="34" applyNumberFormat="1" applyFont="1" applyBorder="1" applyAlignment="1">
      <alignment horizontal="center" wrapText="1"/>
    </xf>
    <xf numFmtId="0" fontId="3" fillId="0" borderId="29" xfId="34" applyFont="1" applyBorder="1" applyAlignment="1">
      <alignment horizontal="left" vertical="center"/>
    </xf>
    <xf numFmtId="0" fontId="3" fillId="0" borderId="30" xfId="34" applyFont="1" applyBorder="1" applyAlignment="1">
      <alignment horizontal="left" vertical="center"/>
    </xf>
    <xf numFmtId="0" fontId="3" fillId="0" borderId="61" xfId="34" applyFont="1" applyBorder="1" applyAlignment="1">
      <alignment horizontal="left" vertical="center"/>
    </xf>
    <xf numFmtId="0" fontId="3" fillId="8" borderId="55" xfId="34" applyFont="1" applyFill="1" applyBorder="1" applyAlignment="1">
      <alignment horizontal="left"/>
    </xf>
    <xf numFmtId="0" fontId="3" fillId="8" borderId="56" xfId="34" applyFont="1" applyFill="1" applyBorder="1" applyAlignment="1">
      <alignment horizontal="left"/>
    </xf>
    <xf numFmtId="0" fontId="3" fillId="8" borderId="57" xfId="34" applyFont="1" applyFill="1" applyBorder="1" applyAlignment="1">
      <alignment horizontal="left"/>
    </xf>
    <xf numFmtId="0" fontId="59" fillId="0" borderId="0" xfId="3" applyFont="1"/>
    <xf numFmtId="0" fontId="59" fillId="6" borderId="0" xfId="3" applyFont="1" applyFill="1"/>
    <xf numFmtId="0" fontId="60" fillId="0" borderId="0" xfId="2" applyFont="1" applyAlignment="1">
      <alignment vertical="center"/>
    </xf>
    <xf numFmtId="0" fontId="61" fillId="2" borderId="1" xfId="2" applyFont="1" applyFill="1" applyBorder="1" applyAlignment="1">
      <alignment horizontal="center"/>
    </xf>
    <xf numFmtId="0" fontId="61" fillId="2" borderId="2" xfId="2" applyFont="1" applyFill="1" applyBorder="1" applyAlignment="1">
      <alignment horizontal="center"/>
    </xf>
    <xf numFmtId="0" fontId="61" fillId="2" borderId="3" xfId="2" applyFont="1" applyFill="1" applyBorder="1" applyAlignment="1">
      <alignment horizontal="center"/>
    </xf>
    <xf numFmtId="0" fontId="61" fillId="2" borderId="4" xfId="2" applyFont="1" applyFill="1" applyBorder="1" applyAlignment="1">
      <alignment horizontal="center" vertical="center"/>
    </xf>
    <xf numFmtId="0" fontId="61" fillId="2" borderId="0" xfId="2" applyFont="1" applyFill="1" applyAlignment="1">
      <alignment horizontal="center" vertical="center"/>
    </xf>
    <xf numFmtId="0" fontId="61" fillId="2" borderId="5" xfId="2" applyFont="1" applyFill="1" applyBorder="1" applyAlignment="1">
      <alignment horizontal="center" vertical="center"/>
    </xf>
    <xf numFmtId="0" fontId="62" fillId="0" borderId="4" xfId="2" applyFont="1" applyBorder="1" applyAlignment="1">
      <alignment horizontal="center" vertical="center"/>
    </xf>
    <xf numFmtId="0" fontId="62" fillId="0" borderId="0" xfId="2" applyFont="1" applyAlignment="1">
      <alignment horizontal="center" vertical="center"/>
    </xf>
    <xf numFmtId="0" fontId="62" fillId="0" borderId="5" xfId="2" applyFont="1" applyBorder="1" applyAlignment="1">
      <alignment horizontal="center" vertical="center"/>
    </xf>
    <xf numFmtId="0" fontId="63" fillId="0" borderId="4" xfId="2" applyFont="1" applyBorder="1" applyAlignment="1">
      <alignment horizontal="center" vertical="center" wrapText="1" shrinkToFit="1"/>
    </xf>
    <xf numFmtId="0" fontId="63" fillId="0" borderId="0" xfId="2" applyFont="1" applyAlignment="1">
      <alignment horizontal="center" vertical="center" wrapText="1" shrinkToFit="1"/>
    </xf>
    <xf numFmtId="0" fontId="63" fillId="0" borderId="5" xfId="2" applyFont="1" applyBorder="1" applyAlignment="1">
      <alignment horizontal="center" vertical="center" wrapText="1" shrinkToFit="1"/>
    </xf>
    <xf numFmtId="0" fontId="63" fillId="2" borderId="4" xfId="2" applyFont="1" applyFill="1" applyBorder="1" applyAlignment="1">
      <alignment horizontal="center" vertical="center"/>
    </xf>
    <xf numFmtId="0" fontId="63" fillId="2" borderId="0" xfId="2" applyFont="1" applyFill="1" applyAlignment="1">
      <alignment horizontal="center" vertical="center"/>
    </xf>
    <xf numFmtId="0" fontId="64" fillId="2" borderId="0" xfId="2" applyFont="1" applyFill="1" applyAlignment="1">
      <alignment vertical="center"/>
    </xf>
    <xf numFmtId="0" fontId="64" fillId="2" borderId="5" xfId="2" applyFont="1" applyFill="1" applyBorder="1" applyAlignment="1">
      <alignment vertical="center"/>
    </xf>
    <xf numFmtId="0" fontId="65" fillId="0" borderId="4" xfId="2" applyFont="1" applyBorder="1" applyAlignment="1">
      <alignment horizontal="center" vertical="center"/>
    </xf>
    <xf numFmtId="0" fontId="65" fillId="0" borderId="0" xfId="2" applyFont="1" applyAlignment="1">
      <alignment vertical="center"/>
    </xf>
    <xf numFmtId="170" fontId="65" fillId="0" borderId="0" xfId="2" applyNumberFormat="1" applyFont="1" applyAlignment="1">
      <alignment vertical="center"/>
    </xf>
    <xf numFmtId="171" fontId="66" fillId="0" borderId="0" xfId="4" applyNumberFormat="1" applyFont="1" applyAlignment="1">
      <alignment horizontal="right" vertical="center"/>
    </xf>
    <xf numFmtId="171" fontId="65" fillId="0" borderId="5" xfId="2" applyNumberFormat="1" applyFont="1" applyBorder="1" applyAlignment="1">
      <alignment vertical="center"/>
    </xf>
    <xf numFmtId="10" fontId="67" fillId="0" borderId="0" xfId="3" applyNumberFormat="1" applyFont="1" applyAlignment="1">
      <alignment horizontal="center" vertical="center"/>
    </xf>
    <xf numFmtId="10" fontId="59" fillId="0" borderId="0" xfId="3" applyNumberFormat="1" applyFont="1"/>
    <xf numFmtId="0" fontId="68" fillId="0" borderId="6" xfId="2" applyFont="1" applyBorder="1" applyAlignment="1">
      <alignment horizontal="center" vertical="center" wrapText="1"/>
    </xf>
    <xf numFmtId="0" fontId="68" fillId="0" borderId="7" xfId="2" applyFont="1" applyBorder="1" applyAlignment="1">
      <alignment horizontal="center" vertical="center" wrapText="1"/>
    </xf>
    <xf numFmtId="0" fontId="68" fillId="0" borderId="8" xfId="2" applyFont="1" applyBorder="1" applyAlignment="1">
      <alignment horizontal="center" vertical="center" wrapText="1"/>
    </xf>
    <xf numFmtId="0" fontId="68" fillId="0" borderId="9" xfId="2" applyFont="1" applyBorder="1" applyAlignment="1">
      <alignment horizontal="center" vertical="center" wrapText="1"/>
    </xf>
    <xf numFmtId="0" fontId="68" fillId="0" borderId="10" xfId="2" applyFont="1" applyBorder="1" applyAlignment="1">
      <alignment horizontal="center" vertical="center"/>
    </xf>
    <xf numFmtId="170" fontId="68" fillId="0" borderId="7" xfId="2" applyNumberFormat="1" applyFont="1" applyBorder="1" applyAlignment="1">
      <alignment horizontal="center" vertical="center" wrapText="1"/>
    </xf>
    <xf numFmtId="171" fontId="68" fillId="0" borderId="7" xfId="4" applyNumberFormat="1" applyFont="1" applyBorder="1" applyAlignment="1">
      <alignment horizontal="center" vertical="center" wrapText="1"/>
    </xf>
    <xf numFmtId="171" fontId="68" fillId="0" borderId="11" xfId="2" applyNumberFormat="1" applyFont="1" applyBorder="1" applyAlignment="1">
      <alignment horizontal="center" vertical="center"/>
    </xf>
    <xf numFmtId="0" fontId="59" fillId="0" borderId="0" xfId="3" applyFont="1" applyAlignment="1">
      <alignment horizontal="center" vertical="center"/>
    </xf>
    <xf numFmtId="0" fontId="69" fillId="0" borderId="12" xfId="2" applyFont="1" applyBorder="1" applyAlignment="1">
      <alignment horizontal="center" vertical="center" wrapText="1"/>
    </xf>
    <xf numFmtId="0" fontId="69" fillId="0" borderId="13" xfId="2" applyFont="1" applyBorder="1" applyAlignment="1">
      <alignment horizontal="center" vertical="center" wrapText="1"/>
    </xf>
    <xf numFmtId="0" fontId="68" fillId="0" borderId="13" xfId="2" applyFont="1" applyBorder="1" applyAlignment="1">
      <alignment horizontal="center" vertical="center" wrapText="1"/>
    </xf>
    <xf numFmtId="0" fontId="68" fillId="0" borderId="14" xfId="2" applyFont="1" applyBorder="1" applyAlignment="1">
      <alignment horizontal="center" vertical="center"/>
    </xf>
    <xf numFmtId="170" fontId="68" fillId="0" borderId="13" xfId="2" applyNumberFormat="1" applyFont="1" applyBorder="1" applyAlignment="1">
      <alignment horizontal="center" vertical="center" wrapText="1"/>
    </xf>
    <xf numFmtId="171" fontId="68" fillId="0" borderId="13" xfId="4" applyNumberFormat="1" applyFont="1" applyBorder="1" applyAlignment="1">
      <alignment horizontal="center" vertical="center" wrapText="1"/>
    </xf>
    <xf numFmtId="171" fontId="69" fillId="0" borderId="15" xfId="2" applyNumberFormat="1" applyFont="1" applyBorder="1" applyAlignment="1">
      <alignment horizontal="center" vertical="center"/>
    </xf>
    <xf numFmtId="0" fontId="69" fillId="0" borderId="16" xfId="2" applyFont="1" applyBorder="1" applyAlignment="1">
      <alignment horizontal="center" vertical="center" wrapText="1"/>
    </xf>
    <xf numFmtId="0" fontId="69" fillId="0" borderId="17" xfId="2" applyFont="1" applyBorder="1" applyAlignment="1">
      <alignment horizontal="center" vertical="center" wrapText="1"/>
    </xf>
    <xf numFmtId="0" fontId="68" fillId="0" borderId="17" xfId="2" applyFont="1" applyBorder="1" applyAlignment="1">
      <alignment horizontal="center" vertical="center" wrapText="1"/>
    </xf>
    <xf numFmtId="0" fontId="68" fillId="0" borderId="18" xfId="2" applyFont="1" applyBorder="1" applyAlignment="1">
      <alignment horizontal="center" vertical="center"/>
    </xf>
    <xf numFmtId="170" fontId="68" fillId="0" borderId="17" xfId="2" applyNumberFormat="1" applyFont="1" applyBorder="1" applyAlignment="1">
      <alignment horizontal="center" vertical="center" wrapText="1"/>
    </xf>
    <xf numFmtId="171" fontId="68" fillId="0" borderId="17" xfId="4" applyNumberFormat="1" applyFont="1" applyBorder="1" applyAlignment="1">
      <alignment horizontal="center" vertical="center" wrapText="1"/>
    </xf>
    <xf numFmtId="171" fontId="69" fillId="0" borderId="19" xfId="2" applyNumberFormat="1" applyFont="1" applyBorder="1" applyAlignment="1">
      <alignment horizontal="center" vertical="center"/>
    </xf>
    <xf numFmtId="0" fontId="70" fillId="0" borderId="0" xfId="2" applyFont="1" applyAlignment="1">
      <alignment vertical="center"/>
    </xf>
    <xf numFmtId="0" fontId="71" fillId="0" borderId="0" xfId="3" applyFont="1"/>
    <xf numFmtId="49" fontId="72" fillId="0" borderId="0" xfId="5" applyNumberFormat="1" applyFont="1" applyAlignment="1">
      <alignment horizontal="center" vertical="center" wrapText="1"/>
    </xf>
    <xf numFmtId="0" fontId="60" fillId="3" borderId="0" xfId="10" applyFont="1" applyFill="1" applyAlignment="1">
      <alignment vertical="center"/>
    </xf>
    <xf numFmtId="0" fontId="61" fillId="9" borderId="23" xfId="2" applyFont="1" applyFill="1" applyBorder="1" applyAlignment="1">
      <alignment vertical="center"/>
    </xf>
    <xf numFmtId="0" fontId="61" fillId="9" borderId="24" xfId="2" applyFont="1" applyFill="1" applyBorder="1" applyAlignment="1">
      <alignment vertical="center"/>
    </xf>
    <xf numFmtId="0" fontId="68" fillId="9" borderId="24" xfId="2" applyFont="1" applyFill="1" applyBorder="1" applyAlignment="1">
      <alignment vertical="center"/>
    </xf>
    <xf numFmtId="170" fontId="61" fillId="9" borderId="24" xfId="2" applyNumberFormat="1" applyFont="1" applyFill="1" applyBorder="1" applyAlignment="1">
      <alignment vertical="center"/>
    </xf>
    <xf numFmtId="4" fontId="61" fillId="9" borderId="25" xfId="2" applyNumberFormat="1" applyFont="1" applyFill="1" applyBorder="1" applyAlignment="1">
      <alignment vertical="center"/>
    </xf>
    <xf numFmtId="171" fontId="61" fillId="9" borderId="3" xfId="2" applyNumberFormat="1" applyFont="1" applyFill="1" applyBorder="1" applyAlignment="1">
      <alignment vertical="center"/>
    </xf>
    <xf numFmtId="169" fontId="70" fillId="0" borderId="0" xfId="6" applyNumberFormat="1" applyFont="1" applyAlignment="1">
      <alignment vertical="center"/>
    </xf>
    <xf numFmtId="0" fontId="70" fillId="0" borderId="0" xfId="6" applyFont="1" applyAlignment="1">
      <alignment vertical="center" wrapText="1"/>
    </xf>
    <xf numFmtId="43" fontId="70" fillId="0" borderId="0" xfId="1" applyFont="1" applyAlignment="1">
      <alignment horizontal="center" vertical="center" wrapText="1"/>
    </xf>
    <xf numFmtId="42" fontId="73" fillId="0" borderId="0" xfId="5" applyNumberFormat="1" applyFont="1" applyAlignment="1">
      <alignment vertical="center" wrapText="1"/>
    </xf>
    <xf numFmtId="0" fontId="74" fillId="0" borderId="0" xfId="3" applyFont="1"/>
    <xf numFmtId="0" fontId="75" fillId="0" borderId="0" xfId="3" applyFont="1"/>
    <xf numFmtId="0" fontId="61" fillId="4" borderId="38" xfId="2" applyFont="1" applyFill="1" applyBorder="1" applyAlignment="1">
      <alignment vertical="center"/>
    </xf>
    <xf numFmtId="0" fontId="61" fillId="4" borderId="23" xfId="2" applyFont="1" applyFill="1" applyBorder="1" applyAlignment="1">
      <alignment vertical="center"/>
    </xf>
    <xf numFmtId="0" fontId="61" fillId="4" borderId="24" xfId="2" applyFont="1" applyFill="1" applyBorder="1" applyAlignment="1">
      <alignment vertical="center"/>
    </xf>
    <xf numFmtId="0" fontId="68" fillId="4" borderId="24" xfId="2" applyFont="1" applyFill="1" applyBorder="1" applyAlignment="1">
      <alignment vertical="center"/>
    </xf>
    <xf numFmtId="170" fontId="61" fillId="4" borderId="24" xfId="2" applyNumberFormat="1" applyFont="1" applyFill="1" applyBorder="1" applyAlignment="1">
      <alignment vertical="center"/>
    </xf>
    <xf numFmtId="185" fontId="61" fillId="4" borderId="24" xfId="2" applyNumberFormat="1" applyFont="1" applyFill="1" applyBorder="1" applyAlignment="1">
      <alignment vertical="center"/>
    </xf>
    <xf numFmtId="171" fontId="61" fillId="4" borderId="25" xfId="2" applyNumberFormat="1" applyFont="1" applyFill="1" applyBorder="1" applyAlignment="1">
      <alignment vertical="center"/>
    </xf>
    <xf numFmtId="169" fontId="76" fillId="0" borderId="0" xfId="6" applyNumberFormat="1" applyFont="1" applyAlignment="1">
      <alignment vertical="center"/>
    </xf>
    <xf numFmtId="0" fontId="77" fillId="0" borderId="0" xfId="2" applyFont="1" applyAlignment="1">
      <alignment vertical="center"/>
    </xf>
    <xf numFmtId="43" fontId="76" fillId="0" borderId="0" xfId="1" applyFont="1" applyAlignment="1">
      <alignment horizontal="center" vertical="center" wrapText="1"/>
    </xf>
    <xf numFmtId="170" fontId="77" fillId="0" borderId="0" xfId="2" applyNumberFormat="1" applyFont="1" applyAlignment="1">
      <alignment vertical="center"/>
    </xf>
    <xf numFmtId="42" fontId="78" fillId="0" borderId="0" xfId="5" applyNumberFormat="1" applyFont="1" applyAlignment="1">
      <alignment vertical="center" wrapText="1"/>
    </xf>
    <xf numFmtId="0" fontId="60" fillId="3" borderId="0" xfId="6" applyFont="1" applyFill="1" applyAlignment="1">
      <alignment vertical="center"/>
    </xf>
    <xf numFmtId="0" fontId="60" fillId="0" borderId="26" xfId="6" applyFont="1" applyBorder="1" applyAlignment="1">
      <alignment horizontal="center" vertical="center"/>
    </xf>
    <xf numFmtId="167" fontId="60" fillId="0" borderId="14" xfId="3" applyNumberFormat="1" applyFont="1" applyBorder="1" applyAlignment="1">
      <alignment horizontal="center" vertical="center"/>
    </xf>
    <xf numFmtId="0" fontId="60" fillId="0" borderId="14" xfId="6" applyFont="1" applyBorder="1" applyAlignment="1">
      <alignment horizontal="center" vertical="center"/>
    </xf>
    <xf numFmtId="0" fontId="69" fillId="0" borderId="14" xfId="3" applyFont="1" applyBorder="1" applyAlignment="1">
      <alignment vertical="center" wrapText="1"/>
    </xf>
    <xf numFmtId="0" fontId="60" fillId="0" borderId="14" xfId="3" applyFont="1" applyBorder="1" applyAlignment="1">
      <alignment horizontal="center" vertical="center"/>
    </xf>
    <xf numFmtId="4" fontId="60" fillId="0" borderId="14" xfId="6" applyNumberFormat="1" applyFont="1" applyBorder="1" applyAlignment="1">
      <alignment horizontal="right" vertical="center"/>
    </xf>
    <xf numFmtId="185" fontId="60" fillId="0" borderId="14" xfId="19" applyNumberFormat="1" applyFont="1" applyBorder="1" applyAlignment="1">
      <alignment vertical="center" wrapText="1"/>
    </xf>
    <xf numFmtId="183" fontId="60" fillId="0" borderId="28" xfId="19" applyNumberFormat="1" applyFont="1" applyBorder="1" applyAlignment="1">
      <alignment horizontal="right" vertical="center" wrapText="1"/>
    </xf>
    <xf numFmtId="169" fontId="79" fillId="0" borderId="0" xfId="6" applyNumberFormat="1" applyFont="1" applyAlignment="1">
      <alignment vertical="center"/>
    </xf>
    <xf numFmtId="0" fontId="80" fillId="0" borderId="0" xfId="3" applyFont="1"/>
    <xf numFmtId="0" fontId="79" fillId="0" borderId="0" xfId="3" applyFont="1" applyAlignment="1">
      <alignment vertical="center" wrapText="1"/>
    </xf>
    <xf numFmtId="43" fontId="79" fillId="0" borderId="0" xfId="1" applyFont="1" applyAlignment="1">
      <alignment horizontal="center" vertical="center" wrapText="1"/>
    </xf>
    <xf numFmtId="169" fontId="81" fillId="0" borderId="0" xfId="8" applyNumberFormat="1" applyFont="1" applyAlignment="1">
      <alignment vertical="center"/>
    </xf>
    <xf numFmtId="42" fontId="81" fillId="0" borderId="0" xfId="5" applyNumberFormat="1" applyFont="1" applyAlignment="1">
      <alignment vertical="center" wrapText="1"/>
    </xf>
    <xf numFmtId="4" fontId="82" fillId="4" borderId="24" xfId="2" applyNumberFormat="1" applyFont="1" applyFill="1" applyBorder="1" applyAlignment="1">
      <alignment horizontal="right" vertical="center"/>
    </xf>
    <xf numFmtId="169" fontId="83" fillId="0" borderId="0" xfId="6" applyNumberFormat="1" applyFont="1" applyAlignment="1">
      <alignment vertical="center"/>
    </xf>
    <xf numFmtId="0" fontId="84" fillId="0" borderId="0" xfId="3" applyFont="1"/>
    <xf numFmtId="0" fontId="85" fillId="0" borderId="0" xfId="2" applyFont="1" applyAlignment="1">
      <alignment vertical="center"/>
    </xf>
    <xf numFmtId="43" fontId="83" fillId="0" borderId="0" xfId="1" applyFont="1" applyAlignment="1">
      <alignment horizontal="center" vertical="center" wrapText="1"/>
    </xf>
    <xf numFmtId="170" fontId="85" fillId="0" borderId="0" xfId="2" applyNumberFormat="1" applyFont="1" applyAlignment="1">
      <alignment vertical="center"/>
    </xf>
    <xf numFmtId="42" fontId="86" fillId="0" borderId="0" xfId="5" applyNumberFormat="1" applyFont="1" applyAlignment="1">
      <alignment vertical="center" wrapText="1"/>
    </xf>
    <xf numFmtId="0" fontId="60" fillId="0" borderId="0" xfId="6" applyFont="1" applyAlignment="1">
      <alignment vertical="center"/>
    </xf>
    <xf numFmtId="0" fontId="87" fillId="0" borderId="26" xfId="6" applyFont="1" applyBorder="1" applyAlignment="1">
      <alignment horizontal="center" vertical="center"/>
    </xf>
    <xf numFmtId="167" fontId="87" fillId="0" borderId="21" xfId="9" applyNumberFormat="1" applyFont="1" applyBorder="1" applyAlignment="1">
      <alignment horizontal="center" vertical="center"/>
    </xf>
    <xf numFmtId="167" fontId="87" fillId="0" borderId="62" xfId="9" applyNumberFormat="1" applyFont="1" applyBorder="1" applyAlignment="1">
      <alignment horizontal="center" vertical="center"/>
    </xf>
    <xf numFmtId="0" fontId="87" fillId="0" borderId="21" xfId="6" applyFont="1" applyBorder="1" applyAlignment="1">
      <alignment horizontal="center" vertical="center"/>
    </xf>
    <xf numFmtId="0" fontId="88" fillId="0" borderId="21" xfId="9" applyFont="1" applyBorder="1" applyAlignment="1">
      <alignment vertical="center" wrapText="1"/>
    </xf>
    <xf numFmtId="0" fontId="87" fillId="0" borderId="21" xfId="9" applyFont="1" applyBorder="1" applyAlignment="1">
      <alignment horizontal="center" vertical="center"/>
    </xf>
    <xf numFmtId="4" fontId="87" fillId="0" borderId="21" xfId="11" applyNumberFormat="1" applyFont="1" applyBorder="1" applyAlignment="1">
      <alignment horizontal="right" vertical="center"/>
    </xf>
    <xf numFmtId="185" fontId="87" fillId="0" borderId="21" xfId="5" applyNumberFormat="1" applyFont="1" applyBorder="1" applyAlignment="1">
      <alignment vertical="center" wrapText="1"/>
    </xf>
    <xf numFmtId="39" fontId="60" fillId="0" borderId="28" xfId="7" applyNumberFormat="1" applyFont="1" applyBorder="1" applyAlignment="1">
      <alignment horizontal="right" vertical="center" wrapText="1"/>
    </xf>
    <xf numFmtId="0" fontId="79" fillId="0" borderId="0" xfId="9" applyFont="1" applyAlignment="1">
      <alignment vertical="center" wrapText="1"/>
    </xf>
    <xf numFmtId="169" fontId="81" fillId="0" borderId="0" xfId="11" applyNumberFormat="1" applyFont="1" applyAlignment="1">
      <alignment vertical="center"/>
    </xf>
    <xf numFmtId="4" fontId="61" fillId="4" borderId="24" xfId="2" applyNumberFormat="1" applyFont="1" applyFill="1" applyBorder="1" applyAlignment="1">
      <alignment vertical="center"/>
    </xf>
    <xf numFmtId="0" fontId="83" fillId="0" borderId="0" xfId="6" applyFont="1" applyAlignment="1">
      <alignment vertical="center" wrapText="1"/>
    </xf>
    <xf numFmtId="43" fontId="80" fillId="0" borderId="0" xfId="3" applyNumberFormat="1" applyFont="1"/>
    <xf numFmtId="4" fontId="86" fillId="0" borderId="0" xfId="6" applyNumberFormat="1" applyFont="1" applyAlignment="1">
      <alignment horizontal="right" vertical="center"/>
    </xf>
    <xf numFmtId="0" fontId="60" fillId="0" borderId="35" xfId="10" applyFont="1" applyBorder="1" applyAlignment="1">
      <alignment horizontal="center" vertical="center"/>
    </xf>
    <xf numFmtId="0" fontId="60" fillId="0" borderId="27" xfId="6" applyFont="1" applyBorder="1" applyAlignment="1">
      <alignment horizontal="center" vertical="center" wrapText="1"/>
    </xf>
    <xf numFmtId="0" fontId="69" fillId="0" borderId="27" xfId="6" applyFont="1" applyBorder="1" applyAlignment="1">
      <alignment vertical="center" wrapText="1"/>
    </xf>
    <xf numFmtId="4" fontId="60" fillId="0" borderId="27" xfId="6" applyNumberFormat="1" applyFont="1" applyBorder="1" applyAlignment="1">
      <alignment horizontal="right" vertical="center"/>
    </xf>
    <xf numFmtId="186" fontId="87" fillId="0" borderId="27" xfId="19" applyNumberFormat="1" applyFont="1" applyBorder="1" applyAlignment="1">
      <alignment vertical="center" wrapText="1"/>
    </xf>
    <xf numFmtId="39" fontId="60" fillId="0" borderId="36" xfId="7" applyNumberFormat="1" applyFont="1" applyBorder="1" applyAlignment="1">
      <alignment horizontal="right" vertical="center" wrapText="1"/>
    </xf>
    <xf numFmtId="0" fontId="79" fillId="0" borderId="0" xfId="6" applyFont="1" applyAlignment="1">
      <alignment vertical="center" wrapText="1"/>
    </xf>
    <xf numFmtId="43" fontId="79" fillId="0" borderId="0" xfId="1" applyFont="1" applyAlignment="1">
      <alignment horizontal="center" vertical="center" wrapText="1"/>
    </xf>
    <xf numFmtId="0" fontId="60" fillId="0" borderId="20" xfId="10" applyFont="1" applyBorder="1" applyAlignment="1">
      <alignment horizontal="center" vertical="center"/>
    </xf>
    <xf numFmtId="0" fontId="60" fillId="0" borderId="14" xfId="6" applyFont="1" applyBorder="1" applyAlignment="1">
      <alignment horizontal="center" vertical="center" wrapText="1"/>
    </xf>
    <xf numFmtId="0" fontId="69" fillId="0" borderId="21" xfId="6" applyFont="1" applyBorder="1" applyAlignment="1">
      <alignment vertical="center" wrapText="1"/>
    </xf>
    <xf numFmtId="0" fontId="60" fillId="0" borderId="21" xfId="6" applyFont="1" applyBorder="1" applyAlignment="1">
      <alignment horizontal="center" vertical="center" wrapText="1"/>
    </xf>
    <xf numFmtId="4" fontId="60" fillId="0" borderId="21" xfId="6" applyNumberFormat="1" applyFont="1" applyBorder="1" applyAlignment="1">
      <alignment horizontal="right" vertical="center"/>
    </xf>
    <xf numFmtId="186" fontId="60" fillId="0" borderId="21" xfId="19" applyNumberFormat="1" applyFont="1" applyBorder="1" applyAlignment="1">
      <alignment vertical="center" wrapText="1"/>
    </xf>
    <xf numFmtId="0" fontId="69" fillId="0" borderId="22" xfId="6" applyFont="1" applyBorder="1" applyAlignment="1">
      <alignment vertical="center" wrapText="1"/>
    </xf>
    <xf numFmtId="0" fontId="60" fillId="0" borderId="22" xfId="6" applyFont="1" applyBorder="1" applyAlignment="1">
      <alignment horizontal="center" vertical="center" wrapText="1"/>
    </xf>
    <xf numFmtId="4" fontId="60" fillId="0" borderId="22" xfId="6" applyNumberFormat="1" applyFont="1" applyBorder="1" applyAlignment="1">
      <alignment horizontal="right" vertical="center"/>
    </xf>
    <xf numFmtId="186" fontId="60" fillId="0" borderId="22" xfId="19" applyNumberFormat="1" applyFont="1" applyBorder="1" applyAlignment="1">
      <alignment vertical="center" wrapText="1"/>
    </xf>
    <xf numFmtId="39" fontId="60" fillId="0" borderId="43" xfId="7" applyNumberFormat="1" applyFont="1" applyBorder="1" applyAlignment="1">
      <alignment horizontal="right" vertical="center" wrapText="1"/>
    </xf>
    <xf numFmtId="169" fontId="79" fillId="3" borderId="0" xfId="6" applyNumberFormat="1" applyFont="1" applyFill="1" applyAlignment="1">
      <alignment vertical="center"/>
    </xf>
    <xf numFmtId="0" fontId="60" fillId="0" borderId="0" xfId="10" applyFont="1" applyAlignment="1">
      <alignment vertical="center"/>
    </xf>
    <xf numFmtId="169" fontId="79" fillId="6" borderId="0" xfId="6" applyNumberFormat="1" applyFont="1" applyFill="1" applyAlignment="1">
      <alignment vertical="center"/>
    </xf>
    <xf numFmtId="0" fontId="80" fillId="6" borderId="0" xfId="3" applyFont="1" applyFill="1"/>
    <xf numFmtId="0" fontId="79" fillId="6" borderId="0" xfId="6" applyFont="1" applyFill="1" applyAlignment="1">
      <alignment vertical="center" wrapText="1"/>
    </xf>
    <xf numFmtId="43" fontId="79" fillId="6" borderId="0" xfId="1" applyFont="1" applyFill="1" applyAlignment="1">
      <alignment horizontal="center" vertical="center" wrapText="1"/>
    </xf>
    <xf numFmtId="43" fontId="79" fillId="6" borderId="0" xfId="1" applyFont="1" applyFill="1" applyAlignment="1">
      <alignment horizontal="center" vertical="center" wrapText="1"/>
    </xf>
    <xf numFmtId="42" fontId="81" fillId="6" borderId="0" xfId="5" applyNumberFormat="1" applyFont="1" applyFill="1" applyAlignment="1">
      <alignment vertical="center" wrapText="1"/>
    </xf>
    <xf numFmtId="0" fontId="75" fillId="6" borderId="0" xfId="3" applyFont="1" applyFill="1"/>
    <xf numFmtId="0" fontId="69" fillId="0" borderId="14" xfId="6" applyFont="1" applyBorder="1" applyAlignment="1">
      <alignment vertical="center" wrapText="1"/>
    </xf>
    <xf numFmtId="186" fontId="60" fillId="0" borderId="14" xfId="19" applyNumberFormat="1" applyFont="1" applyBorder="1" applyAlignment="1">
      <alignment vertical="center" wrapText="1"/>
    </xf>
    <xf numFmtId="39" fontId="60" fillId="0" borderId="15" xfId="7" applyNumberFormat="1" applyFont="1" applyBorder="1" applyAlignment="1">
      <alignment horizontal="right" vertical="center" wrapText="1"/>
    </xf>
    <xf numFmtId="0" fontId="60" fillId="0" borderId="26" xfId="10" applyFont="1" applyBorder="1" applyAlignment="1">
      <alignment horizontal="center" vertical="center"/>
    </xf>
    <xf numFmtId="186" fontId="87" fillId="0" borderId="21" xfId="19" applyNumberFormat="1" applyFont="1" applyBorder="1" applyAlignment="1">
      <alignment vertical="center" wrapText="1"/>
    </xf>
    <xf numFmtId="0" fontId="60" fillId="0" borderId="12" xfId="10" applyFont="1" applyBorder="1" applyAlignment="1">
      <alignment horizontal="center" vertical="center"/>
    </xf>
    <xf numFmtId="0" fontId="60" fillId="0" borderId="13" xfId="6" applyFont="1" applyBorder="1" applyAlignment="1">
      <alignment horizontal="center" vertical="center" wrapText="1"/>
    </xf>
    <xf numFmtId="0" fontId="69" fillId="0" borderId="13" xfId="6" applyFont="1" applyBorder="1" applyAlignment="1">
      <alignment vertical="center" wrapText="1"/>
    </xf>
    <xf numFmtId="4" fontId="60" fillId="0" borderId="13" xfId="6" applyNumberFormat="1" applyFont="1" applyBorder="1" applyAlignment="1">
      <alignment horizontal="right" vertical="center"/>
    </xf>
    <xf numFmtId="186" fontId="60" fillId="0" borderId="13" xfId="19" applyNumberFormat="1" applyFont="1" applyBorder="1" applyAlignment="1">
      <alignment vertical="center" wrapText="1"/>
    </xf>
    <xf numFmtId="39" fontId="60" fillId="0" borderId="53" xfId="7" applyNumberFormat="1" applyFont="1" applyBorder="1" applyAlignment="1">
      <alignment horizontal="right" vertical="center" wrapText="1"/>
    </xf>
    <xf numFmtId="0" fontId="69" fillId="0" borderId="27" xfId="6" applyFont="1" applyBorder="1" applyAlignment="1">
      <alignment horizontal="left" vertical="center" wrapText="1"/>
    </xf>
    <xf numFmtId="186" fontId="60" fillId="0" borderId="27" xfId="19" applyNumberFormat="1" applyFont="1" applyBorder="1" applyAlignment="1">
      <alignment vertical="center" wrapText="1"/>
    </xf>
    <xf numFmtId="0" fontId="60" fillId="0" borderId="37" xfId="10" applyFont="1" applyBorder="1" applyAlignment="1">
      <alignment horizontal="center" vertical="center"/>
    </xf>
    <xf numFmtId="0" fontId="60" fillId="0" borderId="18" xfId="6" applyFont="1" applyBorder="1" applyAlignment="1">
      <alignment horizontal="center" vertical="center" wrapText="1"/>
    </xf>
    <xf numFmtId="0" fontId="69" fillId="0" borderId="18" xfId="6" applyFont="1" applyBorder="1" applyAlignment="1">
      <alignment vertical="center" wrapText="1"/>
    </xf>
    <xf numFmtId="4" fontId="60" fillId="0" borderId="18" xfId="6" applyNumberFormat="1" applyFont="1" applyBorder="1" applyAlignment="1">
      <alignment horizontal="right" vertical="center"/>
    </xf>
    <xf numFmtId="186" fontId="60" fillId="0" borderId="18" xfId="19" applyNumberFormat="1" applyFont="1" applyBorder="1" applyAlignment="1">
      <alignment vertical="center" wrapText="1"/>
    </xf>
    <xf numFmtId="39" fontId="60" fillId="0" borderId="19" xfId="7" applyNumberFormat="1" applyFont="1" applyBorder="1" applyAlignment="1">
      <alignment horizontal="right" vertical="center" wrapText="1"/>
    </xf>
    <xf numFmtId="0" fontId="61" fillId="4" borderId="38" xfId="10" applyFont="1" applyFill="1" applyBorder="1" applyAlignment="1">
      <alignment horizontal="right" vertical="center"/>
    </xf>
    <xf numFmtId="0" fontId="61" fillId="4" borderId="39" xfId="10" applyFont="1" applyFill="1" applyBorder="1" applyAlignment="1">
      <alignment horizontal="right" vertical="center"/>
    </xf>
    <xf numFmtId="171" fontId="61" fillId="4" borderId="74" xfId="10" applyNumberFormat="1" applyFont="1" applyFill="1" applyBorder="1" applyAlignment="1">
      <alignment vertical="center"/>
    </xf>
    <xf numFmtId="175" fontId="83" fillId="0" borderId="0" xfId="6" applyNumberFormat="1" applyFont="1" applyAlignment="1">
      <alignment horizontal="center" vertical="center" wrapText="1"/>
    </xf>
    <xf numFmtId="0" fontId="89" fillId="4" borderId="1" xfId="10" applyFont="1" applyFill="1" applyBorder="1" applyAlignment="1">
      <alignment horizontal="right" vertical="center"/>
    </xf>
    <xf numFmtId="0" fontId="89" fillId="4" borderId="2" xfId="10" applyFont="1" applyFill="1" applyBorder="1" applyAlignment="1">
      <alignment horizontal="right" vertical="center"/>
    </xf>
    <xf numFmtId="171" fontId="90" fillId="4" borderId="40" xfId="10" applyNumberFormat="1" applyFont="1" applyFill="1" applyBorder="1" applyAlignment="1">
      <alignment vertical="center"/>
    </xf>
    <xf numFmtId="173" fontId="83" fillId="0" borderId="0" xfId="6" applyNumberFormat="1" applyFont="1" applyAlignment="1">
      <alignment horizontal="center" vertical="center" wrapText="1"/>
    </xf>
    <xf numFmtId="0" fontId="83" fillId="0" borderId="0" xfId="6" applyFont="1" applyAlignment="1">
      <alignment horizontal="center" vertical="center" wrapText="1"/>
    </xf>
    <xf numFmtId="4" fontId="83" fillId="0" borderId="0" xfId="6" applyNumberFormat="1" applyFont="1" applyAlignment="1">
      <alignment horizontal="right" vertical="center"/>
    </xf>
    <xf numFmtId="42" fontId="83" fillId="0" borderId="0" xfId="5" applyNumberFormat="1" applyFont="1" applyAlignment="1">
      <alignment vertical="center" wrapText="1"/>
    </xf>
    <xf numFmtId="0" fontId="61" fillId="4" borderId="1" xfId="10" applyFont="1" applyFill="1" applyBorder="1" applyAlignment="1">
      <alignment horizontal="right" vertical="center"/>
    </xf>
    <xf numFmtId="0" fontId="61" fillId="4" borderId="2" xfId="10" applyFont="1" applyFill="1" applyBorder="1" applyAlignment="1">
      <alignment horizontal="right" vertical="center"/>
    </xf>
    <xf numFmtId="0" fontId="89" fillId="4" borderId="23" xfId="10" applyFont="1" applyFill="1" applyBorder="1" applyAlignment="1">
      <alignment horizontal="right" vertical="center"/>
    </xf>
    <xf numFmtId="0" fontId="89" fillId="4" borderId="24" xfId="10" applyFont="1" applyFill="1" applyBorder="1" applyAlignment="1">
      <alignment horizontal="right" vertical="center"/>
    </xf>
    <xf numFmtId="0" fontId="89" fillId="4" borderId="25" xfId="10" applyFont="1" applyFill="1" applyBorder="1" applyAlignment="1">
      <alignment horizontal="right" vertical="center"/>
    </xf>
    <xf numFmtId="49" fontId="61" fillId="4" borderId="23" xfId="10" applyNumberFormat="1" applyFont="1" applyFill="1" applyBorder="1" applyAlignment="1">
      <alignment horizontal="right" vertical="center"/>
    </xf>
    <xf numFmtId="49" fontId="61" fillId="4" borderId="24" xfId="10" applyNumberFormat="1" applyFont="1" applyFill="1" applyBorder="1" applyAlignment="1">
      <alignment horizontal="right" vertical="center"/>
    </xf>
    <xf numFmtId="49" fontId="61" fillId="4" borderId="41" xfId="10" applyNumberFormat="1" applyFont="1" applyFill="1" applyBorder="1" applyAlignment="1">
      <alignment horizontal="right" vertical="center"/>
    </xf>
    <xf numFmtId="171" fontId="90" fillId="4" borderId="42" xfId="10" applyNumberFormat="1" applyFont="1" applyFill="1" applyBorder="1" applyAlignment="1">
      <alignment vertical="center"/>
    </xf>
    <xf numFmtId="10" fontId="80" fillId="0" borderId="0" xfId="3" applyNumberFormat="1" applyFont="1"/>
    <xf numFmtId="173" fontId="80" fillId="0" borderId="0" xfId="3" applyNumberFormat="1" applyFont="1"/>
    <xf numFmtId="2" fontId="80" fillId="0" borderId="0" xfId="3" applyNumberFormat="1" applyFont="1"/>
    <xf numFmtId="171" fontId="85" fillId="0" borderId="0" xfId="10" applyNumberFormat="1" applyFont="1" applyAlignment="1">
      <alignment vertical="center"/>
    </xf>
    <xf numFmtId="0" fontId="91" fillId="10" borderId="23" xfId="10" applyFont="1" applyFill="1" applyBorder="1" applyAlignment="1">
      <alignment horizontal="right" vertical="center"/>
    </xf>
    <xf numFmtId="0" fontId="91" fillId="10" borderId="24" xfId="10" applyFont="1" applyFill="1" applyBorder="1" applyAlignment="1">
      <alignment horizontal="right" vertical="center"/>
    </xf>
    <xf numFmtId="171" fontId="92" fillId="10" borderId="3" xfId="10" applyNumberFormat="1" applyFont="1" applyFill="1" applyBorder="1" applyAlignment="1">
      <alignment vertical="center"/>
    </xf>
    <xf numFmtId="0" fontId="60" fillId="6" borderId="29" xfId="12" applyFont="1" applyFill="1" applyBorder="1" applyAlignment="1">
      <alignment horizontal="left" vertical="center" wrapText="1"/>
    </xf>
    <xf numFmtId="0" fontId="60" fillId="6" borderId="30" xfId="12" applyFont="1" applyFill="1" applyBorder="1" applyAlignment="1">
      <alignment horizontal="left" vertical="center" wrapText="1"/>
    </xf>
    <xf numFmtId="0" fontId="60" fillId="6" borderId="61" xfId="12" applyFont="1" applyFill="1" applyBorder="1" applyAlignment="1">
      <alignment horizontal="left" vertical="center" wrapText="1"/>
    </xf>
    <xf numFmtId="3" fontId="68" fillId="6" borderId="27" xfId="12" applyNumberFormat="1" applyFont="1" applyFill="1" applyBorder="1" applyAlignment="1">
      <alignment horizontal="center" vertical="center" wrapText="1"/>
    </xf>
    <xf numFmtId="171" fontId="69" fillId="6" borderId="36" xfId="13" applyNumberFormat="1" applyFont="1" applyFill="1" applyBorder="1" applyAlignment="1">
      <alignment horizontal="center" vertical="center"/>
    </xf>
    <xf numFmtId="0" fontId="60" fillId="6" borderId="20" xfId="12" applyFont="1" applyFill="1" applyBorder="1" applyAlignment="1">
      <alignment horizontal="left" vertical="center" wrapText="1"/>
    </xf>
    <xf numFmtId="0" fontId="60" fillId="6" borderId="14" xfId="12" applyFont="1" applyFill="1" applyBorder="1" applyAlignment="1">
      <alignment horizontal="left" vertical="center" wrapText="1"/>
    </xf>
    <xf numFmtId="3" fontId="68" fillId="6" borderId="14" xfId="12" applyNumberFormat="1" applyFont="1" applyFill="1" applyBorder="1" applyAlignment="1">
      <alignment horizontal="center" vertical="center"/>
    </xf>
    <xf numFmtId="171" fontId="69" fillId="6" borderId="14" xfId="13" applyNumberFormat="1" applyFont="1" applyFill="1" applyBorder="1" applyAlignment="1">
      <alignment horizontal="center" vertical="center"/>
    </xf>
    <xf numFmtId="9" fontId="69" fillId="22" borderId="15" xfId="14" applyFont="1" applyFill="1" applyBorder="1" applyAlignment="1">
      <alignment horizontal="center" vertical="center"/>
    </xf>
    <xf numFmtId="0" fontId="59" fillId="6" borderId="20" xfId="26" applyFont="1" applyFill="1" applyBorder="1" applyAlignment="1">
      <alignment vertical="center" wrapText="1"/>
    </xf>
    <xf numFmtId="0" fontId="59" fillId="6" borderId="14" xfId="26" applyFont="1" applyFill="1" applyBorder="1" applyAlignment="1">
      <alignment vertical="center" wrapText="1"/>
    </xf>
    <xf numFmtId="0" fontId="68" fillId="6" borderId="14" xfId="12" applyFont="1" applyFill="1" applyBorder="1" applyAlignment="1">
      <alignment horizontal="center" vertical="center"/>
    </xf>
    <xf numFmtId="175" fontId="80" fillId="0" borderId="0" xfId="3" applyNumberFormat="1" applyFont="1"/>
    <xf numFmtId="176" fontId="80" fillId="0" borderId="0" xfId="3" applyNumberFormat="1" applyFont="1"/>
    <xf numFmtId="0" fontId="69" fillId="0" borderId="0" xfId="10" applyFont="1" applyAlignment="1">
      <alignment vertical="center"/>
    </xf>
    <xf numFmtId="0" fontId="60" fillId="3" borderId="20" xfId="9" applyFont="1" applyFill="1" applyBorder="1" applyAlignment="1">
      <alignment horizontal="left" vertical="center" wrapText="1"/>
    </xf>
    <xf numFmtId="0" fontId="60" fillId="3" borderId="14" xfId="9" applyFont="1" applyFill="1" applyBorder="1" applyAlignment="1">
      <alignment horizontal="left" vertical="center" wrapText="1"/>
    </xf>
    <xf numFmtId="0" fontId="83" fillId="0" borderId="0" xfId="10" applyFont="1" applyAlignment="1">
      <alignment vertical="center"/>
    </xf>
    <xf numFmtId="177" fontId="80" fillId="0" borderId="0" xfId="1" applyNumberFormat="1" applyFont="1"/>
    <xf numFmtId="0" fontId="60" fillId="3" borderId="37" xfId="12" applyFont="1" applyFill="1" applyBorder="1" applyAlignment="1">
      <alignment horizontal="left" vertical="center" wrapText="1"/>
    </xf>
    <xf numFmtId="0" fontId="60" fillId="3" borderId="18" xfId="12" applyFont="1" applyFill="1" applyBorder="1" applyAlignment="1">
      <alignment horizontal="left" vertical="center" wrapText="1"/>
    </xf>
    <xf numFmtId="3" fontId="68" fillId="6" borderId="18" xfId="12" applyNumberFormat="1" applyFont="1" applyFill="1" applyBorder="1" applyAlignment="1">
      <alignment horizontal="center" vertical="center"/>
    </xf>
    <xf numFmtId="171" fontId="69" fillId="6" borderId="18" xfId="13" applyNumberFormat="1" applyFont="1" applyFill="1" applyBorder="1" applyAlignment="1">
      <alignment horizontal="center" vertical="center"/>
    </xf>
    <xf numFmtId="9" fontId="69" fillId="22" borderId="19" xfId="14" applyFont="1" applyFill="1" applyBorder="1" applyAlignment="1">
      <alignment horizontal="center" vertical="center"/>
    </xf>
  </cellXfs>
  <cellStyles count="35">
    <cellStyle name="Hipervínculo" xfId="16" builtinId="8"/>
    <cellStyle name="Millares" xfId="1" builtinId="3"/>
    <cellStyle name="Millares 11 3" xfId="11" xr:uid="{00000000-0005-0000-0000-000002000000}"/>
    <cellStyle name="Millares 12 3" xfId="8" xr:uid="{00000000-0005-0000-0000-000003000000}"/>
    <cellStyle name="Millares 2" xfId="18" xr:uid="{00000000-0005-0000-0000-000004000000}"/>
    <cellStyle name="Millares 2 2" xfId="24" xr:uid="{00000000-0005-0000-0000-000005000000}"/>
    <cellStyle name="Millares 2 2 2" xfId="31" xr:uid="{0D3140EA-BD3A-419D-8E50-4E18281719CA}"/>
    <cellStyle name="Millares 3" xfId="20" xr:uid="{00000000-0005-0000-0000-000006000000}"/>
    <cellStyle name="Millares 3 13" xfId="5" xr:uid="{00000000-0005-0000-0000-000007000000}"/>
    <cellStyle name="Millares 4" xfId="27" xr:uid="{5D8920D1-18AD-4B7A-927F-2C07FE5136B3}"/>
    <cellStyle name="Millares_FORMULARIO 4 - M-OFERENTE PPTA ECONOMICA" xfId="13" xr:uid="{00000000-0005-0000-0000-000008000000}"/>
    <cellStyle name="Millares_PPTO OFICIAL LP-SGT-SRN-001-2009" xfId="4" xr:uid="{00000000-0005-0000-0000-000009000000}"/>
    <cellStyle name="Millares_PTO OFICIAL PREPLIEGO (CORREGIDO)" xfId="7" xr:uid="{00000000-0005-0000-0000-00000A000000}"/>
    <cellStyle name="Moneda" xfId="33" builtinId="4"/>
    <cellStyle name="Moneda [0]" xfId="19" builtinId="7"/>
    <cellStyle name="Moneda [0] 2" xfId="21" xr:uid="{00000000-0005-0000-0000-00000C000000}"/>
    <cellStyle name="Moneda 15" xfId="30" xr:uid="{4C6986D4-B04A-4755-BFCA-99BEFA2D3E37}"/>
    <cellStyle name="Moneda 2" xfId="22" xr:uid="{00000000-0005-0000-0000-00000D000000}"/>
    <cellStyle name="Moneda 4" xfId="23" xr:uid="{00000000-0005-0000-0000-00000E000000}"/>
    <cellStyle name="Normal" xfId="0" builtinId="0"/>
    <cellStyle name="Normal 10" xfId="3" xr:uid="{00000000-0005-0000-0000-000010000000}"/>
    <cellStyle name="Normal 12" xfId="25" xr:uid="{8A9B19FE-6857-40E1-B0B8-FB69EB9D886B}"/>
    <cellStyle name="Normal 13" xfId="9" xr:uid="{00000000-0005-0000-0000-000011000000}"/>
    <cellStyle name="Normal 14 2" xfId="28" xr:uid="{8FBC1E19-9BE2-4A02-8DB1-AF1256A35229}"/>
    <cellStyle name="Normal 2" xfId="15" xr:uid="{00000000-0005-0000-0000-000012000000}"/>
    <cellStyle name="Normal 2 2" xfId="34" xr:uid="{F85FC446-B6E9-43ED-B1D6-F443E550B4F6}"/>
    <cellStyle name="Normal 3" xfId="12" xr:uid="{00000000-0005-0000-0000-000013000000}"/>
    <cellStyle name="Normal 3 11" xfId="26" xr:uid="{DC3E3BA3-3EDE-40E4-A971-89FDC10D7892}"/>
    <cellStyle name="Normal_modelo ACTA OBRA y MODIFICACION" xfId="17" xr:uid="{00000000-0005-0000-0000-000014000000}"/>
    <cellStyle name="Normal_PTO OFICIAL PREPLIEGO (CORREGIDO)" xfId="6" xr:uid="{00000000-0005-0000-0000-000015000000}"/>
    <cellStyle name="Normal_PTO OFICIAL PREPLIEGO (CORREGIDO) 2" xfId="10" xr:uid="{00000000-0005-0000-0000-000016000000}"/>
    <cellStyle name="Normal_PTO OFICIAL y APU MODELO 2010 (2)" xfId="2" xr:uid="{00000000-0005-0000-0000-000017000000}"/>
    <cellStyle name="Porcentaje 2" xfId="32" xr:uid="{74D98A5E-BB22-469D-A34F-3C8381F47A1C}"/>
    <cellStyle name="Porcentaje 2 2" xfId="14" xr:uid="{00000000-0005-0000-0000-000019000000}"/>
    <cellStyle name="Porcentual 9" xfId="29" xr:uid="{402A3DB2-36D8-41D2-B2AC-581121986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5.xml"/><Relationship Id="rId47" Type="http://schemas.openxmlformats.org/officeDocument/2006/relationships/externalLink" Target="externalLinks/externalLink20.xml"/><Relationship Id="rId63" Type="http://schemas.openxmlformats.org/officeDocument/2006/relationships/externalLink" Target="externalLinks/externalLink36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2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5.xml"/><Relationship Id="rId37" Type="http://schemas.openxmlformats.org/officeDocument/2006/relationships/externalLink" Target="externalLinks/externalLink10.xml"/><Relationship Id="rId40" Type="http://schemas.openxmlformats.org/officeDocument/2006/relationships/externalLink" Target="externalLinks/externalLink13.xml"/><Relationship Id="rId45" Type="http://schemas.openxmlformats.org/officeDocument/2006/relationships/externalLink" Target="externalLinks/externalLink18.xml"/><Relationship Id="rId53" Type="http://schemas.openxmlformats.org/officeDocument/2006/relationships/externalLink" Target="externalLinks/externalLink26.xml"/><Relationship Id="rId58" Type="http://schemas.openxmlformats.org/officeDocument/2006/relationships/externalLink" Target="externalLinks/externalLink31.xml"/><Relationship Id="rId66" Type="http://schemas.openxmlformats.org/officeDocument/2006/relationships/externalLink" Target="externalLinks/externalLink39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4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3.xml"/><Relationship Id="rId35" Type="http://schemas.openxmlformats.org/officeDocument/2006/relationships/externalLink" Target="externalLinks/externalLink8.xml"/><Relationship Id="rId43" Type="http://schemas.openxmlformats.org/officeDocument/2006/relationships/externalLink" Target="externalLinks/externalLink16.xml"/><Relationship Id="rId48" Type="http://schemas.openxmlformats.org/officeDocument/2006/relationships/externalLink" Target="externalLinks/externalLink21.xml"/><Relationship Id="rId56" Type="http://schemas.openxmlformats.org/officeDocument/2006/relationships/externalLink" Target="externalLinks/externalLink29.xml"/><Relationship Id="rId64" Type="http://schemas.openxmlformats.org/officeDocument/2006/relationships/externalLink" Target="externalLinks/externalLink37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4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6.xml"/><Relationship Id="rId38" Type="http://schemas.openxmlformats.org/officeDocument/2006/relationships/externalLink" Target="externalLinks/externalLink11.xml"/><Relationship Id="rId46" Type="http://schemas.openxmlformats.org/officeDocument/2006/relationships/externalLink" Target="externalLinks/externalLink19.xml"/><Relationship Id="rId59" Type="http://schemas.openxmlformats.org/officeDocument/2006/relationships/externalLink" Target="externalLinks/externalLink32.xml"/><Relationship Id="rId67" Type="http://schemas.openxmlformats.org/officeDocument/2006/relationships/externalLink" Target="externalLinks/externalLink40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4.xml"/><Relationship Id="rId54" Type="http://schemas.openxmlformats.org/officeDocument/2006/relationships/externalLink" Target="externalLinks/externalLink27.xml"/><Relationship Id="rId62" Type="http://schemas.openxmlformats.org/officeDocument/2006/relationships/externalLink" Target="externalLinks/externalLink35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36" Type="http://schemas.openxmlformats.org/officeDocument/2006/relationships/externalLink" Target="externalLinks/externalLink9.xml"/><Relationship Id="rId49" Type="http://schemas.openxmlformats.org/officeDocument/2006/relationships/externalLink" Target="externalLinks/externalLink22.xml"/><Relationship Id="rId57" Type="http://schemas.openxmlformats.org/officeDocument/2006/relationships/externalLink" Target="externalLinks/externalLink30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4.xml"/><Relationship Id="rId44" Type="http://schemas.openxmlformats.org/officeDocument/2006/relationships/externalLink" Target="externalLinks/externalLink17.xml"/><Relationship Id="rId52" Type="http://schemas.openxmlformats.org/officeDocument/2006/relationships/externalLink" Target="externalLinks/externalLink25.xml"/><Relationship Id="rId60" Type="http://schemas.openxmlformats.org/officeDocument/2006/relationships/externalLink" Target="externalLinks/externalLink33.xml"/><Relationship Id="rId65" Type="http://schemas.openxmlformats.org/officeDocument/2006/relationships/externalLink" Target="externalLinks/externalLink3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2.xml"/><Relationship Id="rId34" Type="http://schemas.openxmlformats.org/officeDocument/2006/relationships/externalLink" Target="externalLinks/externalLink7.xml"/><Relationship Id="rId50" Type="http://schemas.openxmlformats.org/officeDocument/2006/relationships/externalLink" Target="externalLinks/externalLink23.xml"/><Relationship Id="rId55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38100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8C050E04-0B9A-4844-8E4F-3936243FF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38100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105CFE63-1885-4869-B962-561FB6CFC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83368</xdr:colOff>
      <xdr:row>2</xdr:row>
      <xdr:rowOff>64213</xdr:rowOff>
    </xdr:from>
    <xdr:to>
      <xdr:col>1</xdr:col>
      <xdr:colOff>721545</xdr:colOff>
      <xdr:row>6</xdr:row>
      <xdr:rowOff>56080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192EDBB6-5D73-482C-825E-8F31513FE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2918" y="397588"/>
          <a:ext cx="638177" cy="658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83368</xdr:colOff>
      <xdr:row>2</xdr:row>
      <xdr:rowOff>64213</xdr:rowOff>
    </xdr:from>
    <xdr:to>
      <xdr:col>1</xdr:col>
      <xdr:colOff>721545</xdr:colOff>
      <xdr:row>6</xdr:row>
      <xdr:rowOff>56080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755B5F02-29E4-4447-AE94-C855ED09E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2918" y="397588"/>
          <a:ext cx="638177" cy="658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42570A89-49A2-434A-835F-A3FA822A8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F48D811A-66BE-42CD-875B-A3D846504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51151D32-5FA6-43E3-A39C-4FC446476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49D717B1-7CD7-4FEF-B1BA-36F4C80E1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4B981B35-7C43-4A04-9B52-D35E8B861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2</xdr:row>
      <xdr:rowOff>66674</xdr:rowOff>
    </xdr:from>
    <xdr:to>
      <xdr:col>1</xdr:col>
      <xdr:colOff>742950</xdr:colOff>
      <xdr:row>6</xdr:row>
      <xdr:rowOff>152399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1F79A900-1313-4E7E-A461-EDD26AA37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400049"/>
          <a:ext cx="638177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CA8151C4-E12F-4E73-9BE0-62A531B8F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A2079413-F567-4FFF-8C90-D06B95D8D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63ACAA9B-EEA2-47BC-8146-72B0CCAEB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D1452F7E-6BEE-452B-953A-508ED138A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A0141047-610A-444C-A554-7E320D8BF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F88ABAC2-9183-4F10-986B-A5CD4DBA0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6E7A293E" TargetMode="External"/><Relationship Id="rId1" Type="http://schemas.openxmlformats.org/officeDocument/2006/relationships/externalLinkPath" Target="file:///\\6E7A293E\a%20%20aaInformaci&#243;n%20GRUPO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mromero\Configuraci&#243;n%20local\Archivos%20temporales%20de%20Internet\OLK77\20-02-09%20observaciones%20de%20mario%20romero\enviado%20por%20la%20territorial\Documents%20and%20Settings\Jaime%20Rojas\Mis%20documentos\Contrato\I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Documents%20and%20Settings\Pedro%20Garcia%20Realpe\Mis%20documentos\AMV_G1_2006_TUMACO\Informes\Trimestre%20No.%201_Jul_Sept_06_Tumaco\a%20%20aaInformaci&#243;n%20GRUPO%204\A%20MInformes%20Mensuales\Informe%20de%20estado%20vial%20ene\aCCIDENTES%20DE%201995%20-%201996.xls?DB7CCA92" TargetMode="External"/><Relationship Id="rId1" Type="http://schemas.openxmlformats.org/officeDocument/2006/relationships/externalLinkPath" Target="file:///\\DB7CCA92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ZXPREPLIEGOS%20PUENTE%20ARMADA\PRESUP\ZPREPLIEGOS%20PUENTE%20ARMADA\OBRAS%20PUENTE%20ARMADA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Users\Administrador\Desktop\AMV03NARI&#209;O%20ACTUAL\PRESUPUESTOS\Ruta%201702\PRESENTACI&#211;N%20BOGOT&#193;_RUTA%201702_26%20MARZO%202012\a%20%20aaInformaci&#243;n%20GRUPO%204\A%20MInformes%20Mensuales\Informe%20de%20estado%20vial%20ene\aCCIDENTES%20DE%201995%20-%201996.xls?27B31F55" TargetMode="External"/><Relationship Id="rId1" Type="http://schemas.openxmlformats.org/officeDocument/2006/relationships/externalLinkPath" Target="file:///\\27B31F55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rgeF\Documents\amv%20grupo%203%20boyaca%202009\PRECIOS%20UNITARIOS\corregidos\2011\LICITACIONES%20AGOSTO%202011\apus%20boyaca%20VIA%20chiquinquira%20-%20TUNJ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1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dor\documentos%20amv\Users\PERSONAL\Desktop\NECESIDADES%206405-6115%202021-2024\NECESIDADES%206504_2021-2024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wjaime_invias_gov_co/Documents/Escritorio/IP-SEDE%202022/AREAS%20PINTURA%20SEDE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S%202017\Desktop\APUS%20DE%20SE&#209;ALIZACION-%20RAM&#211;N%20LOB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TORTA EST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BD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Base de Datos"/>
      <sheetName val="Elementos Involucrados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LISTA"/>
      <sheetName val="BASE DE DATOS DE PRECIO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/>
      <sheetData sheetId="1081"/>
      <sheetData sheetId="1082" refreshError="1"/>
      <sheetData sheetId="1083" refreshError="1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\Users\USUARIO\Downloads\a  aaI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SEGUIM Y REPROG MES 1 (2)"/>
      <sheetName val="LISTADO "/>
      <sheetName val="M.O."/>
      <sheetName val="#REF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5"/>
      <sheetName val="_aCCIDENTES_DE_1995___1996_xl_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#¡REF"/>
      <sheetName val="Informacion"/>
      <sheetName val="\a  aaInformación GRUPO 4\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Users\HP\AppData\Local\Microso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"/>
    </sheetNames>
    <definedNames>
      <definedName name="absc"/>
    </defined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#¡REF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ACTA DE MODIFICACION  (2)"/>
      <sheetName val="CONT_ADI"/>
      <sheetName val="Informe"/>
      <sheetName val="otros"/>
      <sheetName val="PRESUPUESTO"/>
      <sheetName val="Seguim-16"/>
      <sheetName val="Informacion"/>
      <sheetName val="INDICMICROEMP"/>
      <sheetName val="\a  aaInformación GRUPO 4\A MIn"/>
      <sheetName val="Datos"/>
      <sheetName val="MATERIALES"/>
      <sheetName val="Res-Accide-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\Users\USUARIO\Downloads\MANTEN"/>
      <sheetName val="#REF"/>
      <sheetName val="Cuadrillas"/>
      <sheetName val="Jornal"/>
      <sheetName val="Fornato 6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5"/>
      <sheetName val="[a  aaInformación]__cceficien_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Materiales"/>
      <sheetName val="Cuadrillas"/>
      <sheetName val="Concretos y morteros"/>
      <sheetName val="Equipo"/>
      <sheetName val="Datos iniciales "/>
      <sheetName val="Transporte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°16"/>
      <sheetName val="Libro1"/>
    </sheetNames>
    <definedNames>
      <definedName name="err" refersTo="#¡REF!"/>
    </definedNames>
    <sheetDataSet>
      <sheetData sheetId="0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EQUIPOS"/>
      <sheetName val="MATERIALES"/>
      <sheetName val="TRANSPORTE"/>
      <sheetName val="MINFRA-MN-IN-10-FR-1"/>
      <sheetName val="MEM CALC 6504_2021-2024"/>
      <sheetName val="PPTO OBRA 6504 (2021-2024)"/>
      <sheetName val="CRONOGRAMA 2021"/>
      <sheetName val="MEM CALC 6504-2021"/>
      <sheetName val="PPTO OBRA 6504 (2021)"/>
      <sheetName val="Ppto Intv  2021"/>
      <sheetName val="PRES. EST Y DISEÑOS "/>
      <sheetName val="INTERVENTORIA"/>
      <sheetName val="INDICE"/>
      <sheetName val="201.1"/>
      <sheetName val="201.2"/>
      <sheetName val="201.7"/>
      <sheetName val="201.8"/>
      <sheetName val="201.9"/>
      <sheetName val="201.10"/>
      <sheetName val="201.13"/>
      <sheetName val="201.15"/>
      <sheetName val="201.16"/>
      <sheetName val="210.1.1"/>
      <sheetName val="210.2.4"/>
      <sheetName val="211.1"/>
      <sheetName val="220.1"/>
      <sheetName val="221.1"/>
      <sheetName val="231.1"/>
      <sheetName val="310.1"/>
      <sheetName val="311.1"/>
      <sheetName val="320.1"/>
      <sheetName val="320.2"/>
      <sheetName val="320.4"/>
      <sheetName val="330.1"/>
      <sheetName val="330.2"/>
      <sheetName val="330.4"/>
      <sheetName val="340.1"/>
      <sheetName val="420.1"/>
      <sheetName val="420.2 "/>
      <sheetName val="420.3"/>
      <sheetName val="421.1"/>
      <sheetName val="450.2"/>
      <sheetName val="460.1"/>
      <sheetName val="460.2"/>
      <sheetName val="465.1"/>
      <sheetName val="600.1.1"/>
      <sheetName val="600.2.3"/>
      <sheetName val="600.2.4"/>
      <sheetName val="610.1"/>
      <sheetName val="610.2"/>
      <sheetName val="610.3"/>
      <sheetName val="621.1.1"/>
      <sheetName val="621.1.2"/>
      <sheetName val="630.1"/>
      <sheetName val="630.2"/>
      <sheetName val="630.3"/>
      <sheetName val="630.4"/>
      <sheetName val="630.5"/>
      <sheetName val="630.6"/>
      <sheetName val="630.7"/>
      <sheetName val="640.1"/>
      <sheetName val="661.1"/>
      <sheetName val="670.1"/>
      <sheetName val="670.5"/>
      <sheetName val="671.1"/>
      <sheetName val="671.3"/>
      <sheetName val="672.1"/>
      <sheetName val="672.2"/>
      <sheetName val="673.1.1"/>
      <sheetName val="673.2"/>
      <sheetName val="674.1"/>
      <sheetName val="674.2"/>
      <sheetName val="681.1"/>
      <sheetName val="681.2"/>
      <sheetName val="681.3"/>
      <sheetName val="700.1"/>
      <sheetName val="700.3"/>
      <sheetName val="701.1"/>
      <sheetName val="710.1"/>
      <sheetName val="710.2"/>
      <sheetName val="730.1"/>
      <sheetName val="730.2"/>
      <sheetName val="741.1"/>
      <sheetName val="800.1"/>
      <sheetName val="810.1"/>
      <sheetName val="810.2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2103mar%20.xls"/>
      <sheetName val="ELECTRICO"/>
      <sheetName val="Vuelta"/>
      <sheetName val="días habiles 2015"/>
      <sheetName val="INS"/>
      <sheetName val="Ppto"/>
      <sheetName val="Plan auditoría"/>
      <sheetName val="Análisis de 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Hoja1"/>
      <sheetName val="BASE"/>
      <sheetName val="1_Preliminares"/>
      <sheetName val="M.Obr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  <sheetName val="ACTA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  <sheetName val="TRANSPORTE"/>
      <sheetName val="Listas"/>
      <sheetName val="Excavación Mat. Común Estacione"/>
      <sheetName val="Demolición Pavimento"/>
      <sheetName val="SUB APU"/>
      <sheetName val="Equipo"/>
      <sheetName val="PUNITARIOS%20PARA%20241201%202S"/>
      <sheetName val="PRESUPUESTO"/>
      <sheetName val="ESTADO VÍA-CRIT.TECNICO"/>
      <sheetName val="GCB2000"/>
      <sheetName val="RELACION MES"/>
      <sheetName val="A. P. U."/>
      <sheetName val=" Liquidacion de Obra por Tramos"/>
      <sheetName val="A.P.U"/>
      <sheetName val="FORMULA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Lp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  <sheetName val="devdics"/>
      <sheetName val="CRA.MODI"/>
      <sheetName val="Presup_Canc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EA PINTURA TOTAL SEDE "/>
      <sheetName val="RESUMEN CANTIDADES PPTO OFICIAL"/>
    </sheetNames>
    <sheetDataSet>
      <sheetData sheetId="0">
        <row r="17">
          <cell r="D17">
            <v>21.12</v>
          </cell>
        </row>
        <row r="18">
          <cell r="D18">
            <v>17.760000000000002</v>
          </cell>
        </row>
        <row r="19">
          <cell r="D19">
            <v>16.28</v>
          </cell>
          <cell r="I19">
            <v>38.42</v>
          </cell>
        </row>
        <row r="22">
          <cell r="I22">
            <v>44.08</v>
          </cell>
        </row>
        <row r="25">
          <cell r="I25">
            <v>38.75</v>
          </cell>
        </row>
        <row r="26">
          <cell r="I26">
            <v>25</v>
          </cell>
        </row>
        <row r="37">
          <cell r="D37">
            <v>12.48</v>
          </cell>
        </row>
        <row r="38">
          <cell r="D38">
            <v>5.04</v>
          </cell>
        </row>
        <row r="39">
          <cell r="D39">
            <v>9</v>
          </cell>
        </row>
        <row r="42">
          <cell r="D42">
            <v>22.95</v>
          </cell>
        </row>
        <row r="43">
          <cell r="D43">
            <v>19.38</v>
          </cell>
        </row>
        <row r="44">
          <cell r="D44">
            <v>56.18</v>
          </cell>
        </row>
        <row r="45">
          <cell r="D45">
            <v>13.78</v>
          </cell>
        </row>
        <row r="46">
          <cell r="D46">
            <v>14.96</v>
          </cell>
        </row>
        <row r="47">
          <cell r="D47">
            <v>13</v>
          </cell>
        </row>
        <row r="48">
          <cell r="D48">
            <v>28.09</v>
          </cell>
        </row>
        <row r="51">
          <cell r="D51">
            <v>62.400000000000006</v>
          </cell>
        </row>
        <row r="52">
          <cell r="D52">
            <v>41.6</v>
          </cell>
        </row>
        <row r="53">
          <cell r="D53">
            <v>96</v>
          </cell>
        </row>
        <row r="60">
          <cell r="D60">
            <v>45.900000000000006</v>
          </cell>
        </row>
        <row r="61">
          <cell r="D61">
            <v>22.200000000000003</v>
          </cell>
        </row>
        <row r="62">
          <cell r="D62">
            <v>28.305000000000003</v>
          </cell>
        </row>
        <row r="67">
          <cell r="D67">
            <v>67.679999999999993</v>
          </cell>
        </row>
        <row r="68">
          <cell r="D68">
            <v>52.8</v>
          </cell>
        </row>
        <row r="69">
          <cell r="D69">
            <v>57.75</v>
          </cell>
        </row>
        <row r="72">
          <cell r="D72">
            <v>10.799999999999999</v>
          </cell>
        </row>
        <row r="73">
          <cell r="D73">
            <v>8.8800000000000008</v>
          </cell>
        </row>
        <row r="74">
          <cell r="D74">
            <v>16.650000000000002</v>
          </cell>
        </row>
        <row r="77">
          <cell r="D77">
            <v>50.44</v>
          </cell>
        </row>
        <row r="78">
          <cell r="D78">
            <v>22.880000000000003</v>
          </cell>
        </row>
        <row r="79">
          <cell r="D79">
            <v>42.68</v>
          </cell>
        </row>
      </sheetData>
      <sheetData sheetId="1">
        <row r="1">
          <cell r="C1">
            <v>42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INICIALES "/>
      <sheetName val="PRESUPUESTO OFICIAL"/>
      <sheetName val="Materiales"/>
      <sheetName val="Equipo"/>
      <sheetName val="Mano de Obra"/>
      <sheetName val="SV-01"/>
      <sheetName val="SV-02"/>
      <sheetName val="SV-03"/>
      <sheetName val="SV-04"/>
      <sheetName val="SV-05"/>
      <sheetName val="SV-06"/>
      <sheetName val="SV-07"/>
      <sheetName val="SV-08"/>
      <sheetName val="SV-09"/>
      <sheetName val="SV-10"/>
      <sheetName val="SV-11"/>
      <sheetName val="SV-12."/>
      <sheetName val="SV-13"/>
      <sheetName val="SV-14"/>
      <sheetName val="SV-15"/>
      <sheetName val="SV-16"/>
      <sheetName val="SV-17"/>
      <sheetName val="SV-18"/>
      <sheetName val="SV-19"/>
      <sheetName val="SV-20"/>
      <sheetName val="SV-21"/>
      <sheetName val="SV-22"/>
      <sheetName val="SV-23"/>
      <sheetName val="SV-24"/>
      <sheetName val="SV-25"/>
      <sheetName val="SV-26"/>
      <sheetName val="SV-27"/>
      <sheetName val="SV-28"/>
    </sheetNames>
    <sheetDataSet>
      <sheetData sheetId="0">
        <row r="5">
          <cell r="B5" t="str">
            <v>MANUAL DE INTERVENTORÍA OBRA PUBLICA</v>
          </cell>
        </row>
      </sheetData>
      <sheetData sheetId="1"/>
      <sheetData sheetId="2"/>
      <sheetData sheetId="3"/>
      <sheetData sheetId="4">
        <row r="4">
          <cell r="A4" t="str">
            <v>MO-SV-001</v>
          </cell>
        </row>
      </sheetData>
      <sheetData sheetId="5">
        <row r="96">
          <cell r="G96" t="str">
            <v>Firma</v>
          </cell>
        </row>
        <row r="97">
          <cell r="G97" t="str">
            <v>Nombre:</v>
          </cell>
        </row>
        <row r="98">
          <cell r="G98" t="str">
            <v>Representante Legal del Contratista o su Apoderado</v>
          </cell>
        </row>
        <row r="99">
          <cell r="G99" t="str">
            <v>Matricula No. :</v>
          </cell>
        </row>
        <row r="101">
          <cell r="B101" t="str">
            <v>OBSERVACIONES INTERVENTORÍA</v>
          </cell>
        </row>
        <row r="105">
          <cell r="G105" t="str">
            <v>Firma</v>
          </cell>
        </row>
        <row r="106">
          <cell r="G106" t="str">
            <v>Nombre:</v>
          </cell>
        </row>
        <row r="107">
          <cell r="G107" t="str">
            <v>Representante Legal del Interventor o su Apoderado</v>
          </cell>
        </row>
        <row r="108">
          <cell r="G108" t="str">
            <v>Matricula No. :</v>
          </cell>
        </row>
        <row r="109">
          <cell r="B109" t="str">
            <v xml:space="preserve">Original: Archivo de Gestión Contractual ( Subdirecciòn Administrativa) </v>
          </cell>
        </row>
        <row r="110">
          <cell r="B110" t="str">
            <v>Copias : Unidad Ejecutora,  Contratista, Interventor y Dirección Territorial.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F9426-2650-403B-BF81-15ACB8D20C11}">
  <sheetPr>
    <tabColor rgb="FFFFC000"/>
  </sheetPr>
  <dimension ref="A1:H106"/>
  <sheetViews>
    <sheetView topLeftCell="A88" workbookViewId="0">
      <selection activeCell="G97" sqref="G97"/>
    </sheetView>
  </sheetViews>
  <sheetFormatPr baseColWidth="10" defaultRowHeight="15"/>
  <cols>
    <col min="1" max="1" width="48.7109375" customWidth="1"/>
    <col min="2" max="2" width="9.42578125" customWidth="1"/>
    <col min="4" max="4" width="4.140625" customWidth="1"/>
    <col min="5" max="5" width="4" customWidth="1"/>
    <col min="6" max="6" width="41.42578125" customWidth="1"/>
    <col min="7" max="7" width="11.42578125" style="594"/>
    <col min="8" max="8" width="11.42578125" style="447"/>
  </cols>
  <sheetData>
    <row r="1" spans="1:3" ht="30.75" thickBot="1">
      <c r="A1" s="452" t="s">
        <v>19</v>
      </c>
      <c r="B1" s="453" t="s">
        <v>285</v>
      </c>
      <c r="C1" s="454">
        <f>C3+C13+C17</f>
        <v>42</v>
      </c>
    </row>
    <row r="2" spans="1:3" ht="6.75" customHeight="1" thickBot="1">
      <c r="A2" s="654"/>
      <c r="B2" s="655"/>
      <c r="C2" s="656"/>
    </row>
    <row r="3" spans="1:3" ht="15.75" thickBot="1">
      <c r="A3" s="455" t="s">
        <v>286</v>
      </c>
      <c r="B3" s="456"/>
      <c r="C3" s="457">
        <f>SUM(C4:C11)</f>
        <v>20</v>
      </c>
    </row>
    <row r="4" spans="1:3">
      <c r="A4" s="458" t="s">
        <v>287</v>
      </c>
      <c r="B4" s="459" t="s">
        <v>285</v>
      </c>
      <c r="C4" s="460">
        <v>2</v>
      </c>
    </row>
    <row r="5" spans="1:3">
      <c r="A5" s="461" t="s">
        <v>288</v>
      </c>
      <c r="B5" s="462" t="s">
        <v>285</v>
      </c>
      <c r="C5" s="463">
        <v>3</v>
      </c>
    </row>
    <row r="6" spans="1:3">
      <c r="A6" s="461" t="s">
        <v>289</v>
      </c>
      <c r="B6" s="462" t="s">
        <v>285</v>
      </c>
      <c r="C6" s="463">
        <v>2</v>
      </c>
    </row>
    <row r="7" spans="1:3">
      <c r="A7" s="461" t="s">
        <v>290</v>
      </c>
      <c r="B7" s="462" t="s">
        <v>285</v>
      </c>
      <c r="C7" s="463">
        <v>1</v>
      </c>
    </row>
    <row r="8" spans="1:3">
      <c r="A8" s="461" t="s">
        <v>291</v>
      </c>
      <c r="B8" s="462" t="s">
        <v>285</v>
      </c>
      <c r="C8" s="463">
        <v>6</v>
      </c>
    </row>
    <row r="9" spans="1:3">
      <c r="A9" s="461" t="s">
        <v>292</v>
      </c>
      <c r="B9" s="462" t="s">
        <v>285</v>
      </c>
      <c r="C9" s="463">
        <v>2</v>
      </c>
    </row>
    <row r="10" spans="1:3">
      <c r="A10" s="461" t="s">
        <v>293</v>
      </c>
      <c r="B10" s="462" t="s">
        <v>285</v>
      </c>
      <c r="C10" s="463">
        <v>1</v>
      </c>
    </row>
    <row r="11" spans="1:3" ht="15.75" thickBot="1">
      <c r="A11" s="464" t="s">
        <v>294</v>
      </c>
      <c r="B11" s="465" t="s">
        <v>285</v>
      </c>
      <c r="C11" s="466">
        <v>3</v>
      </c>
    </row>
    <row r="12" spans="1:3" ht="9.75" customHeight="1" thickBot="1">
      <c r="A12" s="467"/>
      <c r="B12" s="468"/>
      <c r="C12" s="469"/>
    </row>
    <row r="13" spans="1:3" ht="15.75" thickBot="1">
      <c r="A13" s="455" t="s">
        <v>295</v>
      </c>
      <c r="B13" s="456"/>
      <c r="C13" s="457">
        <f>SUM(C14:C15)</f>
        <v>10</v>
      </c>
    </row>
    <row r="14" spans="1:3">
      <c r="A14" s="458" t="s">
        <v>296</v>
      </c>
      <c r="B14" s="462" t="s">
        <v>285</v>
      </c>
      <c r="C14" s="460">
        <v>5</v>
      </c>
    </row>
    <row r="15" spans="1:3" ht="15.75" thickBot="1">
      <c r="A15" s="464" t="s">
        <v>297</v>
      </c>
      <c r="B15" s="470" t="s">
        <v>285</v>
      </c>
      <c r="C15" s="466">
        <v>5</v>
      </c>
    </row>
    <row r="16" spans="1:3" ht="8.25" customHeight="1" thickBot="1">
      <c r="A16" s="654"/>
      <c r="B16" s="655"/>
      <c r="C16" s="656"/>
    </row>
    <row r="17" spans="1:3" ht="15.75" thickBot="1">
      <c r="A17" s="455" t="s">
        <v>298</v>
      </c>
      <c r="B17" s="456"/>
      <c r="C17" s="457">
        <f>SUM(C18:C19)</f>
        <v>12</v>
      </c>
    </row>
    <row r="18" spans="1:3">
      <c r="A18" s="458" t="s">
        <v>299</v>
      </c>
      <c r="B18" s="462" t="s">
        <v>285</v>
      </c>
      <c r="C18" s="460">
        <v>10</v>
      </c>
    </row>
    <row r="19" spans="1:3" ht="15.75" thickBot="1">
      <c r="A19" s="464" t="s">
        <v>300</v>
      </c>
      <c r="B19" s="470" t="s">
        <v>285</v>
      </c>
      <c r="C19" s="466">
        <v>2</v>
      </c>
    </row>
    <row r="20" spans="1:3" ht="39.75" customHeight="1" thickBot="1">
      <c r="A20" s="471"/>
      <c r="B20" s="472"/>
      <c r="C20" s="471"/>
    </row>
    <row r="21" spans="1:3" ht="25.5" customHeight="1" thickBot="1">
      <c r="A21" s="473" t="s">
        <v>29</v>
      </c>
      <c r="B21" s="474" t="s">
        <v>41</v>
      </c>
      <c r="C21" s="475">
        <f>SUM(C23:C25)</f>
        <v>75</v>
      </c>
    </row>
    <row r="22" spans="1:3" ht="5.25" customHeight="1" thickBot="1">
      <c r="A22" s="476"/>
      <c r="B22" s="477"/>
      <c r="C22" s="476"/>
    </row>
    <row r="23" spans="1:3">
      <c r="A23" s="478" t="s">
        <v>301</v>
      </c>
      <c r="B23" s="479" t="s">
        <v>41</v>
      </c>
      <c r="C23" s="480">
        <f>11.5*2*2</f>
        <v>46</v>
      </c>
    </row>
    <row r="24" spans="1:3" ht="22.5" customHeight="1">
      <c r="A24" s="481" t="s">
        <v>302</v>
      </c>
      <c r="B24" s="482" t="s">
        <v>41</v>
      </c>
      <c r="C24" s="483">
        <v>25</v>
      </c>
    </row>
    <row r="25" spans="1:3" ht="15.75" thickBot="1">
      <c r="A25" s="484" t="s">
        <v>303</v>
      </c>
      <c r="B25" s="485" t="s">
        <v>41</v>
      </c>
      <c r="C25" s="486">
        <f>4*1</f>
        <v>4</v>
      </c>
    </row>
    <row r="26" spans="1:3" ht="30" customHeight="1" thickBot="1"/>
    <row r="27" spans="1:3" ht="45.75" thickBot="1">
      <c r="A27" s="487" t="s">
        <v>30</v>
      </c>
      <c r="B27" s="488" t="s">
        <v>41</v>
      </c>
      <c r="C27" s="489">
        <f>ROUND((SUM(C29:C33)*2),0)</f>
        <v>567</v>
      </c>
    </row>
    <row r="28" spans="1:3" ht="6" customHeight="1" thickBot="1">
      <c r="A28" s="657"/>
      <c r="B28" s="658"/>
      <c r="C28" s="659"/>
    </row>
    <row r="29" spans="1:3">
      <c r="A29" s="490" t="s">
        <v>304</v>
      </c>
      <c r="B29" s="491" t="s">
        <v>41</v>
      </c>
      <c r="C29" s="492">
        <v>56.35</v>
      </c>
    </row>
    <row r="30" spans="1:3">
      <c r="A30" s="493" t="s">
        <v>305</v>
      </c>
      <c r="B30" s="494" t="s">
        <v>41</v>
      </c>
      <c r="C30" s="495">
        <v>30</v>
      </c>
    </row>
    <row r="31" spans="1:3">
      <c r="A31" s="496" t="s">
        <v>306</v>
      </c>
      <c r="B31" s="494" t="s">
        <v>41</v>
      </c>
      <c r="C31" s="495">
        <v>26.88</v>
      </c>
    </row>
    <row r="32" spans="1:3">
      <c r="A32" s="496" t="s">
        <v>307</v>
      </c>
      <c r="B32" s="494" t="s">
        <v>41</v>
      </c>
      <c r="C32" s="495">
        <f>90.75+59.4</f>
        <v>150.15</v>
      </c>
    </row>
    <row r="33" spans="1:3" ht="15.75" thickBot="1">
      <c r="A33" s="497" t="s">
        <v>308</v>
      </c>
      <c r="B33" s="498" t="s">
        <v>41</v>
      </c>
      <c r="C33" s="499">
        <v>20.2</v>
      </c>
    </row>
    <row r="34" spans="1:3" ht="34.5" customHeight="1" thickBot="1"/>
    <row r="35" spans="1:3" ht="45.75" thickBot="1">
      <c r="A35" s="500" t="s">
        <v>31</v>
      </c>
      <c r="B35" s="501" t="s">
        <v>41</v>
      </c>
      <c r="C35" s="502">
        <f>ROUND(((C37+C44)*2),0)</f>
        <v>1754</v>
      </c>
    </row>
    <row r="36" spans="1:3" ht="7.5" customHeight="1" thickBot="1">
      <c r="A36" s="660"/>
      <c r="B36" s="661"/>
      <c r="C36" s="662"/>
    </row>
    <row r="37" spans="1:3" ht="15.75" thickBot="1">
      <c r="A37" s="503" t="s">
        <v>286</v>
      </c>
      <c r="B37" s="504"/>
      <c r="C37" s="505">
        <f>SUM(C38:C42)</f>
        <v>546.42499999999995</v>
      </c>
    </row>
    <row r="38" spans="1:3">
      <c r="A38" s="506" t="s">
        <v>289</v>
      </c>
      <c r="B38" s="507" t="s">
        <v>41</v>
      </c>
      <c r="C38" s="508">
        <f>'[39]AREA PINTURA TOTAL SEDE '!D17+'[39]AREA PINTURA TOTAL SEDE '!D18+'[39]AREA PINTURA TOTAL SEDE '!D19</f>
        <v>55.160000000000004</v>
      </c>
    </row>
    <row r="39" spans="1:3">
      <c r="A39" s="509" t="s">
        <v>291</v>
      </c>
      <c r="B39" s="510" t="s">
        <v>41</v>
      </c>
      <c r="C39" s="511">
        <f>'[39]AREA PINTURA TOTAL SEDE '!D42+'[39]AREA PINTURA TOTAL SEDE '!D43+'[39]AREA PINTURA TOTAL SEDE '!D44+'[39]AREA PINTURA TOTAL SEDE '!D45+'[39]AREA PINTURA TOTAL SEDE '!D46+'[39]AREA PINTURA TOTAL SEDE '!D47+'[39]AREA PINTURA TOTAL SEDE '!D48</f>
        <v>168.34</v>
      </c>
    </row>
    <row r="40" spans="1:3">
      <c r="A40" s="512" t="s">
        <v>309</v>
      </c>
      <c r="B40" s="513" t="s">
        <v>41</v>
      </c>
      <c r="C40" s="514">
        <f>'[39]AREA PINTURA TOTAL SEDE '!D37+'[39]AREA PINTURA TOTAL SEDE '!D38+'[39]AREA PINTURA TOTAL SEDE '!D39</f>
        <v>26.52</v>
      </c>
    </row>
    <row r="41" spans="1:3">
      <c r="A41" s="512" t="s">
        <v>299</v>
      </c>
      <c r="B41" s="513" t="s">
        <v>41</v>
      </c>
      <c r="C41" s="514">
        <f>'[39]AREA PINTURA TOTAL SEDE '!D51+'[39]AREA PINTURA TOTAL SEDE '!D52+'[39]AREA PINTURA TOTAL SEDE '!D53</f>
        <v>200</v>
      </c>
    </row>
    <row r="42" spans="1:3" ht="15.75" thickBot="1">
      <c r="A42" s="515" t="s">
        <v>300</v>
      </c>
      <c r="B42" s="516" t="s">
        <v>41</v>
      </c>
      <c r="C42" s="517">
        <f>'[39]AREA PINTURA TOTAL SEDE '!D60+'[39]AREA PINTURA TOTAL SEDE '!D61+'[39]AREA PINTURA TOTAL SEDE '!D62</f>
        <v>96.405000000000015</v>
      </c>
    </row>
    <row r="43" spans="1:3" ht="10.5" customHeight="1" thickBot="1">
      <c r="A43" s="518"/>
      <c r="B43" s="519"/>
      <c r="C43" s="520"/>
    </row>
    <row r="44" spans="1:3" ht="15.75" thickBot="1">
      <c r="A44" s="503" t="s">
        <v>310</v>
      </c>
      <c r="B44" s="504"/>
      <c r="C44" s="521">
        <f>SUM(C45:C47)</f>
        <v>330.56</v>
      </c>
    </row>
    <row r="45" spans="1:3">
      <c r="A45" s="506" t="s">
        <v>296</v>
      </c>
      <c r="B45" s="507" t="s">
        <v>41</v>
      </c>
      <c r="C45" s="522">
        <f>'[39]AREA PINTURA TOTAL SEDE '!D67+'[39]AREA PINTURA TOTAL SEDE '!D68+'[39]AREA PINTURA TOTAL SEDE '!D69</f>
        <v>178.23</v>
      </c>
    </row>
    <row r="46" spans="1:3">
      <c r="A46" s="512" t="s">
        <v>297</v>
      </c>
      <c r="B46" s="513" t="s">
        <v>41</v>
      </c>
      <c r="C46" s="514">
        <f>'[39]AREA PINTURA TOTAL SEDE '!D77+'[39]AREA PINTURA TOTAL SEDE '!D78+'[39]AREA PINTURA TOTAL SEDE '!D79</f>
        <v>116</v>
      </c>
    </row>
    <row r="47" spans="1:3" ht="15.75" thickBot="1">
      <c r="A47" s="515" t="s">
        <v>311</v>
      </c>
      <c r="B47" s="516" t="s">
        <v>41</v>
      </c>
      <c r="C47" s="517">
        <f>'[39]AREA PINTURA TOTAL SEDE '!D72+'[39]AREA PINTURA TOTAL SEDE '!D73+'[39]AREA PINTURA TOTAL SEDE '!D74</f>
        <v>36.33</v>
      </c>
    </row>
    <row r="48" spans="1:3" ht="30" customHeight="1" thickBot="1"/>
    <row r="49" spans="1:3" ht="30.75" thickBot="1">
      <c r="A49" s="523" t="s">
        <v>33</v>
      </c>
      <c r="B49" s="524" t="s">
        <v>41</v>
      </c>
      <c r="C49" s="525">
        <f>ROUND((SUM(C51:C53)*2),0)</f>
        <v>293</v>
      </c>
    </row>
    <row r="50" spans="1:3" ht="6" customHeight="1" thickBot="1">
      <c r="A50" s="526"/>
      <c r="B50" s="526"/>
      <c r="C50" s="526"/>
    </row>
    <row r="51" spans="1:3">
      <c r="A51" s="527" t="s">
        <v>312</v>
      </c>
      <c r="B51" s="528" t="s">
        <v>41</v>
      </c>
      <c r="C51" s="529">
        <f>'[39]AREA PINTURA TOTAL SEDE '!I19</f>
        <v>38.42</v>
      </c>
    </row>
    <row r="52" spans="1:3">
      <c r="A52" s="530" t="s">
        <v>313</v>
      </c>
      <c r="B52" s="531" t="s">
        <v>41</v>
      </c>
      <c r="C52" s="532">
        <f>'[39]AREA PINTURA TOTAL SEDE '!I22</f>
        <v>44.08</v>
      </c>
    </row>
    <row r="53" spans="1:3" ht="15.75" thickBot="1">
      <c r="A53" s="533" t="s">
        <v>314</v>
      </c>
      <c r="B53" s="534" t="s">
        <v>41</v>
      </c>
      <c r="C53" s="535">
        <f>'[39]AREA PINTURA TOTAL SEDE '!I25+'[39]AREA PINTURA TOTAL SEDE '!I26</f>
        <v>63.75</v>
      </c>
    </row>
    <row r="54" spans="1:3" ht="30" customHeight="1" thickBot="1"/>
    <row r="55" spans="1:3" ht="30.75" customHeight="1" thickBot="1">
      <c r="A55" s="536" t="s">
        <v>35</v>
      </c>
      <c r="B55" s="537" t="s">
        <v>41</v>
      </c>
      <c r="C55" s="538">
        <f>ROUND((C57+C68+C73+C76+C77),0)</f>
        <v>94</v>
      </c>
    </row>
    <row r="56" spans="1:3" ht="6" customHeight="1" thickBot="1">
      <c r="A56" s="651"/>
      <c r="B56" s="652"/>
      <c r="C56" s="653"/>
    </row>
    <row r="57" spans="1:3" ht="15.75" thickBot="1">
      <c r="A57" s="539" t="s">
        <v>286</v>
      </c>
      <c r="B57" s="540" t="s">
        <v>41</v>
      </c>
      <c r="C57" s="541">
        <f>ROUND((SUM(C58:C66)*2),0)</f>
        <v>46</v>
      </c>
    </row>
    <row r="58" spans="1:3">
      <c r="A58" s="542" t="s">
        <v>315</v>
      </c>
      <c r="B58" s="543" t="s">
        <v>41</v>
      </c>
      <c r="C58" s="544">
        <f>1.4*2.1</f>
        <v>2.94</v>
      </c>
    </row>
    <row r="59" spans="1:3">
      <c r="A59" s="545" t="s">
        <v>316</v>
      </c>
      <c r="B59" s="546" t="s">
        <v>41</v>
      </c>
      <c r="C59" s="547">
        <f>(0.85*2)+(0.85*2)</f>
        <v>3.4</v>
      </c>
    </row>
    <row r="60" spans="1:3">
      <c r="A60" s="545" t="s">
        <v>317</v>
      </c>
      <c r="B60" s="546" t="s">
        <v>41</v>
      </c>
      <c r="C60" s="547">
        <f>(0.69*2)+(0.85*2)</f>
        <v>3.08</v>
      </c>
    </row>
    <row r="61" spans="1:3">
      <c r="A61" s="545" t="s">
        <v>318</v>
      </c>
      <c r="B61" s="546" t="s">
        <v>41</v>
      </c>
      <c r="C61" s="547">
        <f>(0.69*2)+(0.85*2)</f>
        <v>3.08</v>
      </c>
    </row>
    <row r="62" spans="1:3">
      <c r="A62" s="545" t="s">
        <v>319</v>
      </c>
      <c r="B62" s="546" t="s">
        <v>41</v>
      </c>
      <c r="C62" s="547">
        <f>(0.69*2)+(0.85*2)</f>
        <v>3.08</v>
      </c>
    </row>
    <row r="63" spans="1:3">
      <c r="A63" s="545" t="s">
        <v>320</v>
      </c>
      <c r="B63" s="546" t="s">
        <v>41</v>
      </c>
      <c r="C63" s="547">
        <f>(0.85*2)</f>
        <v>1.7</v>
      </c>
    </row>
    <row r="64" spans="1:3">
      <c r="A64" s="545" t="s">
        <v>321</v>
      </c>
      <c r="B64" s="546" t="s">
        <v>41</v>
      </c>
      <c r="C64" s="547">
        <f>(0.85*2)</f>
        <v>1.7</v>
      </c>
    </row>
    <row r="65" spans="1:3">
      <c r="A65" s="545" t="s">
        <v>322</v>
      </c>
      <c r="B65" s="546" t="s">
        <v>41</v>
      </c>
      <c r="C65" s="547">
        <f>(0.67*2)+(0.67*2)</f>
        <v>2.68</v>
      </c>
    </row>
    <row r="66" spans="1:3" ht="15.75" thickBot="1">
      <c r="A66" s="548" t="s">
        <v>323</v>
      </c>
      <c r="B66" s="549" t="s">
        <v>41</v>
      </c>
      <c r="C66" s="550">
        <f>(0.75*2)</f>
        <v>1.5</v>
      </c>
    </row>
    <row r="67" spans="1:3" ht="9" customHeight="1" thickBot="1">
      <c r="A67" s="651"/>
      <c r="B67" s="652"/>
      <c r="C67" s="653"/>
    </row>
    <row r="68" spans="1:3" ht="15.75" thickBot="1">
      <c r="A68" s="539" t="s">
        <v>295</v>
      </c>
      <c r="B68" s="540" t="s">
        <v>41</v>
      </c>
      <c r="C68" s="541">
        <f>ROUND((SUM(C69:C71)*2),0)</f>
        <v>18</v>
      </c>
    </row>
    <row r="69" spans="1:3">
      <c r="A69" s="542" t="s">
        <v>324</v>
      </c>
      <c r="B69" s="543" t="s">
        <v>41</v>
      </c>
      <c r="C69" s="551">
        <f>(0.69*2)+(0.85*2)</f>
        <v>3.08</v>
      </c>
    </row>
    <row r="70" spans="1:3">
      <c r="A70" s="545" t="s">
        <v>325</v>
      </c>
      <c r="B70" s="546" t="s">
        <v>41</v>
      </c>
      <c r="C70" s="552">
        <f>(0.69*2)+(0.85*2)</f>
        <v>3.08</v>
      </c>
    </row>
    <row r="71" spans="1:3" ht="15.75" thickBot="1">
      <c r="A71" s="548" t="s">
        <v>326</v>
      </c>
      <c r="B71" s="549" t="s">
        <v>41</v>
      </c>
      <c r="C71" s="553">
        <f>(0.8*1.9)+(0.6*1.9)</f>
        <v>2.66</v>
      </c>
    </row>
    <row r="72" spans="1:3" ht="9" customHeight="1" thickBot="1">
      <c r="A72" s="651"/>
      <c r="B72" s="652"/>
      <c r="C72" s="653"/>
    </row>
    <row r="73" spans="1:3" ht="15.75" thickBot="1">
      <c r="A73" s="539" t="s">
        <v>327</v>
      </c>
      <c r="B73" s="540" t="s">
        <v>41</v>
      </c>
      <c r="C73" s="541">
        <f>ROUND((SUM(C74:C74)*2),0)</f>
        <v>3</v>
      </c>
    </row>
    <row r="74" spans="1:3" ht="15.75" thickBot="1">
      <c r="A74" s="554" t="s">
        <v>299</v>
      </c>
      <c r="B74" s="555" t="s">
        <v>41</v>
      </c>
      <c r="C74" s="556">
        <f>0.93*1.87</f>
        <v>1.7391000000000001</v>
      </c>
    </row>
    <row r="75" spans="1:3" ht="9" customHeight="1" thickBot="1">
      <c r="A75" s="651"/>
      <c r="B75" s="652"/>
      <c r="C75" s="653"/>
    </row>
    <row r="76" spans="1:3" ht="15.75" thickBot="1">
      <c r="A76" s="557" t="s">
        <v>328</v>
      </c>
      <c r="B76" s="558" t="s">
        <v>41</v>
      </c>
      <c r="C76" s="559">
        <f>(1.4*0.17)+(2.1*0.17*2)+0.82+0.82+0.8+0.82+0.8+0.82+0.8+0.82+0.82+0.82+0.8+0.8+0.81+0.8+0.82+0.8+0.82+0.82+0.82</f>
        <v>16.382000000000005</v>
      </c>
    </row>
    <row r="77" spans="1:3" ht="15.75" thickBot="1">
      <c r="A77" s="557" t="s">
        <v>329</v>
      </c>
      <c r="B77" s="558" t="s">
        <v>41</v>
      </c>
      <c r="C77" s="559">
        <f>(3.65*3*0.2)+(1.4*5*0.2)+(1.3*3*0.18)+(2.3*3*0.18)+(1.3*2*0.18)+(0.95*3*0.18)+(1.4*4*0.18)+(3.3*3*0.18)+(1.4*3*0.18)+(1.45*3*0.18)</f>
        <v>10.843999999999999</v>
      </c>
    </row>
    <row r="78" spans="1:3" ht="23.25" customHeight="1" thickBot="1"/>
    <row r="79" spans="1:3" ht="24" customHeight="1" thickBot="1">
      <c r="A79" s="560" t="s">
        <v>36</v>
      </c>
      <c r="B79" s="561" t="s">
        <v>41</v>
      </c>
      <c r="C79" s="562">
        <f>C81+C88+C90</f>
        <v>44</v>
      </c>
    </row>
    <row r="80" spans="1:3" ht="6.75" customHeight="1" thickBot="1">
      <c r="A80" s="563"/>
      <c r="B80" s="563"/>
      <c r="C80" s="563"/>
    </row>
    <row r="81" spans="1:3" ht="15.75" thickBot="1">
      <c r="A81" s="564" t="s">
        <v>286</v>
      </c>
      <c r="B81" s="565" t="s">
        <v>41</v>
      </c>
      <c r="C81" s="566">
        <f>ROUND((SUM(C82:C86)*2),0)</f>
        <v>23</v>
      </c>
    </row>
    <row r="82" spans="1:3">
      <c r="A82" s="567" t="s">
        <v>315</v>
      </c>
      <c r="B82" s="568" t="s">
        <v>41</v>
      </c>
      <c r="C82" s="569">
        <f>0.94*2</f>
        <v>1.88</v>
      </c>
    </row>
    <row r="83" spans="1:3">
      <c r="A83" s="570" t="s">
        <v>330</v>
      </c>
      <c r="B83" s="571" t="s">
        <v>41</v>
      </c>
      <c r="C83" s="572">
        <f>0.94*1.96</f>
        <v>1.8423999999999998</v>
      </c>
    </row>
    <row r="84" spans="1:3">
      <c r="A84" s="570" t="s">
        <v>331</v>
      </c>
      <c r="B84" s="571" t="s">
        <v>41</v>
      </c>
      <c r="C84" s="572">
        <f>0.9*1.9</f>
        <v>1.71</v>
      </c>
    </row>
    <row r="85" spans="1:3">
      <c r="A85" s="570" t="s">
        <v>332</v>
      </c>
      <c r="B85" s="571" t="s">
        <v>41</v>
      </c>
      <c r="C85" s="572">
        <f>1.07*2.1</f>
        <v>2.2470000000000003</v>
      </c>
    </row>
    <row r="86" spans="1:3" ht="15.75" thickBot="1">
      <c r="A86" s="573" t="s">
        <v>333</v>
      </c>
      <c r="B86" s="574" t="s">
        <v>41</v>
      </c>
      <c r="C86" s="575">
        <f>(0.85*2.3)+(0.85*2.35)</f>
        <v>3.9524999999999997</v>
      </c>
    </row>
    <row r="87" spans="1:3" ht="9" customHeight="1" thickBot="1">
      <c r="A87" s="563"/>
      <c r="B87" s="563"/>
      <c r="C87" s="576"/>
    </row>
    <row r="88" spans="1:3" ht="15.75" thickBot="1">
      <c r="A88" s="577" t="s">
        <v>334</v>
      </c>
      <c r="B88" s="561" t="s">
        <v>41</v>
      </c>
      <c r="C88" s="578">
        <f>3*3*2</f>
        <v>18</v>
      </c>
    </row>
    <row r="89" spans="1:3" ht="9" customHeight="1" thickBot="1">
      <c r="A89" s="563"/>
      <c r="B89" s="563"/>
      <c r="C89" s="563"/>
    </row>
    <row r="90" spans="1:3" ht="15.75" thickBot="1">
      <c r="A90" s="577" t="s">
        <v>335</v>
      </c>
      <c r="B90" s="561" t="s">
        <v>41</v>
      </c>
      <c r="C90" s="578">
        <f>1.5*1*2</f>
        <v>3</v>
      </c>
    </row>
    <row r="91" spans="1:3" ht="27.75" customHeight="1" thickBot="1"/>
    <row r="92" spans="1:3" ht="25.5" customHeight="1" thickBot="1">
      <c r="A92" s="579" t="s">
        <v>37</v>
      </c>
      <c r="B92" s="580" t="s">
        <v>41</v>
      </c>
      <c r="C92" s="581">
        <f>C94+C96+C98+C100</f>
        <v>17.84</v>
      </c>
    </row>
    <row r="93" spans="1:3" ht="6.75" customHeight="1" thickBot="1">
      <c r="A93" s="582"/>
      <c r="B93" s="582"/>
      <c r="C93" s="582"/>
    </row>
    <row r="94" spans="1:3" ht="15.75" thickBot="1">
      <c r="A94" s="583" t="s">
        <v>336</v>
      </c>
      <c r="B94" s="580" t="s">
        <v>41</v>
      </c>
      <c r="C94" s="584">
        <f>1.2*2*2</f>
        <v>4.8</v>
      </c>
    </row>
    <row r="95" spans="1:3" ht="9" customHeight="1" thickBot="1">
      <c r="A95" s="582"/>
      <c r="B95" s="582"/>
      <c r="C95" s="582"/>
    </row>
    <row r="96" spans="1:3" ht="15.75" thickBot="1">
      <c r="A96" s="583" t="s">
        <v>337</v>
      </c>
      <c r="B96" s="580" t="s">
        <v>41</v>
      </c>
      <c r="C96" s="584">
        <f>(3.5*4*0.2)+(4.4*2*0.2)+(0.4*6*0.2)</f>
        <v>5.0400000000000009</v>
      </c>
    </row>
    <row r="97" spans="1:3" ht="9.75" customHeight="1" thickBot="1">
      <c r="A97" s="582"/>
      <c r="B97" s="582"/>
      <c r="C97" s="582"/>
    </row>
    <row r="98" spans="1:3" ht="15.75" thickBot="1">
      <c r="A98" s="583" t="s">
        <v>338</v>
      </c>
      <c r="B98" s="580" t="s">
        <v>41</v>
      </c>
      <c r="C98" s="584">
        <v>3</v>
      </c>
    </row>
    <row r="99" spans="1:3" ht="9" customHeight="1" thickBot="1">
      <c r="A99" s="582"/>
      <c r="B99" s="582"/>
      <c r="C99" s="582"/>
    </row>
    <row r="100" spans="1:3" ht="15.75" thickBot="1">
      <c r="A100" s="583" t="s">
        <v>339</v>
      </c>
      <c r="B100" s="580" t="s">
        <v>41</v>
      </c>
      <c r="C100" s="584">
        <v>5</v>
      </c>
    </row>
    <row r="101" spans="1:3" ht="36.75" customHeight="1" thickBot="1"/>
    <row r="102" spans="1:3" ht="25.5" customHeight="1" thickBot="1">
      <c r="A102" s="585" t="s">
        <v>40</v>
      </c>
      <c r="B102" s="586" t="s">
        <v>41</v>
      </c>
      <c r="C102" s="587">
        <f>9.5*4</f>
        <v>38</v>
      </c>
    </row>
    <row r="103" spans="1:3" ht="15.75" thickBot="1"/>
    <row r="104" spans="1:3" ht="25.5" customHeight="1" thickBot="1">
      <c r="A104" s="588" t="s">
        <v>42</v>
      </c>
      <c r="B104" s="589" t="s">
        <v>41</v>
      </c>
      <c r="C104" s="590">
        <f>9.5*4</f>
        <v>38</v>
      </c>
    </row>
    <row r="105" spans="1:3" ht="15.75" thickBot="1"/>
    <row r="106" spans="1:3" ht="45.75" thickBot="1">
      <c r="A106" s="591" t="s">
        <v>340</v>
      </c>
      <c r="B106" s="592" t="s">
        <v>41</v>
      </c>
      <c r="C106" s="593">
        <f>9.5*4</f>
        <v>38</v>
      </c>
    </row>
  </sheetData>
  <mergeCells count="8">
    <mergeCell ref="A72:C72"/>
    <mergeCell ref="A75:C75"/>
    <mergeCell ref="A2:C2"/>
    <mergeCell ref="A16:C16"/>
    <mergeCell ref="A28:C28"/>
    <mergeCell ref="A36:C36"/>
    <mergeCell ref="A56:C56"/>
    <mergeCell ref="A67:C67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T167"/>
  <sheetViews>
    <sheetView showGridLines="0" view="pageBreakPreview" topLeftCell="F1" zoomScaleNormal="100" zoomScaleSheetLayoutView="100" workbookViewId="0">
      <selection activeCell="K75" sqref="K75"/>
    </sheetView>
  </sheetViews>
  <sheetFormatPr baseColWidth="10" defaultColWidth="11.42578125" defaultRowHeight="12.75"/>
  <cols>
    <col min="1" max="1" width="2" style="2" customWidth="1"/>
    <col min="2" max="2" width="5" style="2" customWidth="1"/>
    <col min="3" max="3" width="7" style="2" customWidth="1"/>
    <col min="4" max="4" width="9.85546875" style="2" customWidth="1"/>
    <col min="5" max="5" width="13.5703125" style="2" customWidth="1"/>
    <col min="6" max="6" width="59" style="2" customWidth="1"/>
    <col min="7" max="7" width="11.42578125" style="2"/>
    <col min="8" max="8" width="12.85546875" style="2" bestFit="1" customWidth="1"/>
    <col min="9" max="9" width="17.7109375" style="2" bestFit="1" customWidth="1"/>
    <col min="10" max="10" width="21.7109375" style="2" customWidth="1"/>
    <col min="11" max="11" width="76.140625" style="2" customWidth="1"/>
    <col min="12" max="13" width="11.42578125" style="2" customWidth="1"/>
    <col min="14" max="14" width="39.85546875" style="2" customWidth="1"/>
    <col min="15" max="16" width="25" style="2" customWidth="1"/>
    <col min="17" max="17" width="25.42578125" style="2" customWidth="1"/>
    <col min="18" max="18" width="29" style="2" customWidth="1"/>
    <col min="19" max="19" width="23" style="2" customWidth="1"/>
    <col min="20" max="16384" width="11.42578125" style="2"/>
  </cols>
  <sheetData>
    <row r="1" spans="1:20" ht="33" customHeight="1">
      <c r="A1" s="1"/>
      <c r="B1" s="671" t="s">
        <v>0</v>
      </c>
      <c r="C1" s="672"/>
      <c r="D1" s="672"/>
      <c r="E1" s="672"/>
      <c r="F1" s="672"/>
      <c r="G1" s="672"/>
      <c r="H1" s="672"/>
      <c r="I1" s="672"/>
      <c r="J1" s="673"/>
      <c r="K1" s="1"/>
    </row>
    <row r="2" spans="1:20" ht="16.5" customHeight="1">
      <c r="A2" s="1"/>
      <c r="B2" s="674" t="s">
        <v>1</v>
      </c>
      <c r="C2" s="675"/>
      <c r="D2" s="675"/>
      <c r="E2" s="675"/>
      <c r="F2" s="675"/>
      <c r="G2" s="675"/>
      <c r="H2" s="675"/>
      <c r="I2" s="675"/>
      <c r="J2" s="676"/>
      <c r="K2" s="1"/>
    </row>
    <row r="3" spans="1:20" ht="18">
      <c r="A3" s="1"/>
      <c r="B3" s="674" t="s">
        <v>2</v>
      </c>
      <c r="C3" s="675"/>
      <c r="D3" s="675"/>
      <c r="E3" s="675"/>
      <c r="F3" s="675"/>
      <c r="G3" s="675"/>
      <c r="H3" s="675"/>
      <c r="I3" s="675"/>
      <c r="J3" s="676"/>
      <c r="K3" s="1"/>
    </row>
    <row r="4" spans="1:20" ht="9.75" customHeight="1">
      <c r="A4" s="1"/>
      <c r="B4" s="677"/>
      <c r="C4" s="678"/>
      <c r="D4" s="678"/>
      <c r="E4" s="678"/>
      <c r="F4" s="678"/>
      <c r="G4" s="678"/>
      <c r="H4" s="678"/>
      <c r="I4" s="678"/>
      <c r="J4" s="679"/>
      <c r="K4" s="1"/>
    </row>
    <row r="5" spans="1:20">
      <c r="A5" s="1"/>
      <c r="B5" s="680" t="s">
        <v>3</v>
      </c>
      <c r="C5" s="681"/>
      <c r="D5" s="681"/>
      <c r="E5" s="681"/>
      <c r="F5" s="681"/>
      <c r="G5" s="681"/>
      <c r="H5" s="681"/>
      <c r="I5" s="681"/>
      <c r="J5" s="682"/>
      <c r="K5" s="1"/>
    </row>
    <row r="6" spans="1:20" ht="33" customHeight="1">
      <c r="A6" s="1"/>
      <c r="B6" s="680"/>
      <c r="C6" s="681"/>
      <c r="D6" s="681"/>
      <c r="E6" s="681"/>
      <c r="F6" s="681"/>
      <c r="G6" s="681"/>
      <c r="H6" s="681"/>
      <c r="I6" s="681"/>
      <c r="J6" s="682"/>
      <c r="K6" s="1"/>
    </row>
    <row r="7" spans="1:20" ht="20.25">
      <c r="A7" s="1"/>
      <c r="B7" s="667" t="s">
        <v>4</v>
      </c>
      <c r="C7" s="668"/>
      <c r="D7" s="668"/>
      <c r="E7" s="668"/>
      <c r="F7" s="669"/>
      <c r="G7" s="669"/>
      <c r="H7" s="669"/>
      <c r="I7" s="669"/>
      <c r="J7" s="670"/>
      <c r="K7" s="1"/>
    </row>
    <row r="8" spans="1:20" ht="18.75" thickBot="1">
      <c r="A8" s="1"/>
      <c r="B8" s="3"/>
      <c r="C8" s="4"/>
      <c r="D8" s="4"/>
      <c r="E8" s="4"/>
      <c r="F8" s="4"/>
      <c r="G8" s="4"/>
      <c r="H8" s="5"/>
      <c r="I8" s="6"/>
      <c r="J8" s="7"/>
      <c r="K8" s="1"/>
      <c r="Q8" s="8"/>
      <c r="R8" s="8"/>
      <c r="S8" s="8"/>
      <c r="T8" s="9"/>
    </row>
    <row r="9" spans="1:20" ht="17.25" thickTop="1">
      <c r="A9" s="1"/>
      <c r="B9" s="684" t="s">
        <v>5</v>
      </c>
      <c r="C9" s="687" t="s">
        <v>6</v>
      </c>
      <c r="D9" s="690" t="s">
        <v>7</v>
      </c>
      <c r="E9" s="691"/>
      <c r="F9" s="692" t="s">
        <v>8</v>
      </c>
      <c r="G9" s="692" t="s">
        <v>9</v>
      </c>
      <c r="H9" s="695" t="s">
        <v>10</v>
      </c>
      <c r="I9" s="701" t="s">
        <v>11</v>
      </c>
      <c r="J9" s="704" t="s">
        <v>12</v>
      </c>
      <c r="K9" s="1"/>
      <c r="Q9" s="10"/>
      <c r="R9" s="10"/>
      <c r="S9" s="10"/>
    </row>
    <row r="10" spans="1:20">
      <c r="A10" s="1"/>
      <c r="B10" s="685"/>
      <c r="C10" s="688"/>
      <c r="D10" s="707" t="s">
        <v>13</v>
      </c>
      <c r="E10" s="707" t="s">
        <v>14</v>
      </c>
      <c r="F10" s="693"/>
      <c r="G10" s="693"/>
      <c r="H10" s="696"/>
      <c r="I10" s="702"/>
      <c r="J10" s="705"/>
      <c r="K10" s="1"/>
      <c r="Q10" s="10"/>
      <c r="R10" s="10"/>
      <c r="S10" s="10"/>
    </row>
    <row r="11" spans="1:20" ht="24" thickBot="1">
      <c r="A11" s="1"/>
      <c r="B11" s="686"/>
      <c r="C11" s="689"/>
      <c r="D11" s="708"/>
      <c r="E11" s="708"/>
      <c r="F11" s="694"/>
      <c r="G11" s="694"/>
      <c r="H11" s="697"/>
      <c r="I11" s="703"/>
      <c r="J11" s="706"/>
      <c r="K11" s="600"/>
      <c r="L11" s="601"/>
      <c r="M11" s="601"/>
      <c r="N11" s="683"/>
      <c r="O11" s="683"/>
      <c r="P11" s="683"/>
      <c r="Q11" s="683"/>
      <c r="R11" s="683"/>
    </row>
    <row r="12" spans="1:20" ht="18.75" thickBot="1">
      <c r="A12" s="18"/>
      <c r="B12" s="408" t="s">
        <v>269</v>
      </c>
      <c r="C12" s="409"/>
      <c r="D12" s="409"/>
      <c r="E12" s="409"/>
      <c r="F12" s="410"/>
      <c r="G12" s="409"/>
      <c r="H12" s="411"/>
      <c r="I12" s="412"/>
      <c r="J12" s="407">
        <f>J13+J16+J19+J28+J31+J34</f>
        <v>87562187.680000007</v>
      </c>
      <c r="K12" s="602"/>
      <c r="L12" s="601"/>
      <c r="M12" s="601"/>
      <c r="N12" s="603"/>
      <c r="O12" s="604"/>
      <c r="P12" s="604"/>
      <c r="Q12" s="604"/>
      <c r="R12" s="605"/>
      <c r="S12" s="15"/>
      <c r="T12" s="11"/>
    </row>
    <row r="13" spans="1:20" ht="18.75" thickBot="1">
      <c r="A13" s="1"/>
      <c r="B13" s="176" t="s">
        <v>15</v>
      </c>
      <c r="C13" s="25"/>
      <c r="D13" s="26"/>
      <c r="E13" s="26"/>
      <c r="F13" s="118"/>
      <c r="G13" s="26"/>
      <c r="H13" s="27"/>
      <c r="I13" s="133"/>
      <c r="J13" s="28">
        <f>SUM(J14:J15)</f>
        <v>6145388</v>
      </c>
      <c r="K13" s="606"/>
      <c r="L13" s="601"/>
      <c r="M13" s="601"/>
      <c r="N13" s="607"/>
      <c r="O13" s="608"/>
      <c r="P13" s="608"/>
      <c r="Q13" s="609"/>
      <c r="R13" s="610"/>
      <c r="S13" s="15"/>
      <c r="T13" s="11"/>
    </row>
    <row r="14" spans="1:20" ht="34.5" customHeight="1">
      <c r="A14" s="12"/>
      <c r="B14" s="16">
        <v>1</v>
      </c>
      <c r="C14" s="120"/>
      <c r="D14" s="120"/>
      <c r="E14" s="14"/>
      <c r="F14" s="121" t="s">
        <v>16</v>
      </c>
      <c r="G14" s="122" t="s">
        <v>17</v>
      </c>
      <c r="H14" s="244">
        <v>1</v>
      </c>
      <c r="I14" s="401">
        <f>N°1!N89</f>
        <v>3690866</v>
      </c>
      <c r="J14" s="138">
        <f>H14*I14</f>
        <v>3690866</v>
      </c>
      <c r="K14" s="611" t="s">
        <v>18</v>
      </c>
      <c r="L14" s="612"/>
      <c r="M14" s="612"/>
      <c r="N14" s="613"/>
      <c r="O14" s="614"/>
      <c r="P14" s="614"/>
      <c r="Q14" s="615"/>
      <c r="R14" s="616"/>
      <c r="S14" s="612"/>
      <c r="T14" s="11"/>
    </row>
    <row r="15" spans="1:20" ht="25.5" customHeight="1" thickBot="1">
      <c r="A15" s="12"/>
      <c r="B15" s="16">
        <v>2</v>
      </c>
      <c r="C15" s="120"/>
      <c r="D15" s="120"/>
      <c r="E15" s="14"/>
      <c r="F15" s="121" t="s">
        <v>19</v>
      </c>
      <c r="G15" s="122" t="s">
        <v>20</v>
      </c>
      <c r="H15" s="244">
        <f>'RESUMEN CANTIDADES PPTO OFICIAL'!C1</f>
        <v>42</v>
      </c>
      <c r="I15" s="401">
        <f>N°2!N82</f>
        <v>58441</v>
      </c>
      <c r="J15" s="138">
        <f>H15*I15</f>
        <v>2454522</v>
      </c>
      <c r="K15" s="611" t="s">
        <v>21</v>
      </c>
      <c r="L15" s="612"/>
      <c r="M15" s="612"/>
      <c r="N15" s="613"/>
      <c r="O15" s="614"/>
      <c r="P15" s="614"/>
      <c r="Q15" s="615"/>
      <c r="R15" s="616"/>
      <c r="S15" s="612"/>
      <c r="T15" s="11"/>
    </row>
    <row r="16" spans="1:20" ht="18.75" thickBot="1">
      <c r="A16" s="1"/>
      <c r="B16" s="25" t="s">
        <v>22</v>
      </c>
      <c r="C16" s="26"/>
      <c r="D16" s="26"/>
      <c r="E16" s="26"/>
      <c r="F16" s="118"/>
      <c r="G16" s="26"/>
      <c r="H16" s="390"/>
      <c r="I16" s="133"/>
      <c r="J16" s="28">
        <f>SUM(J17:J18)</f>
        <v>5732606</v>
      </c>
      <c r="K16" s="617"/>
      <c r="L16" s="618"/>
      <c r="M16" s="618"/>
      <c r="N16" s="619"/>
      <c r="O16" s="620"/>
      <c r="P16" s="620"/>
      <c r="Q16" s="621"/>
      <c r="R16" s="622"/>
      <c r="S16" s="612"/>
      <c r="T16" s="11"/>
    </row>
    <row r="17" spans="1:20" ht="25.5" customHeight="1">
      <c r="A17" s="188"/>
      <c r="B17" s="191">
        <v>3</v>
      </c>
      <c r="C17" s="192"/>
      <c r="D17" s="193"/>
      <c r="E17" s="194"/>
      <c r="F17" s="195" t="s">
        <v>24</v>
      </c>
      <c r="G17" s="196" t="s">
        <v>25</v>
      </c>
      <c r="H17" s="391">
        <v>15</v>
      </c>
      <c r="I17" s="366">
        <f>N°3!N89</f>
        <v>284002</v>
      </c>
      <c r="J17" s="17">
        <f>H17*I17</f>
        <v>4260030</v>
      </c>
      <c r="K17" s="611" t="s">
        <v>18</v>
      </c>
      <c r="L17" s="612"/>
      <c r="M17" s="612"/>
      <c r="N17" s="623"/>
      <c r="O17" s="614"/>
      <c r="P17" s="614"/>
      <c r="Q17" s="624"/>
      <c r="R17" s="616"/>
      <c r="S17" s="612"/>
      <c r="T17" s="11"/>
    </row>
    <row r="18" spans="1:20" ht="25.5" customHeight="1" thickBot="1">
      <c r="A18" s="188"/>
      <c r="B18" s="191">
        <v>4</v>
      </c>
      <c r="C18" s="192"/>
      <c r="D18" s="193"/>
      <c r="E18" s="194"/>
      <c r="F18" s="195" t="s">
        <v>26</v>
      </c>
      <c r="G18" s="196" t="s">
        <v>27</v>
      </c>
      <c r="H18" s="391">
        <v>1</v>
      </c>
      <c r="I18" s="366">
        <f>N°4!N84</f>
        <v>1472576</v>
      </c>
      <c r="J18" s="17">
        <f>H18*I18</f>
        <v>1472576</v>
      </c>
      <c r="K18" s="611" t="s">
        <v>18</v>
      </c>
      <c r="L18" s="612"/>
      <c r="M18" s="612"/>
      <c r="N18" s="623"/>
      <c r="O18" s="614"/>
      <c r="P18" s="614"/>
      <c r="Q18" s="624"/>
      <c r="R18" s="616"/>
      <c r="S18" s="612"/>
      <c r="T18" s="11"/>
    </row>
    <row r="19" spans="1:20" ht="18.75" thickBot="1">
      <c r="A19" s="1"/>
      <c r="B19" s="25" t="s">
        <v>28</v>
      </c>
      <c r="C19" s="26"/>
      <c r="D19" s="26"/>
      <c r="E19" s="26"/>
      <c r="F19" s="118"/>
      <c r="G19" s="26"/>
      <c r="H19" s="27"/>
      <c r="I19" s="185"/>
      <c r="J19" s="28">
        <f>SUM(J20:J27)</f>
        <v>51126697.68</v>
      </c>
      <c r="K19" s="617"/>
      <c r="L19" s="612"/>
      <c r="M19" s="612"/>
      <c r="N19" s="625"/>
      <c r="O19" s="620"/>
      <c r="P19" s="626"/>
      <c r="Q19" s="627"/>
      <c r="R19" s="622"/>
      <c r="S19" s="612"/>
      <c r="T19" s="11"/>
    </row>
    <row r="20" spans="1:20" ht="25.5" customHeight="1">
      <c r="A20" s="18"/>
      <c r="B20" s="19">
        <v>5</v>
      </c>
      <c r="C20" s="20"/>
      <c r="D20" s="20"/>
      <c r="E20" s="20"/>
      <c r="F20" s="119" t="s">
        <v>29</v>
      </c>
      <c r="G20" s="20" t="s">
        <v>23</v>
      </c>
      <c r="H20" s="21">
        <f>'RESUMEN CANTIDADES PPTO OFICIAL'!C21</f>
        <v>75</v>
      </c>
      <c r="I20" s="184">
        <f>N°5!N87</f>
        <v>15108</v>
      </c>
      <c r="J20" s="22">
        <f t="shared" ref="J20:J27" si="0">H20*I20</f>
        <v>1133100</v>
      </c>
      <c r="K20" s="611" t="s">
        <v>18</v>
      </c>
      <c r="L20" s="612"/>
      <c r="M20" s="612"/>
      <c r="N20" s="628"/>
      <c r="O20" s="614"/>
      <c r="P20" s="663"/>
      <c r="Q20" s="663"/>
      <c r="R20" s="616"/>
      <c r="S20" s="612"/>
      <c r="T20" s="11"/>
    </row>
    <row r="21" spans="1:20" ht="35.25" customHeight="1">
      <c r="A21" s="18"/>
      <c r="B21" s="243">
        <v>6</v>
      </c>
      <c r="C21" s="13"/>
      <c r="D21" s="13"/>
      <c r="E21" s="13"/>
      <c r="F21" s="181" t="s">
        <v>30</v>
      </c>
      <c r="G21" s="180" t="s">
        <v>23</v>
      </c>
      <c r="H21" s="182">
        <f>'RESUMEN CANTIDADES PPTO OFICIAL'!C27</f>
        <v>567</v>
      </c>
      <c r="I21" s="183">
        <f>N°6!N90</f>
        <v>18218</v>
      </c>
      <c r="J21" s="17">
        <f t="shared" si="0"/>
        <v>10329606</v>
      </c>
      <c r="K21" s="611" t="s">
        <v>18</v>
      </c>
      <c r="L21" s="612"/>
      <c r="M21" s="612"/>
      <c r="N21" s="628"/>
      <c r="O21" s="614"/>
      <c r="P21" s="663"/>
      <c r="Q21" s="663"/>
      <c r="R21" s="616"/>
      <c r="S21" s="612"/>
      <c r="T21" s="11"/>
    </row>
    <row r="22" spans="1:20" ht="32.25" customHeight="1">
      <c r="A22" s="18"/>
      <c r="B22" s="243">
        <v>7</v>
      </c>
      <c r="C22" s="13"/>
      <c r="D22" s="13"/>
      <c r="E22" s="13"/>
      <c r="F22" s="177" t="s">
        <v>31</v>
      </c>
      <c r="G22" s="178" t="s">
        <v>23</v>
      </c>
      <c r="H22" s="197">
        <f>'RESUMEN CANTIDADES PPTO OFICIAL'!C35</f>
        <v>1754</v>
      </c>
      <c r="I22" s="186">
        <f>N°7!N90</f>
        <v>16138</v>
      </c>
      <c r="J22" s="187">
        <f t="shared" si="0"/>
        <v>28306052</v>
      </c>
      <c r="K22" s="629" t="s">
        <v>32</v>
      </c>
      <c r="L22" s="612">
        <v>1662.56</v>
      </c>
      <c r="M22" s="612"/>
      <c r="N22" s="628"/>
      <c r="O22" s="614"/>
      <c r="P22" s="663"/>
      <c r="Q22" s="663"/>
      <c r="R22" s="616"/>
      <c r="S22" s="612"/>
      <c r="T22" s="11"/>
    </row>
    <row r="23" spans="1:20" ht="25.5" customHeight="1">
      <c r="A23" s="18"/>
      <c r="B23" s="243">
        <v>8</v>
      </c>
      <c r="C23" s="13"/>
      <c r="D23" s="13"/>
      <c r="E23" s="13"/>
      <c r="F23" s="177" t="s">
        <v>33</v>
      </c>
      <c r="G23" s="178" t="s">
        <v>23</v>
      </c>
      <c r="H23" s="197">
        <f>'RESUMEN CANTIDADES PPTO OFICIAL'!C49</f>
        <v>293</v>
      </c>
      <c r="I23" s="186">
        <f>N°8!N90</f>
        <v>14963</v>
      </c>
      <c r="J23" s="187">
        <f t="shared" si="0"/>
        <v>4384159</v>
      </c>
      <c r="K23" s="629" t="s">
        <v>34</v>
      </c>
      <c r="L23" s="612"/>
      <c r="M23" s="612"/>
      <c r="N23" s="628"/>
      <c r="O23" s="614"/>
      <c r="P23" s="663"/>
      <c r="Q23" s="663"/>
      <c r="R23" s="616"/>
      <c r="S23" s="612"/>
      <c r="T23" s="11"/>
    </row>
    <row r="24" spans="1:20" ht="25.5" customHeight="1">
      <c r="A24" s="18"/>
      <c r="B24" s="243">
        <v>9</v>
      </c>
      <c r="C24" s="13"/>
      <c r="D24" s="13"/>
      <c r="E24" s="13"/>
      <c r="F24" s="177" t="s">
        <v>35</v>
      </c>
      <c r="G24" s="178" t="s">
        <v>23</v>
      </c>
      <c r="H24" s="197">
        <f>'RESUMEN CANTIDADES PPTO OFICIAL'!C55</f>
        <v>94</v>
      </c>
      <c r="I24" s="186">
        <f>N°9!N92</f>
        <v>19793</v>
      </c>
      <c r="J24" s="187">
        <f t="shared" ref="J24:J26" si="1">H24*I24</f>
        <v>1860542</v>
      </c>
      <c r="K24" s="629">
        <f>(20*(0.85*2)*2)</f>
        <v>68</v>
      </c>
      <c r="L24" s="612"/>
      <c r="M24" s="612"/>
      <c r="N24" s="628"/>
      <c r="O24" s="614"/>
      <c r="P24" s="663"/>
      <c r="Q24" s="663"/>
      <c r="R24" s="616"/>
      <c r="S24" s="612"/>
      <c r="T24" s="11"/>
    </row>
    <row r="25" spans="1:20" ht="25.5" customHeight="1">
      <c r="A25" s="18"/>
      <c r="B25" s="243">
        <v>10</v>
      </c>
      <c r="C25" s="13"/>
      <c r="D25" s="13"/>
      <c r="E25" s="13"/>
      <c r="F25" s="177" t="s">
        <v>36</v>
      </c>
      <c r="G25" s="178" t="s">
        <v>23</v>
      </c>
      <c r="H25" s="197">
        <f>'RESUMEN CANTIDADES PPTO OFICIAL'!C79</f>
        <v>44</v>
      </c>
      <c r="I25" s="186">
        <f>N°10!N84</f>
        <v>19793</v>
      </c>
      <c r="J25" s="187">
        <f t="shared" si="1"/>
        <v>870892</v>
      </c>
      <c r="K25" s="629">
        <v>68</v>
      </c>
      <c r="L25" s="612"/>
      <c r="M25" s="612"/>
      <c r="N25" s="628"/>
      <c r="O25" s="614"/>
      <c r="P25" s="663"/>
      <c r="Q25" s="663"/>
      <c r="R25" s="616"/>
      <c r="S25" s="612"/>
      <c r="T25" s="11"/>
    </row>
    <row r="26" spans="1:20" s="405" customFormat="1" ht="25.5" customHeight="1">
      <c r="A26" s="23"/>
      <c r="B26" s="243">
        <v>11</v>
      </c>
      <c r="C26" s="13"/>
      <c r="D26" s="13"/>
      <c r="E26" s="13"/>
      <c r="F26" s="177" t="s">
        <v>37</v>
      </c>
      <c r="G26" s="178" t="s">
        <v>23</v>
      </c>
      <c r="H26" s="197">
        <f>'RESUMEN CANTIDADES PPTO OFICIAL'!C92</f>
        <v>17.84</v>
      </c>
      <c r="I26" s="186">
        <f>N°11!N91</f>
        <v>19327</v>
      </c>
      <c r="J26" s="187">
        <f t="shared" si="1"/>
        <v>344793.68</v>
      </c>
      <c r="K26" s="630">
        <v>70</v>
      </c>
      <c r="L26" s="631"/>
      <c r="M26" s="631"/>
      <c r="N26" s="632"/>
      <c r="O26" s="633"/>
      <c r="P26" s="664"/>
      <c r="Q26" s="664"/>
      <c r="R26" s="634"/>
      <c r="S26" s="631"/>
      <c r="T26" s="406"/>
    </row>
    <row r="27" spans="1:20" ht="25.5" customHeight="1" thickBot="1">
      <c r="A27" s="18"/>
      <c r="B27" s="243">
        <v>12</v>
      </c>
      <c r="C27" s="13"/>
      <c r="D27" s="13"/>
      <c r="E27" s="13"/>
      <c r="F27" s="117" t="s">
        <v>38</v>
      </c>
      <c r="G27" s="13" t="s">
        <v>17</v>
      </c>
      <c r="H27" s="244">
        <v>1</v>
      </c>
      <c r="I27" s="245">
        <f>N°12!N84</f>
        <v>3897553</v>
      </c>
      <c r="J27" s="246">
        <f t="shared" si="0"/>
        <v>3897553</v>
      </c>
      <c r="K27" s="629">
        <v>40</v>
      </c>
      <c r="L27" s="612"/>
      <c r="M27" s="612"/>
      <c r="N27" s="628"/>
      <c r="O27" s="614"/>
      <c r="P27" s="663"/>
      <c r="Q27" s="663"/>
      <c r="R27" s="616"/>
      <c r="S27" s="612"/>
      <c r="T27" s="11"/>
    </row>
    <row r="28" spans="1:20" ht="18.75" thickBot="1">
      <c r="A28" s="1"/>
      <c r="B28" s="25" t="s">
        <v>39</v>
      </c>
      <c r="C28" s="26"/>
      <c r="D28" s="26"/>
      <c r="E28" s="26"/>
      <c r="F28" s="118"/>
      <c r="G28" s="26"/>
      <c r="H28" s="27"/>
      <c r="I28" s="185"/>
      <c r="J28" s="28">
        <f>SUM(J29:J30)</f>
        <v>2899590</v>
      </c>
      <c r="K28" s="617"/>
      <c r="L28" s="612"/>
      <c r="M28" s="612"/>
      <c r="N28" s="625"/>
      <c r="O28" s="620"/>
      <c r="P28" s="626"/>
      <c r="Q28" s="627"/>
      <c r="R28" s="622"/>
      <c r="S28" s="612"/>
      <c r="T28" s="11"/>
    </row>
    <row r="29" spans="1:20" ht="25.5" customHeight="1">
      <c r="A29" s="18"/>
      <c r="B29" s="19">
        <v>13</v>
      </c>
      <c r="C29" s="20"/>
      <c r="D29" s="20"/>
      <c r="E29" s="20"/>
      <c r="F29" s="119" t="s">
        <v>40</v>
      </c>
      <c r="G29" s="20" t="s">
        <v>41</v>
      </c>
      <c r="H29" s="21">
        <f>'RESUMEN CANTIDADES PPTO OFICIAL'!C102</f>
        <v>38</v>
      </c>
      <c r="I29" s="184">
        <f>N°13!N81</f>
        <v>12401</v>
      </c>
      <c r="J29" s="22">
        <f t="shared" ref="J29" si="2">H29*I29</f>
        <v>471238</v>
      </c>
      <c r="K29" s="611"/>
      <c r="L29" s="612"/>
      <c r="M29" s="612"/>
      <c r="N29" s="628"/>
      <c r="O29" s="614"/>
      <c r="P29" s="663"/>
      <c r="Q29" s="663"/>
      <c r="R29" s="616"/>
      <c r="S29" s="612"/>
      <c r="T29" s="11"/>
    </row>
    <row r="30" spans="1:20" ht="25.5" customHeight="1" thickBot="1">
      <c r="A30" s="18"/>
      <c r="B30" s="179">
        <v>14</v>
      </c>
      <c r="C30" s="180"/>
      <c r="D30" s="180"/>
      <c r="E30" s="180"/>
      <c r="F30" s="181" t="s">
        <v>42</v>
      </c>
      <c r="G30" s="180" t="s">
        <v>41</v>
      </c>
      <c r="H30" s="182">
        <f>'RESUMEN CANTIDADES PPTO OFICIAL'!C104</f>
        <v>38</v>
      </c>
      <c r="I30" s="400">
        <f>N°14!N81</f>
        <v>63904</v>
      </c>
      <c r="J30" s="17">
        <f t="shared" ref="J30" si="3">H30*I30</f>
        <v>2428352</v>
      </c>
      <c r="K30" s="611" t="s">
        <v>43</v>
      </c>
      <c r="L30" s="612"/>
      <c r="M30" s="612"/>
      <c r="N30" s="628"/>
      <c r="O30" s="614"/>
      <c r="P30" s="663"/>
      <c r="Q30" s="663"/>
      <c r="R30" s="616"/>
      <c r="S30" s="612"/>
      <c r="T30" s="11"/>
    </row>
    <row r="31" spans="1:20" ht="18.75" thickBot="1">
      <c r="A31" s="1"/>
      <c r="B31" s="25" t="s">
        <v>44</v>
      </c>
      <c r="C31" s="26"/>
      <c r="D31" s="26"/>
      <c r="E31" s="26"/>
      <c r="F31" s="118"/>
      <c r="G31" s="26"/>
      <c r="H31" s="27"/>
      <c r="I31" s="185"/>
      <c r="J31" s="28">
        <f>SUM(J32:J33)</f>
        <v>5821410</v>
      </c>
      <c r="K31" s="617"/>
      <c r="L31" s="612"/>
      <c r="M31" s="612"/>
      <c r="N31" s="625"/>
      <c r="O31" s="620"/>
      <c r="P31" s="626"/>
      <c r="Q31" s="627"/>
      <c r="R31" s="622"/>
      <c r="S31" s="612"/>
      <c r="T31" s="11"/>
    </row>
    <row r="32" spans="1:20" ht="30.75" customHeight="1">
      <c r="A32" s="18"/>
      <c r="B32" s="19">
        <v>15</v>
      </c>
      <c r="C32" s="20"/>
      <c r="D32" s="20"/>
      <c r="E32" s="20"/>
      <c r="F32" s="119" t="s">
        <v>45</v>
      </c>
      <c r="G32" s="20" t="s">
        <v>41</v>
      </c>
      <c r="H32" s="21">
        <f>'RESUMEN CANTIDADES PPTO OFICIAL'!C106</f>
        <v>38</v>
      </c>
      <c r="I32" s="184">
        <f>N°15!N86</f>
        <v>75745</v>
      </c>
      <c r="J32" s="22">
        <f t="shared" ref="J32:J33" si="4">H32*I32</f>
        <v>2878310</v>
      </c>
      <c r="K32" s="611" t="s">
        <v>18</v>
      </c>
      <c r="L32" s="612"/>
      <c r="M32" s="612"/>
      <c r="N32" s="628"/>
      <c r="O32" s="614"/>
      <c r="P32" s="663"/>
      <c r="Q32" s="663"/>
      <c r="R32" s="616"/>
      <c r="S32" s="612"/>
      <c r="T32" s="11"/>
    </row>
    <row r="33" spans="1:20" ht="25.5" customHeight="1" thickBot="1">
      <c r="A33" s="18"/>
      <c r="B33" s="392">
        <v>16</v>
      </c>
      <c r="C33" s="393"/>
      <c r="D33" s="393"/>
      <c r="E33" s="393"/>
      <c r="F33" s="394" t="s">
        <v>46</v>
      </c>
      <c r="G33" s="393" t="s">
        <v>41</v>
      </c>
      <c r="H33" s="395">
        <v>76</v>
      </c>
      <c r="I33" s="396">
        <f>N°16!N82</f>
        <v>38725</v>
      </c>
      <c r="J33" s="397">
        <f t="shared" si="4"/>
        <v>2943100</v>
      </c>
      <c r="K33" s="611" t="s">
        <v>18</v>
      </c>
      <c r="L33" s="612"/>
      <c r="M33" s="612"/>
      <c r="N33" s="628"/>
      <c r="O33" s="614"/>
      <c r="P33" s="663"/>
      <c r="Q33" s="663"/>
      <c r="R33" s="616"/>
      <c r="S33" s="612"/>
      <c r="T33" s="11"/>
    </row>
    <row r="34" spans="1:20" ht="18.75" thickBot="1">
      <c r="A34" s="18"/>
      <c r="B34" s="25" t="s">
        <v>47</v>
      </c>
      <c r="C34" s="26"/>
      <c r="D34" s="26"/>
      <c r="E34" s="26"/>
      <c r="F34" s="118"/>
      <c r="G34" s="26"/>
      <c r="H34" s="27"/>
      <c r="I34" s="185"/>
      <c r="J34" s="28">
        <f>SUM(J35:J37)</f>
        <v>15836496</v>
      </c>
      <c r="K34" s="611"/>
      <c r="L34" s="612"/>
      <c r="M34" s="612"/>
      <c r="N34" s="628"/>
      <c r="O34" s="614"/>
      <c r="P34" s="614"/>
      <c r="Q34" s="614"/>
      <c r="R34" s="616"/>
      <c r="S34" s="612"/>
      <c r="T34" s="11"/>
    </row>
    <row r="35" spans="1:20" s="431" customFormat="1" ht="30" customHeight="1">
      <c r="A35" s="426"/>
      <c r="B35" s="427">
        <v>17</v>
      </c>
      <c r="C35" s="428"/>
      <c r="D35" s="428"/>
      <c r="E35" s="428"/>
      <c r="F35" s="429" t="s">
        <v>221</v>
      </c>
      <c r="G35" s="428" t="s">
        <v>49</v>
      </c>
      <c r="H35" s="430">
        <v>1</v>
      </c>
      <c r="I35" s="403">
        <f>N°17!N90</f>
        <v>8336496</v>
      </c>
      <c r="J35" s="22">
        <f t="shared" ref="J35:J37" si="5">+H35*I35</f>
        <v>8336496</v>
      </c>
      <c r="K35" s="635"/>
      <c r="L35" s="636"/>
      <c r="M35" s="636"/>
      <c r="N35" s="637"/>
      <c r="O35" s="614"/>
      <c r="P35" s="614"/>
      <c r="Q35" s="614"/>
      <c r="R35" s="616"/>
      <c r="S35" s="636"/>
      <c r="T35" s="432"/>
    </row>
    <row r="36" spans="1:20" ht="25.5" customHeight="1">
      <c r="A36" s="18"/>
      <c r="B36" s="179">
        <v>18</v>
      </c>
      <c r="C36" s="180"/>
      <c r="D36" s="180"/>
      <c r="E36" s="180"/>
      <c r="F36" s="181" t="s">
        <v>48</v>
      </c>
      <c r="G36" s="180" t="s">
        <v>49</v>
      </c>
      <c r="H36" s="182">
        <v>1</v>
      </c>
      <c r="I36" s="183">
        <v>5000000</v>
      </c>
      <c r="J36" s="17">
        <f>+H36*I36</f>
        <v>5000000</v>
      </c>
      <c r="K36" s="611"/>
      <c r="L36" s="612"/>
      <c r="M36" s="612"/>
      <c r="N36" s="628"/>
      <c r="O36" s="614"/>
      <c r="P36" s="614"/>
      <c r="Q36" s="614"/>
      <c r="R36" s="616"/>
      <c r="S36" s="612"/>
      <c r="T36" s="11"/>
    </row>
    <row r="37" spans="1:20" ht="33.75" thickBot="1">
      <c r="A37" s="18"/>
      <c r="B37" s="404">
        <v>19</v>
      </c>
      <c r="C37" s="247"/>
      <c r="D37" s="247"/>
      <c r="E37" s="247"/>
      <c r="F37" s="248" t="s">
        <v>50</v>
      </c>
      <c r="G37" s="247" t="s">
        <v>49</v>
      </c>
      <c r="H37" s="249">
        <v>1</v>
      </c>
      <c r="I37" s="250">
        <v>2500000</v>
      </c>
      <c r="J37" s="251">
        <f t="shared" si="5"/>
        <v>2500000</v>
      </c>
      <c r="K37" s="611" t="s">
        <v>51</v>
      </c>
      <c r="L37" s="612"/>
      <c r="M37" s="612"/>
      <c r="N37" s="628"/>
      <c r="O37" s="614"/>
      <c r="P37" s="614"/>
      <c r="Q37" s="614"/>
      <c r="R37" s="616"/>
      <c r="S37" s="612"/>
      <c r="T37" s="11"/>
    </row>
    <row r="38" spans="1:20" ht="18.75" thickBot="1">
      <c r="A38" s="1"/>
      <c r="B38" s="665" t="s">
        <v>52</v>
      </c>
      <c r="C38" s="666"/>
      <c r="D38" s="666"/>
      <c r="E38" s="666"/>
      <c r="F38" s="666"/>
      <c r="G38" s="666"/>
      <c r="H38" s="666"/>
      <c r="I38" s="666"/>
      <c r="J38" s="402">
        <f>SUM(J13+J16+J19+J28+J31+J34)</f>
        <v>87562187.680000007</v>
      </c>
      <c r="K38" s="617"/>
      <c r="L38" s="612"/>
      <c r="M38" s="612"/>
      <c r="N38" s="625"/>
      <c r="O38" s="638"/>
      <c r="P38" s="638"/>
      <c r="Q38" s="627"/>
      <c r="R38" s="622"/>
      <c r="S38" s="612"/>
      <c r="T38" s="11"/>
    </row>
    <row r="39" spans="1:20" ht="18.75" thickBot="1">
      <c r="A39" s="1"/>
      <c r="B39" s="709" t="s">
        <v>53</v>
      </c>
      <c r="C39" s="710"/>
      <c r="D39" s="710"/>
      <c r="E39" s="710"/>
      <c r="F39" s="710"/>
      <c r="G39" s="710"/>
      <c r="H39" s="710"/>
      <c r="I39" s="710"/>
      <c r="J39" s="167">
        <f>ROUND((J38/1.2*0.05*0.19),0)</f>
        <v>693201</v>
      </c>
      <c r="K39" s="617"/>
      <c r="L39" s="612"/>
      <c r="M39" s="612"/>
      <c r="N39" s="625"/>
      <c r="O39" s="639"/>
      <c r="P39" s="640"/>
      <c r="Q39" s="641"/>
      <c r="R39" s="642"/>
      <c r="S39" s="612"/>
      <c r="T39" s="11"/>
    </row>
    <row r="40" spans="1:20" ht="18.75" thickBot="1">
      <c r="A40" s="1"/>
      <c r="B40" s="171"/>
      <c r="C40" s="172"/>
      <c r="D40" s="172"/>
      <c r="E40" s="172"/>
      <c r="F40" s="172"/>
      <c r="G40" s="172"/>
      <c r="H40" s="172"/>
      <c r="I40" s="172" t="s">
        <v>54</v>
      </c>
      <c r="J40" s="167">
        <f>O40+(O40*2.5/100)</f>
        <v>1640000</v>
      </c>
      <c r="K40" s="617"/>
      <c r="L40" s="612"/>
      <c r="M40" s="612"/>
      <c r="N40" s="625"/>
      <c r="O40" s="639">
        <v>1600000</v>
      </c>
      <c r="P40" s="640"/>
      <c r="Q40" s="641"/>
      <c r="R40" s="642"/>
      <c r="S40" s="612"/>
      <c r="T40" s="11"/>
    </row>
    <row r="41" spans="1:20" ht="18.75" thickBot="1">
      <c r="A41" s="1"/>
      <c r="B41" s="718" t="s">
        <v>55</v>
      </c>
      <c r="C41" s="719"/>
      <c r="D41" s="719"/>
      <c r="E41" s="719"/>
      <c r="F41" s="719"/>
      <c r="G41" s="719"/>
      <c r="H41" s="719"/>
      <c r="I41" s="720"/>
      <c r="J41" s="167">
        <f>ROUND(((O40*2.5%*0.19)),0)</f>
        <v>7600</v>
      </c>
      <c r="K41" s="617"/>
      <c r="L41" s="612"/>
      <c r="M41" s="612"/>
      <c r="N41" s="625"/>
      <c r="O41" s="639"/>
      <c r="P41" s="640"/>
      <c r="Q41" s="641"/>
      <c r="R41" s="642"/>
      <c r="S41" s="612"/>
      <c r="T41" s="11"/>
    </row>
    <row r="42" spans="1:20" ht="18.75" thickBot="1">
      <c r="A42" s="1"/>
      <c r="B42" s="171"/>
      <c r="C42" s="172"/>
      <c r="D42" s="172"/>
      <c r="E42" s="172"/>
      <c r="F42" s="172"/>
      <c r="G42" s="172"/>
      <c r="H42" s="172"/>
      <c r="I42" s="172" t="s">
        <v>56</v>
      </c>
      <c r="J42" s="167">
        <f>J38+J40</f>
        <v>89202187.680000007</v>
      </c>
      <c r="K42" s="617"/>
      <c r="L42" s="612"/>
      <c r="M42" s="612"/>
      <c r="N42" s="625"/>
      <c r="O42" s="639"/>
      <c r="P42" s="640"/>
      <c r="Q42" s="641"/>
      <c r="R42" s="642"/>
      <c r="S42" s="612"/>
      <c r="T42" s="11"/>
    </row>
    <row r="43" spans="1:20" ht="18.75" thickBot="1">
      <c r="A43" s="1"/>
      <c r="B43" s="718" t="s">
        <v>57</v>
      </c>
      <c r="C43" s="719"/>
      <c r="D43" s="719"/>
      <c r="E43" s="719"/>
      <c r="F43" s="719"/>
      <c r="G43" s="719"/>
      <c r="H43" s="719"/>
      <c r="I43" s="720"/>
      <c r="J43" s="167">
        <f>J39+J41</f>
        <v>700801</v>
      </c>
      <c r="K43" s="617"/>
      <c r="L43" s="612"/>
      <c r="M43" s="612"/>
      <c r="N43" s="625"/>
      <c r="O43" s="639"/>
      <c r="P43" s="640"/>
      <c r="Q43" s="641"/>
      <c r="R43" s="642"/>
      <c r="S43" s="612"/>
      <c r="T43" s="11"/>
    </row>
    <row r="44" spans="1:20" ht="18.75" thickBot="1">
      <c r="A44" s="23"/>
      <c r="B44" s="711" t="s">
        <v>58</v>
      </c>
      <c r="C44" s="712"/>
      <c r="D44" s="712"/>
      <c r="E44" s="712"/>
      <c r="F44" s="712"/>
      <c r="G44" s="712"/>
      <c r="H44" s="712"/>
      <c r="I44" s="713"/>
      <c r="J44" s="168">
        <f>J42+J43</f>
        <v>89902988.680000007</v>
      </c>
      <c r="K44" s="617"/>
      <c r="L44" s="643">
        <v>5.7803468208092483E-3</v>
      </c>
      <c r="M44" s="643"/>
      <c r="N44" s="612"/>
      <c r="O44" s="644"/>
      <c r="P44" s="645"/>
      <c r="Q44" s="646"/>
      <c r="R44" s="612"/>
      <c r="S44" s="612"/>
      <c r="T44" s="11"/>
    </row>
    <row r="45" spans="1:20" ht="18.75" thickBot="1">
      <c r="A45" s="18"/>
      <c r="B45" s="408" t="s">
        <v>59</v>
      </c>
      <c r="C45" s="409"/>
      <c r="D45" s="409"/>
      <c r="E45" s="409"/>
      <c r="F45" s="410"/>
      <c r="G45" s="409"/>
      <c r="H45" s="411"/>
      <c r="I45" s="412"/>
      <c r="J45" s="407">
        <f>SUM(J46:J49)</f>
        <v>6690000</v>
      </c>
      <c r="K45" s="611"/>
      <c r="L45" s="612"/>
      <c r="M45" s="612"/>
      <c r="N45" s="628"/>
      <c r="O45" s="614"/>
      <c r="P45" s="614"/>
      <c r="Q45" s="614"/>
      <c r="R45" s="616"/>
      <c r="S45" s="612"/>
      <c r="T45" s="11"/>
    </row>
    <row r="46" spans="1:20" ht="25.5" customHeight="1">
      <c r="A46" s="18"/>
      <c r="B46" s="179">
        <v>20</v>
      </c>
      <c r="C46" s="180"/>
      <c r="D46" s="180"/>
      <c r="E46" s="180"/>
      <c r="F46" s="181" t="s">
        <v>60</v>
      </c>
      <c r="G46" s="180" t="s">
        <v>20</v>
      </c>
      <c r="H46" s="182">
        <v>3</v>
      </c>
      <c r="I46" s="183">
        <v>100000</v>
      </c>
      <c r="J46" s="22">
        <f>+H46*I46</f>
        <v>300000</v>
      </c>
      <c r="K46" s="611"/>
      <c r="L46" s="612"/>
      <c r="M46" s="612"/>
      <c r="N46" s="628"/>
      <c r="O46" s="614"/>
      <c r="P46" s="614"/>
      <c r="Q46" s="614"/>
      <c r="R46" s="616"/>
      <c r="S46" s="612"/>
      <c r="T46" s="11"/>
    </row>
    <row r="47" spans="1:20" ht="31.5" customHeight="1">
      <c r="A47" s="18"/>
      <c r="B47" s="243">
        <v>21</v>
      </c>
      <c r="C47" s="13"/>
      <c r="D47" s="13"/>
      <c r="E47" s="13"/>
      <c r="F47" s="117" t="s">
        <v>61</v>
      </c>
      <c r="G47" s="13" t="s">
        <v>20</v>
      </c>
      <c r="H47" s="244">
        <v>4</v>
      </c>
      <c r="I47" s="245">
        <v>25000</v>
      </c>
      <c r="J47" s="246">
        <f t="shared" ref="J47:J49" si="6">+H47*I47</f>
        <v>100000</v>
      </c>
      <c r="K47" s="611"/>
      <c r="L47" s="612"/>
      <c r="M47" s="612"/>
      <c r="N47" s="628"/>
      <c r="O47" s="614"/>
      <c r="P47" s="614"/>
      <c r="Q47" s="614"/>
      <c r="R47" s="616"/>
      <c r="S47" s="612"/>
      <c r="T47" s="11"/>
    </row>
    <row r="48" spans="1:20" ht="36.75" customHeight="1">
      <c r="A48" s="18"/>
      <c r="B48" s="243">
        <v>22</v>
      </c>
      <c r="C48" s="13"/>
      <c r="D48" s="13"/>
      <c r="E48" s="13"/>
      <c r="F48" s="117" t="s">
        <v>62</v>
      </c>
      <c r="G48" s="13" t="s">
        <v>63</v>
      </c>
      <c r="H48" s="244">
        <v>1</v>
      </c>
      <c r="I48" s="245">
        <v>4790000</v>
      </c>
      <c r="J48" s="246">
        <f t="shared" si="6"/>
        <v>4790000</v>
      </c>
      <c r="K48" s="611"/>
      <c r="L48" s="612"/>
      <c r="M48" s="612"/>
      <c r="N48" s="628"/>
      <c r="O48" s="614"/>
      <c r="P48" s="614"/>
      <c r="Q48" s="614"/>
      <c r="R48" s="616"/>
      <c r="S48" s="612"/>
      <c r="T48" s="11"/>
    </row>
    <row r="49" spans="1:20" ht="25.5" customHeight="1">
      <c r="A49" s="18"/>
      <c r="B49" s="243">
        <v>23</v>
      </c>
      <c r="C49" s="13"/>
      <c r="D49" s="13"/>
      <c r="E49" s="13"/>
      <c r="F49" s="117" t="s">
        <v>64</v>
      </c>
      <c r="G49" s="13" t="s">
        <v>63</v>
      </c>
      <c r="H49" s="244">
        <v>1</v>
      </c>
      <c r="I49" s="245">
        <v>1500000</v>
      </c>
      <c r="J49" s="246">
        <f t="shared" si="6"/>
        <v>1500000</v>
      </c>
      <c r="K49" s="611"/>
      <c r="L49" s="612"/>
      <c r="M49" s="612"/>
      <c r="N49" s="628"/>
      <c r="O49" s="614"/>
      <c r="P49" s="614"/>
      <c r="Q49" s="614"/>
      <c r="R49" s="616"/>
      <c r="S49" s="612"/>
      <c r="T49" s="11"/>
    </row>
    <row r="50" spans="1:20" ht="18.75" thickBot="1">
      <c r="A50" s="1"/>
      <c r="B50" s="665" t="s">
        <v>65</v>
      </c>
      <c r="C50" s="666"/>
      <c r="D50" s="666"/>
      <c r="E50" s="666"/>
      <c r="F50" s="666"/>
      <c r="G50" s="666"/>
      <c r="H50" s="666"/>
      <c r="I50" s="666"/>
      <c r="J50" s="402">
        <f>SUM(J46:J49)</f>
        <v>6690000</v>
      </c>
      <c r="K50" s="617"/>
      <c r="L50" s="612"/>
      <c r="M50" s="612"/>
      <c r="N50" s="625"/>
      <c r="O50" s="638"/>
      <c r="P50" s="638"/>
      <c r="Q50" s="627"/>
      <c r="R50" s="622"/>
      <c r="S50" s="612"/>
      <c r="T50" s="11"/>
    </row>
    <row r="51" spans="1:20" ht="18.75" thickBot="1">
      <c r="A51" s="1"/>
      <c r="B51" s="709" t="s">
        <v>66</v>
      </c>
      <c r="C51" s="710"/>
      <c r="D51" s="710"/>
      <c r="E51" s="710"/>
      <c r="F51" s="710"/>
      <c r="G51" s="710"/>
      <c r="H51" s="710"/>
      <c r="I51" s="710"/>
      <c r="J51" s="167">
        <f>ROUND((J50*0.19),0)</f>
        <v>1271100</v>
      </c>
      <c r="K51" s="617"/>
      <c r="L51" s="612"/>
      <c r="M51" s="612"/>
      <c r="N51" s="625"/>
      <c r="O51" s="639"/>
      <c r="P51" s="640"/>
      <c r="Q51" s="641"/>
      <c r="R51" s="642"/>
      <c r="S51" s="612"/>
      <c r="T51" s="11"/>
    </row>
    <row r="52" spans="1:20" ht="18.75" thickBot="1">
      <c r="A52" s="1"/>
      <c r="B52" s="171"/>
      <c r="C52" s="172"/>
      <c r="D52" s="172"/>
      <c r="E52" s="172"/>
      <c r="F52" s="172"/>
      <c r="G52" s="172"/>
      <c r="H52" s="172"/>
      <c r="I52" s="172" t="s">
        <v>270</v>
      </c>
      <c r="J52" s="167">
        <f>J50+J51</f>
        <v>7961100</v>
      </c>
      <c r="K52" s="617"/>
      <c r="L52" s="612"/>
      <c r="M52" s="612"/>
      <c r="N52" s="625"/>
      <c r="O52" s="639"/>
      <c r="P52" s="640"/>
      <c r="Q52" s="641"/>
      <c r="R52" s="642"/>
      <c r="S52" s="612"/>
      <c r="T52" s="11"/>
    </row>
    <row r="53" spans="1:20" ht="20.25" thickBot="1">
      <c r="A53" s="1"/>
      <c r="B53" s="721" t="s">
        <v>271</v>
      </c>
      <c r="C53" s="722"/>
      <c r="D53" s="722"/>
      <c r="E53" s="722"/>
      <c r="F53" s="722"/>
      <c r="G53" s="722"/>
      <c r="H53" s="722"/>
      <c r="I53" s="722"/>
      <c r="J53" s="446">
        <f>+J44+J52</f>
        <v>97864088.680000007</v>
      </c>
      <c r="K53" s="617"/>
      <c r="L53" s="612"/>
      <c r="M53" s="612"/>
      <c r="N53" s="625"/>
      <c r="O53" s="639"/>
      <c r="P53" s="640"/>
      <c r="Q53" s="641"/>
      <c r="R53" s="642"/>
      <c r="S53" s="612"/>
      <c r="T53" s="11"/>
    </row>
    <row r="54" spans="1:20" ht="30" customHeight="1">
      <c r="A54" s="23"/>
      <c r="B54" s="714" t="s">
        <v>341</v>
      </c>
      <c r="C54" s="715"/>
      <c r="D54" s="715"/>
      <c r="E54" s="715"/>
      <c r="F54" s="716"/>
      <c r="G54" s="717" t="s">
        <v>8</v>
      </c>
      <c r="H54" s="717"/>
      <c r="I54" s="717"/>
      <c r="J54" s="599" t="s">
        <v>67</v>
      </c>
      <c r="K54" s="617"/>
      <c r="L54" s="643">
        <v>0.11560693641618497</v>
      </c>
      <c r="M54" s="643"/>
      <c r="N54" s="612"/>
      <c r="O54" s="612"/>
      <c r="P54" s="612"/>
      <c r="Q54" s="646"/>
      <c r="R54" s="612"/>
      <c r="S54" s="612"/>
    </row>
    <row r="55" spans="1:20" ht="27.75" customHeight="1">
      <c r="A55" s="23"/>
      <c r="B55" s="698" t="s">
        <v>342</v>
      </c>
      <c r="C55" s="699"/>
      <c r="D55" s="699"/>
      <c r="E55" s="699"/>
      <c r="F55" s="699"/>
      <c r="G55" s="700" t="s">
        <v>68</v>
      </c>
      <c r="H55" s="700"/>
      <c r="I55" s="595" t="s">
        <v>69</v>
      </c>
      <c r="J55" s="597">
        <v>0.1</v>
      </c>
      <c r="K55" s="617"/>
      <c r="L55" s="643">
        <v>1.1560693641618497E-2</v>
      </c>
      <c r="M55" s="643"/>
      <c r="N55" s="612"/>
      <c r="O55" s="612"/>
      <c r="P55" s="612"/>
      <c r="Q55" s="646"/>
      <c r="R55" s="612"/>
      <c r="S55" s="612"/>
    </row>
    <row r="56" spans="1:20" ht="29.25" customHeight="1">
      <c r="A56" s="23"/>
      <c r="B56" s="723" t="s">
        <v>343</v>
      </c>
      <c r="C56" s="724"/>
      <c r="D56" s="724"/>
      <c r="E56" s="724"/>
      <c r="F56" s="724"/>
      <c r="G56" s="725" t="s">
        <v>70</v>
      </c>
      <c r="H56" s="725"/>
      <c r="I56" s="595" t="s">
        <v>71</v>
      </c>
      <c r="J56" s="597">
        <v>0.05</v>
      </c>
      <c r="K56" s="617"/>
      <c r="L56" s="612"/>
      <c r="M56" s="612"/>
      <c r="N56" s="612"/>
      <c r="O56" s="647"/>
      <c r="P56" s="648"/>
      <c r="Q56" s="646"/>
      <c r="R56" s="612"/>
      <c r="S56" s="612"/>
    </row>
    <row r="57" spans="1:20" ht="30" customHeight="1">
      <c r="A57" s="24"/>
      <c r="B57" s="726"/>
      <c r="C57" s="727"/>
      <c r="D57" s="727"/>
      <c r="E57" s="727"/>
      <c r="F57" s="727"/>
      <c r="G57" s="700" t="s">
        <v>72</v>
      </c>
      <c r="H57" s="700"/>
      <c r="I57" s="595" t="s">
        <v>73</v>
      </c>
      <c r="J57" s="597">
        <v>0.05</v>
      </c>
      <c r="K57" s="649"/>
      <c r="L57" s="612"/>
      <c r="M57" s="612"/>
      <c r="N57" s="612"/>
      <c r="O57" s="612"/>
      <c r="P57" s="650"/>
      <c r="Q57" s="612"/>
      <c r="R57" s="612"/>
      <c r="S57" s="612"/>
    </row>
    <row r="58" spans="1:20" ht="21.75" customHeight="1" thickBot="1">
      <c r="A58" s="24"/>
      <c r="B58" s="728"/>
      <c r="C58" s="729"/>
      <c r="D58" s="729"/>
      <c r="E58" s="729"/>
      <c r="F58" s="729"/>
      <c r="G58" s="730" t="s">
        <v>74</v>
      </c>
      <c r="H58" s="730"/>
      <c r="I58" s="596" t="s">
        <v>75</v>
      </c>
      <c r="J58" s="598">
        <f>SUM(J55:J57)</f>
        <v>0.2</v>
      </c>
      <c r="K58" s="649"/>
      <c r="L58" s="612"/>
      <c r="M58" s="612"/>
      <c r="N58" s="612"/>
      <c r="O58" s="612"/>
      <c r="P58" s="644"/>
      <c r="Q58" s="647"/>
      <c r="R58" s="612"/>
      <c r="S58" s="612"/>
    </row>
    <row r="59" spans="1:20" ht="16.5">
      <c r="A59" s="24"/>
      <c r="K59" s="649"/>
      <c r="L59" s="612"/>
      <c r="M59" s="612"/>
      <c r="N59" s="612"/>
      <c r="O59" s="612"/>
      <c r="P59" s="612"/>
      <c r="Q59" s="612"/>
      <c r="R59" s="612"/>
      <c r="S59" s="612"/>
    </row>
    <row r="60" spans="1:20" ht="16.5">
      <c r="A60" s="24"/>
      <c r="K60" s="649"/>
      <c r="L60" s="612"/>
      <c r="M60" s="612"/>
      <c r="N60" s="612"/>
      <c r="O60" s="612"/>
      <c r="P60" s="612"/>
      <c r="Q60" s="612"/>
      <c r="R60" s="612"/>
      <c r="S60" s="612"/>
    </row>
    <row r="61" spans="1:20" ht="16.5">
      <c r="A61" s="24"/>
      <c r="K61" s="649"/>
      <c r="L61" s="612"/>
      <c r="M61" s="612"/>
      <c r="N61" s="612"/>
      <c r="O61" s="612"/>
      <c r="P61" s="612"/>
      <c r="Q61" s="612"/>
      <c r="R61" s="612"/>
      <c r="S61" s="612"/>
    </row>
    <row r="62" spans="1:20">
      <c r="K62" s="612"/>
      <c r="L62" s="612"/>
      <c r="M62" s="612"/>
      <c r="N62" s="612"/>
      <c r="O62" s="612"/>
      <c r="P62" s="612"/>
      <c r="Q62" s="612"/>
      <c r="R62" s="612"/>
      <c r="S62" s="612"/>
    </row>
    <row r="63" spans="1:20">
      <c r="K63" s="612"/>
      <c r="L63" s="612"/>
      <c r="M63" s="612"/>
      <c r="N63" s="612"/>
      <c r="O63" s="612"/>
      <c r="P63" s="612"/>
      <c r="Q63" s="612"/>
      <c r="R63" s="612"/>
      <c r="S63" s="612"/>
    </row>
    <row r="64" spans="1:20">
      <c r="K64" s="612"/>
      <c r="L64" s="612"/>
      <c r="M64" s="612"/>
      <c r="N64" s="612"/>
      <c r="O64" s="612"/>
      <c r="P64" s="612"/>
      <c r="Q64" s="612"/>
      <c r="R64" s="612"/>
      <c r="S64" s="612"/>
    </row>
    <row r="65" spans="11:19">
      <c r="K65" s="612"/>
      <c r="L65" s="612"/>
      <c r="M65" s="612"/>
      <c r="N65" s="612"/>
      <c r="O65" s="612"/>
      <c r="P65" s="612"/>
      <c r="Q65" s="612"/>
      <c r="R65" s="612"/>
      <c r="S65" s="612"/>
    </row>
    <row r="66" spans="11:19">
      <c r="K66" s="612"/>
      <c r="L66" s="612"/>
      <c r="M66" s="612"/>
      <c r="N66" s="612"/>
      <c r="O66" s="612"/>
      <c r="P66" s="612"/>
      <c r="Q66" s="612"/>
      <c r="R66" s="612"/>
      <c r="S66" s="612"/>
    </row>
    <row r="67" spans="11:19">
      <c r="K67" s="612"/>
      <c r="L67" s="612"/>
      <c r="M67" s="612"/>
      <c r="N67" s="612"/>
      <c r="O67" s="612"/>
      <c r="P67" s="612"/>
      <c r="Q67" s="612"/>
      <c r="R67" s="612"/>
      <c r="S67" s="612"/>
    </row>
    <row r="68" spans="11:19">
      <c r="K68" s="612"/>
      <c r="L68" s="612"/>
      <c r="M68" s="612"/>
      <c r="N68" s="612"/>
      <c r="O68" s="612"/>
      <c r="P68" s="612"/>
      <c r="Q68" s="612"/>
      <c r="R68" s="612"/>
      <c r="S68" s="612"/>
    </row>
    <row r="69" spans="11:19">
      <c r="K69" s="612"/>
      <c r="L69" s="612"/>
      <c r="M69" s="612"/>
      <c r="N69" s="612"/>
      <c r="O69" s="612"/>
      <c r="P69" s="612"/>
      <c r="Q69" s="612"/>
      <c r="R69" s="612"/>
      <c r="S69" s="612"/>
    </row>
    <row r="70" spans="11:19">
      <c r="K70" s="612"/>
      <c r="L70" s="612"/>
      <c r="M70" s="612"/>
      <c r="N70" s="612"/>
      <c r="O70" s="612"/>
      <c r="P70" s="612"/>
      <c r="Q70" s="612"/>
      <c r="R70" s="612"/>
      <c r="S70" s="612"/>
    </row>
    <row r="71" spans="11:19">
      <c r="K71" s="612"/>
      <c r="L71" s="612"/>
      <c r="M71" s="612"/>
      <c r="N71" s="612"/>
      <c r="O71" s="612"/>
      <c r="P71" s="612"/>
      <c r="Q71" s="612"/>
      <c r="R71" s="612"/>
      <c r="S71" s="612"/>
    </row>
    <row r="72" spans="11:19">
      <c r="K72" s="612"/>
      <c r="L72" s="612"/>
      <c r="M72" s="612"/>
      <c r="N72" s="612"/>
      <c r="O72" s="612"/>
      <c r="P72" s="612"/>
      <c r="Q72" s="612"/>
      <c r="R72" s="612"/>
      <c r="S72" s="612"/>
    </row>
    <row r="73" spans="11:19">
      <c r="K73" s="612"/>
      <c r="L73" s="612"/>
      <c r="M73" s="612"/>
      <c r="N73" s="612"/>
      <c r="O73" s="612"/>
      <c r="P73" s="612"/>
      <c r="Q73" s="612"/>
      <c r="R73" s="612"/>
      <c r="S73" s="612"/>
    </row>
    <row r="74" spans="11:19">
      <c r="K74" s="612"/>
      <c r="L74" s="612"/>
      <c r="M74" s="612"/>
      <c r="N74" s="612"/>
      <c r="O74" s="612"/>
      <c r="P74" s="612"/>
      <c r="Q74" s="612"/>
      <c r="R74" s="612"/>
      <c r="S74" s="612"/>
    </row>
    <row r="75" spans="11:19">
      <c r="K75" s="612"/>
      <c r="L75" s="612"/>
      <c r="M75" s="612"/>
      <c r="N75" s="612"/>
      <c r="O75" s="612"/>
      <c r="P75" s="612"/>
      <c r="Q75" s="612"/>
      <c r="R75" s="612"/>
      <c r="S75" s="612"/>
    </row>
    <row r="76" spans="11:19">
      <c r="K76" s="612"/>
      <c r="L76" s="612"/>
      <c r="M76" s="612"/>
      <c r="N76" s="612"/>
      <c r="O76" s="612"/>
      <c r="P76" s="612"/>
      <c r="Q76" s="612"/>
      <c r="R76" s="612"/>
      <c r="S76" s="612"/>
    </row>
    <row r="77" spans="11:19">
      <c r="K77" s="612"/>
      <c r="L77" s="612"/>
      <c r="M77" s="612"/>
      <c r="N77" s="612"/>
      <c r="O77" s="612"/>
      <c r="P77" s="612"/>
      <c r="Q77" s="612"/>
      <c r="R77" s="612"/>
      <c r="S77" s="612"/>
    </row>
    <row r="78" spans="11:19">
      <c r="K78" s="612"/>
      <c r="L78" s="612"/>
      <c r="M78" s="612"/>
      <c r="N78" s="612"/>
      <c r="O78" s="612"/>
      <c r="P78" s="612"/>
      <c r="Q78" s="612"/>
      <c r="R78" s="612"/>
      <c r="S78" s="612"/>
    </row>
    <row r="79" spans="11:19">
      <c r="K79" s="612"/>
      <c r="L79" s="612"/>
      <c r="M79" s="612"/>
      <c r="N79" s="612"/>
      <c r="O79" s="612"/>
      <c r="P79" s="612"/>
      <c r="Q79" s="612"/>
      <c r="R79" s="612"/>
      <c r="S79" s="612"/>
    </row>
    <row r="80" spans="11:19">
      <c r="K80" s="612"/>
      <c r="L80" s="612"/>
      <c r="M80" s="612"/>
      <c r="N80" s="612"/>
      <c r="O80" s="612"/>
      <c r="P80" s="612"/>
      <c r="Q80" s="612"/>
      <c r="R80" s="612"/>
      <c r="S80" s="612"/>
    </row>
    <row r="81" spans="11:19">
      <c r="K81" s="612"/>
      <c r="L81" s="612"/>
      <c r="M81" s="612"/>
      <c r="N81" s="612"/>
      <c r="O81" s="612"/>
      <c r="P81" s="612"/>
      <c r="Q81" s="612"/>
      <c r="R81" s="612"/>
      <c r="S81" s="612"/>
    </row>
    <row r="82" spans="11:19">
      <c r="K82" s="612"/>
      <c r="L82" s="612"/>
      <c r="M82" s="612"/>
      <c r="N82" s="612"/>
      <c r="O82" s="612"/>
      <c r="P82" s="612"/>
      <c r="Q82" s="612"/>
      <c r="R82" s="612"/>
      <c r="S82" s="612"/>
    </row>
    <row r="83" spans="11:19">
      <c r="K83" s="612"/>
      <c r="L83" s="612"/>
      <c r="M83" s="612"/>
      <c r="N83" s="612"/>
      <c r="O83" s="612"/>
      <c r="P83" s="612"/>
      <c r="Q83" s="612"/>
      <c r="R83" s="612"/>
      <c r="S83" s="612"/>
    </row>
    <row r="84" spans="11:19">
      <c r="K84" s="612"/>
      <c r="L84" s="612"/>
      <c r="M84" s="612"/>
      <c r="N84" s="612"/>
      <c r="O84" s="612"/>
      <c r="P84" s="612"/>
      <c r="Q84" s="612"/>
      <c r="R84" s="612"/>
      <c r="S84" s="612"/>
    </row>
    <row r="85" spans="11:19">
      <c r="K85" s="612"/>
      <c r="L85" s="612"/>
      <c r="M85" s="612"/>
      <c r="N85" s="612"/>
      <c r="O85" s="612"/>
      <c r="P85" s="612"/>
      <c r="Q85" s="612"/>
      <c r="R85" s="612"/>
      <c r="S85" s="612"/>
    </row>
    <row r="86" spans="11:19">
      <c r="K86" s="612"/>
      <c r="L86" s="612"/>
      <c r="M86" s="612"/>
      <c r="N86" s="612"/>
      <c r="O86" s="612"/>
      <c r="P86" s="612"/>
      <c r="Q86" s="612"/>
      <c r="R86" s="612"/>
      <c r="S86" s="612"/>
    </row>
    <row r="87" spans="11:19">
      <c r="K87" s="612"/>
      <c r="L87" s="612"/>
      <c r="M87" s="612"/>
      <c r="N87" s="612"/>
      <c r="O87" s="612"/>
      <c r="P87" s="612"/>
      <c r="Q87" s="612"/>
      <c r="R87" s="612"/>
      <c r="S87" s="612"/>
    </row>
    <row r="88" spans="11:19">
      <c r="K88" s="612"/>
      <c r="L88" s="612"/>
      <c r="M88" s="612"/>
      <c r="N88" s="612"/>
      <c r="O88" s="612"/>
      <c r="P88" s="612"/>
      <c r="Q88" s="612"/>
      <c r="R88" s="612"/>
      <c r="S88" s="612"/>
    </row>
    <row r="89" spans="11:19">
      <c r="K89" s="612"/>
      <c r="L89" s="612"/>
      <c r="M89" s="612"/>
      <c r="N89" s="612"/>
      <c r="O89" s="612"/>
      <c r="P89" s="612"/>
      <c r="Q89" s="612"/>
      <c r="R89" s="612"/>
      <c r="S89" s="612"/>
    </row>
    <row r="90" spans="11:19">
      <c r="K90" s="612"/>
      <c r="L90" s="612"/>
      <c r="M90" s="612"/>
      <c r="N90" s="612"/>
      <c r="O90" s="612"/>
      <c r="P90" s="612"/>
      <c r="Q90" s="612"/>
      <c r="R90" s="612"/>
      <c r="S90" s="612"/>
    </row>
    <row r="91" spans="11:19">
      <c r="K91" s="612"/>
      <c r="L91" s="612"/>
      <c r="M91" s="612"/>
      <c r="N91" s="612"/>
      <c r="O91" s="612"/>
      <c r="P91" s="612"/>
      <c r="Q91" s="612"/>
      <c r="R91" s="612"/>
      <c r="S91" s="612"/>
    </row>
    <row r="92" spans="11:19">
      <c r="K92" s="612"/>
      <c r="L92" s="612"/>
      <c r="M92" s="612"/>
      <c r="N92" s="612"/>
      <c r="O92" s="612"/>
      <c r="P92" s="612"/>
      <c r="Q92" s="612"/>
      <c r="R92" s="612"/>
      <c r="S92" s="612"/>
    </row>
    <row r="93" spans="11:19">
      <c r="K93" s="612"/>
      <c r="L93" s="612"/>
      <c r="M93" s="612"/>
      <c r="N93" s="612"/>
      <c r="O93" s="612"/>
      <c r="P93" s="612"/>
      <c r="Q93" s="612"/>
      <c r="R93" s="612"/>
      <c r="S93" s="612"/>
    </row>
    <row r="94" spans="11:19">
      <c r="K94" s="612"/>
      <c r="L94" s="612"/>
      <c r="M94" s="612"/>
      <c r="N94" s="612"/>
      <c r="O94" s="612"/>
      <c r="P94" s="612"/>
      <c r="Q94" s="612"/>
      <c r="R94" s="612"/>
      <c r="S94" s="612"/>
    </row>
    <row r="95" spans="11:19">
      <c r="K95" s="612"/>
      <c r="L95" s="612"/>
      <c r="M95" s="612"/>
      <c r="N95" s="612"/>
      <c r="O95" s="612"/>
      <c r="P95" s="612"/>
      <c r="Q95" s="612"/>
      <c r="R95" s="612"/>
      <c r="S95" s="612"/>
    </row>
    <row r="96" spans="11:19">
      <c r="K96" s="612"/>
      <c r="L96" s="612"/>
      <c r="M96" s="612"/>
      <c r="N96" s="612"/>
      <c r="O96" s="612"/>
      <c r="P96" s="612"/>
      <c r="Q96" s="612"/>
      <c r="R96" s="612"/>
      <c r="S96" s="612"/>
    </row>
    <row r="97" spans="11:19">
      <c r="K97" s="612"/>
      <c r="L97" s="612"/>
      <c r="M97" s="612"/>
      <c r="N97" s="612"/>
      <c r="O97" s="612"/>
      <c r="P97" s="612"/>
      <c r="Q97" s="612"/>
      <c r="R97" s="612"/>
      <c r="S97" s="612"/>
    </row>
    <row r="98" spans="11:19">
      <c r="K98" s="612"/>
      <c r="L98" s="612"/>
      <c r="M98" s="612"/>
      <c r="N98" s="612"/>
      <c r="O98" s="612"/>
      <c r="P98" s="612"/>
      <c r="Q98" s="612"/>
      <c r="R98" s="612"/>
      <c r="S98" s="612"/>
    </row>
    <row r="99" spans="11:19">
      <c r="K99" s="612"/>
      <c r="L99" s="612"/>
      <c r="M99" s="612"/>
      <c r="N99" s="612"/>
      <c r="O99" s="612"/>
      <c r="P99" s="612"/>
      <c r="Q99" s="612"/>
      <c r="R99" s="612"/>
      <c r="S99" s="612"/>
    </row>
    <row r="100" spans="11:19">
      <c r="K100" s="612"/>
      <c r="L100" s="612"/>
      <c r="M100" s="612"/>
      <c r="N100" s="612"/>
      <c r="O100" s="612"/>
      <c r="P100" s="612"/>
      <c r="Q100" s="612"/>
      <c r="R100" s="612"/>
      <c r="S100" s="612"/>
    </row>
    <row r="101" spans="11:19">
      <c r="K101" s="612"/>
      <c r="L101" s="612"/>
      <c r="M101" s="612"/>
      <c r="N101" s="612"/>
      <c r="O101" s="612"/>
      <c r="P101" s="612"/>
      <c r="Q101" s="612"/>
      <c r="R101" s="612"/>
      <c r="S101" s="612"/>
    </row>
    <row r="102" spans="11:19">
      <c r="K102" s="612"/>
      <c r="L102" s="612"/>
      <c r="M102" s="612"/>
      <c r="N102" s="612"/>
      <c r="O102" s="612"/>
      <c r="P102" s="612"/>
      <c r="Q102" s="612"/>
      <c r="R102" s="612"/>
      <c r="S102" s="612"/>
    </row>
    <row r="103" spans="11:19">
      <c r="K103" s="612"/>
      <c r="L103" s="612"/>
      <c r="M103" s="612"/>
      <c r="N103" s="612"/>
      <c r="O103" s="612"/>
      <c r="P103" s="612"/>
      <c r="Q103" s="612"/>
      <c r="R103" s="612"/>
      <c r="S103" s="612"/>
    </row>
    <row r="104" spans="11:19">
      <c r="K104" s="612"/>
      <c r="L104" s="612"/>
      <c r="M104" s="612"/>
      <c r="N104" s="612"/>
      <c r="O104" s="612"/>
      <c r="P104" s="612"/>
      <c r="Q104" s="612"/>
      <c r="R104" s="612"/>
      <c r="S104" s="612"/>
    </row>
    <row r="105" spans="11:19">
      <c r="K105" s="612"/>
      <c r="L105" s="612"/>
      <c r="M105" s="612"/>
      <c r="N105" s="612"/>
      <c r="O105" s="612"/>
      <c r="P105" s="612"/>
      <c r="Q105" s="612"/>
      <c r="R105" s="612"/>
      <c r="S105" s="612"/>
    </row>
    <row r="106" spans="11:19">
      <c r="K106" s="612"/>
      <c r="L106" s="612"/>
      <c r="M106" s="612"/>
      <c r="N106" s="612"/>
      <c r="O106" s="612"/>
      <c r="P106" s="612"/>
      <c r="Q106" s="612"/>
      <c r="R106" s="612"/>
      <c r="S106" s="612"/>
    </row>
    <row r="107" spans="11:19">
      <c r="K107" s="612"/>
      <c r="L107" s="612"/>
      <c r="M107" s="612"/>
      <c r="N107" s="612"/>
      <c r="O107" s="612"/>
      <c r="P107" s="612"/>
      <c r="Q107" s="612"/>
      <c r="R107" s="612"/>
      <c r="S107" s="612"/>
    </row>
    <row r="108" spans="11:19">
      <c r="K108" s="612"/>
      <c r="L108" s="612"/>
      <c r="M108" s="612"/>
      <c r="N108" s="612"/>
      <c r="O108" s="612"/>
      <c r="P108" s="612"/>
      <c r="Q108" s="612"/>
      <c r="R108" s="612"/>
      <c r="S108" s="612"/>
    </row>
    <row r="109" spans="11:19">
      <c r="K109" s="612"/>
      <c r="L109" s="612"/>
      <c r="M109" s="612"/>
      <c r="N109" s="612"/>
      <c r="O109" s="612"/>
      <c r="P109" s="612"/>
      <c r="Q109" s="612"/>
      <c r="R109" s="612"/>
      <c r="S109" s="612"/>
    </row>
    <row r="110" spans="11:19">
      <c r="K110" s="612"/>
      <c r="L110" s="612"/>
      <c r="M110" s="612"/>
      <c r="N110" s="612"/>
      <c r="O110" s="612"/>
      <c r="P110" s="612"/>
      <c r="Q110" s="612"/>
      <c r="R110" s="612"/>
      <c r="S110" s="612"/>
    </row>
    <row r="111" spans="11:19">
      <c r="K111" s="612"/>
      <c r="L111" s="612"/>
      <c r="M111" s="612"/>
      <c r="N111" s="612"/>
      <c r="O111" s="612"/>
      <c r="P111" s="612"/>
      <c r="Q111" s="612"/>
      <c r="R111" s="612"/>
      <c r="S111" s="612"/>
    </row>
    <row r="112" spans="11:19">
      <c r="K112" s="612"/>
      <c r="L112" s="612"/>
      <c r="M112" s="612"/>
      <c r="N112" s="612"/>
      <c r="O112" s="612"/>
      <c r="P112" s="612"/>
      <c r="Q112" s="612"/>
      <c r="R112" s="612"/>
      <c r="S112" s="612"/>
    </row>
    <row r="113" spans="11:19">
      <c r="K113" s="612"/>
      <c r="L113" s="612"/>
      <c r="M113" s="612"/>
      <c r="N113" s="612"/>
      <c r="O113" s="612"/>
      <c r="P113" s="612"/>
      <c r="Q113" s="612"/>
      <c r="R113" s="612"/>
      <c r="S113" s="612"/>
    </row>
    <row r="114" spans="11:19">
      <c r="K114" s="612"/>
      <c r="L114" s="612"/>
      <c r="M114" s="612"/>
      <c r="N114" s="612"/>
      <c r="O114" s="612"/>
      <c r="P114" s="612"/>
      <c r="Q114" s="612"/>
      <c r="R114" s="612"/>
      <c r="S114" s="612"/>
    </row>
    <row r="115" spans="11:19">
      <c r="K115" s="612"/>
      <c r="L115" s="612"/>
      <c r="M115" s="612"/>
      <c r="N115" s="612"/>
      <c r="O115" s="612"/>
      <c r="P115" s="612"/>
      <c r="Q115" s="612"/>
      <c r="R115" s="612"/>
      <c r="S115" s="612"/>
    </row>
    <row r="116" spans="11:19">
      <c r="K116" s="612"/>
      <c r="L116" s="612"/>
      <c r="M116" s="612"/>
      <c r="N116" s="612"/>
      <c r="O116" s="612"/>
      <c r="P116" s="612"/>
      <c r="Q116" s="612"/>
      <c r="R116" s="612"/>
      <c r="S116" s="612"/>
    </row>
    <row r="117" spans="11:19">
      <c r="K117" s="612"/>
      <c r="L117" s="612"/>
      <c r="M117" s="612"/>
      <c r="N117" s="612"/>
      <c r="O117" s="612"/>
      <c r="P117" s="612"/>
      <c r="Q117" s="612"/>
      <c r="R117" s="612"/>
      <c r="S117" s="612"/>
    </row>
    <row r="118" spans="11:19">
      <c r="K118" s="612"/>
      <c r="L118" s="612"/>
      <c r="M118" s="612"/>
      <c r="N118" s="612"/>
      <c r="O118" s="612"/>
      <c r="P118" s="612"/>
      <c r="Q118" s="612"/>
      <c r="R118" s="612"/>
      <c r="S118" s="612"/>
    </row>
    <row r="119" spans="11:19">
      <c r="K119" s="612"/>
      <c r="L119" s="612"/>
      <c r="M119" s="612"/>
      <c r="N119" s="612"/>
      <c r="O119" s="612"/>
      <c r="P119" s="612"/>
      <c r="Q119" s="612"/>
      <c r="R119" s="612"/>
      <c r="S119" s="612"/>
    </row>
    <row r="120" spans="11:19">
      <c r="K120" s="612"/>
      <c r="L120" s="612"/>
      <c r="M120" s="612"/>
      <c r="N120" s="612"/>
      <c r="O120" s="612"/>
      <c r="P120" s="612"/>
      <c r="Q120" s="612"/>
      <c r="R120" s="612"/>
      <c r="S120" s="612"/>
    </row>
    <row r="121" spans="11:19">
      <c r="K121" s="612"/>
      <c r="L121" s="612"/>
      <c r="M121" s="612"/>
      <c r="N121" s="612"/>
      <c r="O121" s="612"/>
      <c r="P121" s="612"/>
      <c r="Q121" s="612"/>
      <c r="R121" s="612"/>
      <c r="S121" s="612"/>
    </row>
    <row r="122" spans="11:19">
      <c r="K122" s="612"/>
      <c r="L122" s="612"/>
      <c r="M122" s="612"/>
      <c r="N122" s="612"/>
      <c r="O122" s="612"/>
      <c r="P122" s="612"/>
      <c r="Q122" s="612"/>
      <c r="R122" s="612"/>
      <c r="S122" s="612"/>
    </row>
    <row r="123" spans="11:19">
      <c r="K123" s="612"/>
      <c r="L123" s="612"/>
      <c r="M123" s="612"/>
      <c r="N123" s="612"/>
      <c r="O123" s="612"/>
      <c r="P123" s="612"/>
      <c r="Q123" s="612"/>
      <c r="R123" s="612"/>
      <c r="S123" s="612"/>
    </row>
    <row r="124" spans="11:19">
      <c r="K124" s="612"/>
      <c r="L124" s="612"/>
      <c r="M124" s="612"/>
      <c r="N124" s="612"/>
      <c r="O124" s="612"/>
      <c r="P124" s="612"/>
      <c r="Q124" s="612"/>
      <c r="R124" s="612"/>
      <c r="S124" s="612"/>
    </row>
    <row r="125" spans="11:19">
      <c r="K125" s="612"/>
      <c r="L125" s="612"/>
      <c r="M125" s="612"/>
      <c r="N125" s="612"/>
      <c r="O125" s="612"/>
      <c r="P125" s="612"/>
      <c r="Q125" s="612"/>
      <c r="R125" s="612"/>
      <c r="S125" s="612"/>
    </row>
    <row r="126" spans="11:19">
      <c r="K126" s="612"/>
      <c r="L126" s="612"/>
      <c r="M126" s="612"/>
      <c r="N126" s="612"/>
      <c r="O126" s="612"/>
      <c r="P126" s="612"/>
      <c r="Q126" s="612"/>
      <c r="R126" s="612"/>
      <c r="S126" s="612"/>
    </row>
    <row r="127" spans="11:19">
      <c r="K127" s="612"/>
      <c r="L127" s="612"/>
      <c r="M127" s="612"/>
      <c r="N127" s="612"/>
      <c r="O127" s="612"/>
      <c r="P127" s="612"/>
      <c r="Q127" s="612"/>
      <c r="R127" s="612"/>
      <c r="S127" s="612"/>
    </row>
    <row r="128" spans="11:19">
      <c r="K128" s="612"/>
      <c r="L128" s="612"/>
      <c r="M128" s="612"/>
      <c r="N128" s="612"/>
      <c r="O128" s="612"/>
      <c r="P128" s="612"/>
      <c r="Q128" s="612"/>
      <c r="R128" s="612"/>
      <c r="S128" s="612"/>
    </row>
    <row r="129" spans="11:19">
      <c r="K129" s="612"/>
      <c r="L129" s="612"/>
      <c r="M129" s="612"/>
      <c r="N129" s="612"/>
      <c r="O129" s="612"/>
      <c r="P129" s="612"/>
      <c r="Q129" s="612"/>
      <c r="R129" s="612"/>
      <c r="S129" s="612"/>
    </row>
    <row r="130" spans="11:19">
      <c r="K130" s="612"/>
      <c r="L130" s="612"/>
      <c r="M130" s="612"/>
      <c r="N130" s="612"/>
      <c r="O130" s="612"/>
      <c r="P130" s="612"/>
      <c r="Q130" s="612"/>
      <c r="R130" s="612"/>
      <c r="S130" s="612"/>
    </row>
    <row r="131" spans="11:19">
      <c r="K131" s="612"/>
      <c r="L131" s="612"/>
      <c r="M131" s="612"/>
      <c r="N131" s="612"/>
      <c r="O131" s="612"/>
      <c r="P131" s="612"/>
      <c r="Q131" s="612"/>
      <c r="R131" s="612"/>
      <c r="S131" s="612"/>
    </row>
    <row r="132" spans="11:19">
      <c r="K132" s="612"/>
      <c r="L132" s="612"/>
      <c r="M132" s="612"/>
      <c r="N132" s="612"/>
      <c r="O132" s="612"/>
      <c r="P132" s="612"/>
      <c r="Q132" s="612"/>
      <c r="R132" s="612"/>
      <c r="S132" s="612"/>
    </row>
    <row r="133" spans="11:19">
      <c r="K133" s="612"/>
      <c r="L133" s="612"/>
      <c r="M133" s="612"/>
      <c r="N133" s="612"/>
      <c r="O133" s="612"/>
      <c r="P133" s="612"/>
      <c r="Q133" s="612"/>
      <c r="R133" s="612"/>
      <c r="S133" s="612"/>
    </row>
    <row r="134" spans="11:19">
      <c r="K134" s="612"/>
      <c r="L134" s="612"/>
      <c r="M134" s="612"/>
      <c r="N134" s="612"/>
      <c r="O134" s="612"/>
      <c r="P134" s="612"/>
      <c r="Q134" s="612"/>
      <c r="R134" s="612"/>
      <c r="S134" s="612"/>
    </row>
    <row r="135" spans="11:19">
      <c r="K135" s="612"/>
      <c r="L135" s="612"/>
      <c r="M135" s="612"/>
      <c r="N135" s="612"/>
      <c r="O135" s="612"/>
      <c r="P135" s="612"/>
      <c r="Q135" s="612"/>
      <c r="R135" s="612"/>
      <c r="S135" s="612"/>
    </row>
    <row r="136" spans="11:19">
      <c r="K136" s="612"/>
      <c r="L136" s="612"/>
      <c r="M136" s="612"/>
      <c r="N136" s="612"/>
      <c r="O136" s="612"/>
      <c r="P136" s="612"/>
      <c r="Q136" s="612"/>
      <c r="R136" s="612"/>
      <c r="S136" s="612"/>
    </row>
    <row r="137" spans="11:19">
      <c r="K137" s="612"/>
      <c r="L137" s="612"/>
      <c r="M137" s="612"/>
      <c r="N137" s="612"/>
      <c r="O137" s="612"/>
      <c r="P137" s="612"/>
      <c r="Q137" s="612"/>
      <c r="R137" s="612"/>
      <c r="S137" s="612"/>
    </row>
    <row r="138" spans="11:19">
      <c r="K138" s="612"/>
      <c r="L138" s="612"/>
      <c r="M138" s="612"/>
      <c r="N138" s="612"/>
      <c r="O138" s="612"/>
      <c r="P138" s="612"/>
      <c r="Q138" s="612"/>
      <c r="R138" s="612"/>
      <c r="S138" s="612"/>
    </row>
    <row r="139" spans="11:19">
      <c r="K139" s="612"/>
      <c r="L139" s="612"/>
      <c r="M139" s="612"/>
      <c r="N139" s="612"/>
      <c r="O139" s="612"/>
      <c r="P139" s="612"/>
      <c r="Q139" s="612"/>
      <c r="R139" s="612"/>
      <c r="S139" s="612"/>
    </row>
    <row r="140" spans="11:19">
      <c r="K140" s="612"/>
      <c r="L140" s="612"/>
      <c r="M140" s="612"/>
      <c r="N140" s="612"/>
      <c r="O140" s="612"/>
      <c r="P140" s="612"/>
      <c r="Q140" s="612"/>
      <c r="R140" s="612"/>
      <c r="S140" s="612"/>
    </row>
    <row r="141" spans="11:19">
      <c r="K141" s="612"/>
      <c r="L141" s="612"/>
      <c r="M141" s="612"/>
      <c r="N141" s="612"/>
      <c r="O141" s="612"/>
      <c r="P141" s="612"/>
      <c r="Q141" s="612"/>
      <c r="R141" s="612"/>
      <c r="S141" s="612"/>
    </row>
    <row r="142" spans="11:19">
      <c r="K142" s="612"/>
      <c r="L142" s="612"/>
      <c r="M142" s="612"/>
      <c r="N142" s="612"/>
      <c r="O142" s="612"/>
      <c r="P142" s="612"/>
      <c r="Q142" s="612"/>
      <c r="R142" s="612"/>
      <c r="S142" s="612"/>
    </row>
    <row r="143" spans="11:19">
      <c r="K143" s="612"/>
      <c r="L143" s="612"/>
      <c r="M143" s="612"/>
      <c r="N143" s="612"/>
      <c r="O143" s="612"/>
      <c r="P143" s="612"/>
      <c r="Q143" s="612"/>
      <c r="R143" s="612"/>
      <c r="S143" s="612"/>
    </row>
    <row r="144" spans="11:19">
      <c r="K144" s="612"/>
      <c r="L144" s="612"/>
      <c r="M144" s="612"/>
      <c r="N144" s="612"/>
      <c r="O144" s="612"/>
      <c r="P144" s="612"/>
      <c r="Q144" s="612"/>
      <c r="R144" s="612"/>
      <c r="S144" s="612"/>
    </row>
    <row r="145" spans="11:19">
      <c r="K145" s="612"/>
      <c r="L145" s="612"/>
      <c r="M145" s="612"/>
      <c r="N145" s="612"/>
      <c r="O145" s="612"/>
      <c r="P145" s="612"/>
      <c r="Q145" s="612"/>
      <c r="R145" s="612"/>
      <c r="S145" s="612"/>
    </row>
    <row r="146" spans="11:19">
      <c r="K146" s="612"/>
      <c r="L146" s="612"/>
      <c r="M146" s="612"/>
      <c r="N146" s="612"/>
      <c r="O146" s="612"/>
      <c r="P146" s="612"/>
      <c r="Q146" s="612"/>
      <c r="R146" s="612"/>
      <c r="S146" s="612"/>
    </row>
    <row r="147" spans="11:19">
      <c r="K147" s="612"/>
      <c r="L147" s="612"/>
      <c r="M147" s="612"/>
      <c r="N147" s="612"/>
      <c r="O147" s="612"/>
      <c r="P147" s="612"/>
      <c r="Q147" s="612"/>
      <c r="R147" s="612"/>
      <c r="S147" s="612"/>
    </row>
    <row r="148" spans="11:19">
      <c r="K148" s="612"/>
      <c r="L148" s="612"/>
      <c r="M148" s="612"/>
      <c r="N148" s="612"/>
      <c r="O148" s="612"/>
      <c r="P148" s="612"/>
      <c r="Q148" s="612"/>
      <c r="R148" s="612"/>
      <c r="S148" s="612"/>
    </row>
    <row r="149" spans="11:19">
      <c r="K149" s="612"/>
      <c r="L149" s="612"/>
      <c r="M149" s="612"/>
      <c r="N149" s="612"/>
      <c r="O149" s="612"/>
      <c r="P149" s="612"/>
      <c r="Q149" s="612"/>
      <c r="R149" s="612"/>
      <c r="S149" s="612"/>
    </row>
    <row r="150" spans="11:19">
      <c r="K150" s="612"/>
      <c r="L150" s="612"/>
      <c r="M150" s="612"/>
      <c r="N150" s="612"/>
      <c r="O150" s="612"/>
      <c r="P150" s="612"/>
      <c r="Q150" s="612"/>
      <c r="R150" s="612"/>
      <c r="S150" s="612"/>
    </row>
    <row r="151" spans="11:19">
      <c r="K151" s="612"/>
      <c r="L151" s="612"/>
      <c r="M151" s="612"/>
      <c r="N151" s="612"/>
      <c r="O151" s="612"/>
      <c r="P151" s="612"/>
      <c r="Q151" s="612"/>
      <c r="R151" s="612"/>
      <c r="S151" s="612"/>
    </row>
    <row r="152" spans="11:19">
      <c r="K152" s="612"/>
      <c r="L152" s="612"/>
      <c r="M152" s="612"/>
      <c r="N152" s="612"/>
      <c r="O152" s="612"/>
      <c r="P152" s="612"/>
      <c r="Q152" s="612"/>
      <c r="R152" s="612"/>
      <c r="S152" s="612"/>
    </row>
    <row r="153" spans="11:19">
      <c r="K153" s="612"/>
      <c r="L153" s="612"/>
      <c r="M153" s="612"/>
      <c r="N153" s="612"/>
      <c r="O153" s="612"/>
      <c r="P153" s="612"/>
      <c r="Q153" s="612"/>
      <c r="R153" s="612"/>
      <c r="S153" s="612"/>
    </row>
    <row r="154" spans="11:19">
      <c r="K154" s="612"/>
      <c r="L154" s="612"/>
      <c r="M154" s="612"/>
      <c r="N154" s="612"/>
      <c r="O154" s="612"/>
      <c r="P154" s="612"/>
      <c r="Q154" s="612"/>
      <c r="R154" s="612"/>
      <c r="S154" s="612"/>
    </row>
    <row r="155" spans="11:19">
      <c r="K155" s="612"/>
      <c r="L155" s="612"/>
      <c r="M155" s="612"/>
      <c r="N155" s="612"/>
      <c r="O155" s="612"/>
      <c r="P155" s="612"/>
      <c r="Q155" s="612"/>
      <c r="R155" s="612"/>
      <c r="S155" s="612"/>
    </row>
    <row r="156" spans="11:19">
      <c r="K156" s="612"/>
      <c r="L156" s="612"/>
      <c r="M156" s="612"/>
      <c r="N156" s="612"/>
      <c r="O156" s="612"/>
      <c r="P156" s="612"/>
      <c r="Q156" s="612"/>
      <c r="R156" s="612"/>
      <c r="S156" s="612"/>
    </row>
    <row r="157" spans="11:19">
      <c r="K157" s="612"/>
      <c r="L157" s="612"/>
      <c r="M157" s="612"/>
      <c r="N157" s="612"/>
      <c r="O157" s="612"/>
      <c r="P157" s="612"/>
      <c r="Q157" s="612"/>
      <c r="R157" s="612"/>
      <c r="S157" s="612"/>
    </row>
    <row r="158" spans="11:19">
      <c r="K158" s="612"/>
      <c r="L158" s="612"/>
      <c r="M158" s="612"/>
      <c r="N158" s="612"/>
      <c r="O158" s="612"/>
      <c r="P158" s="612"/>
      <c r="Q158" s="612"/>
      <c r="R158" s="612"/>
      <c r="S158" s="612"/>
    </row>
    <row r="159" spans="11:19">
      <c r="K159" s="612"/>
      <c r="L159" s="612"/>
      <c r="M159" s="612"/>
      <c r="N159" s="612"/>
      <c r="O159" s="612"/>
      <c r="P159" s="612"/>
      <c r="Q159" s="612"/>
      <c r="R159" s="612"/>
      <c r="S159" s="612"/>
    </row>
    <row r="160" spans="11:19">
      <c r="K160" s="612"/>
      <c r="L160" s="612"/>
      <c r="M160" s="612"/>
      <c r="N160" s="612"/>
      <c r="O160" s="612"/>
      <c r="P160" s="612"/>
      <c r="Q160" s="612"/>
      <c r="R160" s="612"/>
      <c r="S160" s="612"/>
    </row>
    <row r="161" spans="11:19">
      <c r="K161" s="612"/>
      <c r="L161" s="612"/>
      <c r="M161" s="612"/>
      <c r="N161" s="612"/>
      <c r="O161" s="612"/>
      <c r="P161" s="612"/>
      <c r="Q161" s="612"/>
      <c r="R161" s="612"/>
      <c r="S161" s="612"/>
    </row>
    <row r="162" spans="11:19">
      <c r="K162" s="612"/>
      <c r="L162" s="612"/>
      <c r="M162" s="612"/>
      <c r="N162" s="612"/>
      <c r="O162" s="612"/>
      <c r="P162" s="612"/>
      <c r="Q162" s="612"/>
      <c r="R162" s="612"/>
      <c r="S162" s="612"/>
    </row>
    <row r="163" spans="11:19">
      <c r="K163" s="612"/>
      <c r="L163" s="612"/>
      <c r="M163" s="612"/>
      <c r="N163" s="612"/>
      <c r="O163" s="612"/>
      <c r="P163" s="612"/>
      <c r="Q163" s="612"/>
      <c r="R163" s="612"/>
      <c r="S163" s="612"/>
    </row>
    <row r="164" spans="11:19">
      <c r="K164" s="601"/>
      <c r="L164" s="601"/>
      <c r="M164" s="601"/>
      <c r="N164" s="601"/>
      <c r="O164" s="601"/>
      <c r="P164" s="601"/>
      <c r="Q164" s="601"/>
    </row>
    <row r="165" spans="11:19">
      <c r="K165" s="601"/>
      <c r="L165" s="601"/>
      <c r="M165" s="601"/>
      <c r="N165" s="601"/>
      <c r="O165" s="601"/>
      <c r="P165" s="601"/>
      <c r="Q165" s="601"/>
    </row>
    <row r="166" spans="11:19">
      <c r="K166" s="601"/>
      <c r="L166" s="601"/>
      <c r="M166" s="601"/>
      <c r="N166" s="601"/>
      <c r="O166" s="601"/>
      <c r="P166" s="601"/>
      <c r="Q166" s="601"/>
    </row>
    <row r="167" spans="11:19">
      <c r="K167" s="601"/>
      <c r="L167" s="601"/>
      <c r="M167" s="601"/>
      <c r="N167" s="601"/>
      <c r="O167" s="601"/>
      <c r="P167" s="601"/>
      <c r="Q167" s="601"/>
    </row>
  </sheetData>
  <mergeCells count="47">
    <mergeCell ref="B56:F56"/>
    <mergeCell ref="G56:H56"/>
    <mergeCell ref="B57:F57"/>
    <mergeCell ref="G57:H57"/>
    <mergeCell ref="B58:F58"/>
    <mergeCell ref="G58:H58"/>
    <mergeCell ref="B55:F55"/>
    <mergeCell ref="G55:H55"/>
    <mergeCell ref="I9:I11"/>
    <mergeCell ref="J9:J11"/>
    <mergeCell ref="D10:D11"/>
    <mergeCell ref="E10:E11"/>
    <mergeCell ref="B39:I39"/>
    <mergeCell ref="B44:I44"/>
    <mergeCell ref="B54:F54"/>
    <mergeCell ref="G54:I54"/>
    <mergeCell ref="B41:I41"/>
    <mergeCell ref="B43:I43"/>
    <mergeCell ref="B51:I51"/>
    <mergeCell ref="B53:I53"/>
    <mergeCell ref="N11:R11"/>
    <mergeCell ref="B38:I38"/>
    <mergeCell ref="B9:B11"/>
    <mergeCell ref="C9:C11"/>
    <mergeCell ref="D9:E9"/>
    <mergeCell ref="F9:F11"/>
    <mergeCell ref="G9:G11"/>
    <mergeCell ref="H9:H11"/>
    <mergeCell ref="P20:Q20"/>
    <mergeCell ref="P21:Q21"/>
    <mergeCell ref="P23:Q23"/>
    <mergeCell ref="P22:Q22"/>
    <mergeCell ref="P27:Q27"/>
    <mergeCell ref="P32:Q32"/>
    <mergeCell ref="P33:Q33"/>
    <mergeCell ref="P30:Q30"/>
    <mergeCell ref="B7:J7"/>
    <mergeCell ref="B1:J1"/>
    <mergeCell ref="B2:J2"/>
    <mergeCell ref="B3:J3"/>
    <mergeCell ref="B4:J4"/>
    <mergeCell ref="B5:J6"/>
    <mergeCell ref="P29:Q29"/>
    <mergeCell ref="P24:Q24"/>
    <mergeCell ref="P25:Q25"/>
    <mergeCell ref="P26:Q26"/>
    <mergeCell ref="B50:I50"/>
  </mergeCells>
  <printOptions horizontalCentered="1"/>
  <pageMargins left="0.11811023622047245" right="0.11811023622047245" top="0.15748031496062992" bottom="0.15748031496062992" header="0.31496062992125984" footer="0.31496062992125984"/>
  <pageSetup scale="55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977BF-C231-4C3D-B208-0760E4C2F38C}">
  <sheetPr>
    <tabColor theme="9"/>
  </sheetPr>
  <dimension ref="A1:T167"/>
  <sheetViews>
    <sheetView showGridLines="0" tabSelected="1" view="pageBreakPreview" topLeftCell="F1" zoomScaleNormal="100" zoomScaleSheetLayoutView="100" workbookViewId="0">
      <selection activeCell="J20" sqref="J20"/>
    </sheetView>
  </sheetViews>
  <sheetFormatPr baseColWidth="10" defaultColWidth="11.42578125" defaultRowHeight="12.75"/>
  <cols>
    <col min="1" max="1" width="2" style="1079" customWidth="1"/>
    <col min="2" max="2" width="5" style="1079" customWidth="1"/>
    <col min="3" max="3" width="7" style="1079" customWidth="1"/>
    <col min="4" max="4" width="9.85546875" style="1079" customWidth="1"/>
    <col min="5" max="5" width="13.5703125" style="1079" customWidth="1"/>
    <col min="6" max="6" width="59" style="1079" customWidth="1"/>
    <col min="7" max="7" width="11.42578125" style="1079" bestFit="1"/>
    <col min="8" max="8" width="12.85546875" style="1079" bestFit="1" customWidth="1"/>
    <col min="9" max="9" width="17.7109375" style="1079" bestFit="1" customWidth="1"/>
    <col min="10" max="10" width="21.7109375" style="1079" customWidth="1"/>
    <col min="11" max="11" width="76.140625" style="1079" customWidth="1"/>
    <col min="12" max="13" width="11.42578125" style="1079" customWidth="1"/>
    <col min="14" max="14" width="39.85546875" style="1079" customWidth="1"/>
    <col min="15" max="16" width="25" style="1079" customWidth="1"/>
    <col min="17" max="17" width="25.42578125" style="1079" customWidth="1"/>
    <col min="18" max="18" width="29" style="1079" customWidth="1"/>
    <col min="19" max="19" width="23" style="1079" customWidth="1"/>
    <col min="20" max="16384" width="11.42578125" style="1079"/>
  </cols>
  <sheetData>
    <row r="1" spans="1:20" ht="33" customHeight="1">
      <c r="A1" s="1081"/>
      <c r="B1" s="1082" t="s">
        <v>0</v>
      </c>
      <c r="C1" s="1083"/>
      <c r="D1" s="1083"/>
      <c r="E1" s="1083"/>
      <c r="F1" s="1083"/>
      <c r="G1" s="1083"/>
      <c r="H1" s="1083"/>
      <c r="I1" s="1083"/>
      <c r="J1" s="1084"/>
      <c r="K1" s="1081"/>
    </row>
    <row r="2" spans="1:20" ht="16.5" customHeight="1">
      <c r="A2" s="1081"/>
      <c r="B2" s="1085" t="s">
        <v>1</v>
      </c>
      <c r="C2" s="1086"/>
      <c r="D2" s="1086"/>
      <c r="E2" s="1086"/>
      <c r="F2" s="1086"/>
      <c r="G2" s="1086"/>
      <c r="H2" s="1086"/>
      <c r="I2" s="1086"/>
      <c r="J2" s="1087"/>
      <c r="K2" s="1081"/>
    </row>
    <row r="3" spans="1:20" ht="18">
      <c r="A3" s="1081"/>
      <c r="B3" s="1085" t="s">
        <v>2</v>
      </c>
      <c r="C3" s="1086"/>
      <c r="D3" s="1086"/>
      <c r="E3" s="1086"/>
      <c r="F3" s="1086"/>
      <c r="G3" s="1086"/>
      <c r="H3" s="1086"/>
      <c r="I3" s="1086"/>
      <c r="J3" s="1087"/>
      <c r="K3" s="1081"/>
    </row>
    <row r="4" spans="1:20" ht="9.75" customHeight="1">
      <c r="A4" s="1081"/>
      <c r="B4" s="1088"/>
      <c r="C4" s="1089"/>
      <c r="D4" s="1089"/>
      <c r="E4" s="1089"/>
      <c r="F4" s="1089"/>
      <c r="G4" s="1089"/>
      <c r="H4" s="1089"/>
      <c r="I4" s="1089"/>
      <c r="J4" s="1090"/>
      <c r="K4" s="1081"/>
    </row>
    <row r="5" spans="1:20">
      <c r="A5" s="1081"/>
      <c r="B5" s="1091" t="s">
        <v>3</v>
      </c>
      <c r="C5" s="1092"/>
      <c r="D5" s="1092"/>
      <c r="E5" s="1092"/>
      <c r="F5" s="1092"/>
      <c r="G5" s="1092"/>
      <c r="H5" s="1092"/>
      <c r="I5" s="1092"/>
      <c r="J5" s="1093"/>
      <c r="K5" s="1081"/>
    </row>
    <row r="6" spans="1:20" ht="33" customHeight="1">
      <c r="A6" s="1081"/>
      <c r="B6" s="1091"/>
      <c r="C6" s="1092"/>
      <c r="D6" s="1092"/>
      <c r="E6" s="1092"/>
      <c r="F6" s="1092"/>
      <c r="G6" s="1092"/>
      <c r="H6" s="1092"/>
      <c r="I6" s="1092"/>
      <c r="J6" s="1093"/>
      <c r="K6" s="1081"/>
    </row>
    <row r="7" spans="1:20" ht="20.25">
      <c r="A7" s="1081"/>
      <c r="B7" s="1094" t="s">
        <v>4</v>
      </c>
      <c r="C7" s="1095"/>
      <c r="D7" s="1095"/>
      <c r="E7" s="1095"/>
      <c r="F7" s="1096"/>
      <c r="G7" s="1096"/>
      <c r="H7" s="1096"/>
      <c r="I7" s="1096"/>
      <c r="J7" s="1097"/>
      <c r="K7" s="1081"/>
    </row>
    <row r="8" spans="1:20" ht="18.75" thickBot="1">
      <c r="A8" s="1081"/>
      <c r="B8" s="1098"/>
      <c r="C8" s="1099"/>
      <c r="D8" s="1099"/>
      <c r="E8" s="1099"/>
      <c r="F8" s="1099"/>
      <c r="G8" s="1099"/>
      <c r="H8" s="1100"/>
      <c r="I8" s="1101"/>
      <c r="J8" s="1102"/>
      <c r="K8" s="1081"/>
      <c r="Q8" s="1103"/>
      <c r="R8" s="1103"/>
      <c r="S8" s="1103"/>
      <c r="T8" s="1104"/>
    </row>
    <row r="9" spans="1:20" ht="17.25" thickTop="1">
      <c r="A9" s="1081"/>
      <c r="B9" s="1105" t="s">
        <v>5</v>
      </c>
      <c r="C9" s="1106" t="s">
        <v>6</v>
      </c>
      <c r="D9" s="1107" t="s">
        <v>7</v>
      </c>
      <c r="E9" s="1108"/>
      <c r="F9" s="1109" t="s">
        <v>8</v>
      </c>
      <c r="G9" s="1109" t="s">
        <v>9</v>
      </c>
      <c r="H9" s="1110" t="s">
        <v>10</v>
      </c>
      <c r="I9" s="1111" t="s">
        <v>11</v>
      </c>
      <c r="J9" s="1112" t="s">
        <v>12</v>
      </c>
      <c r="K9" s="1081"/>
      <c r="Q9" s="1113"/>
      <c r="R9" s="1113"/>
      <c r="S9" s="1113"/>
    </row>
    <row r="10" spans="1:20">
      <c r="A10" s="1081"/>
      <c r="B10" s="1114"/>
      <c r="C10" s="1115"/>
      <c r="D10" s="1116" t="s">
        <v>13</v>
      </c>
      <c r="E10" s="1116" t="s">
        <v>14</v>
      </c>
      <c r="F10" s="1117"/>
      <c r="G10" s="1117"/>
      <c r="H10" s="1118"/>
      <c r="I10" s="1119"/>
      <c r="J10" s="1120"/>
      <c r="K10" s="1081"/>
      <c r="Q10" s="1113"/>
      <c r="R10" s="1113"/>
      <c r="S10" s="1113"/>
    </row>
    <row r="11" spans="1:20" ht="24" thickBot="1">
      <c r="A11" s="1081"/>
      <c r="B11" s="1121"/>
      <c r="C11" s="1122"/>
      <c r="D11" s="1123"/>
      <c r="E11" s="1123"/>
      <c r="F11" s="1124"/>
      <c r="G11" s="1124"/>
      <c r="H11" s="1125"/>
      <c r="I11" s="1126"/>
      <c r="J11" s="1127"/>
      <c r="K11" s="1128"/>
      <c r="L11" s="1129"/>
      <c r="M11" s="1129"/>
      <c r="N11" s="1130"/>
      <c r="O11" s="1130"/>
      <c r="P11" s="1130"/>
      <c r="Q11" s="1130"/>
      <c r="R11" s="1130"/>
    </row>
    <row r="12" spans="1:20" ht="18.75" thickBot="1">
      <c r="A12" s="1131"/>
      <c r="B12" s="1132" t="s">
        <v>269</v>
      </c>
      <c r="C12" s="1133"/>
      <c r="D12" s="1133"/>
      <c r="E12" s="1133"/>
      <c r="F12" s="1134"/>
      <c r="G12" s="1133"/>
      <c r="H12" s="1135"/>
      <c r="I12" s="1136"/>
      <c r="J12" s="1137"/>
      <c r="K12" s="1138"/>
      <c r="L12" s="1129"/>
      <c r="M12" s="1129"/>
      <c r="N12" s="1139"/>
      <c r="O12" s="1140"/>
      <c r="P12" s="1140"/>
      <c r="Q12" s="1140"/>
      <c r="R12" s="1141"/>
      <c r="S12" s="1142"/>
      <c r="T12" s="1143"/>
    </row>
    <row r="13" spans="1:20" ht="18.75" thickBot="1">
      <c r="A13" s="1081"/>
      <c r="B13" s="1144" t="s">
        <v>15</v>
      </c>
      <c r="C13" s="1145"/>
      <c r="D13" s="1146"/>
      <c r="E13" s="1146"/>
      <c r="F13" s="1147"/>
      <c r="G13" s="1146"/>
      <c r="H13" s="1148"/>
      <c r="I13" s="1149"/>
      <c r="J13" s="1150"/>
      <c r="K13" s="1151"/>
      <c r="L13" s="1129"/>
      <c r="M13" s="1129"/>
      <c r="N13" s="1152"/>
      <c r="O13" s="1153"/>
      <c r="P13" s="1153"/>
      <c r="Q13" s="1154"/>
      <c r="R13" s="1155"/>
      <c r="S13" s="1142"/>
      <c r="T13" s="1143"/>
    </row>
    <row r="14" spans="1:20" ht="34.5" customHeight="1">
      <c r="A14" s="1156"/>
      <c r="B14" s="1157">
        <v>1</v>
      </c>
      <c r="C14" s="1158"/>
      <c r="D14" s="1158"/>
      <c r="E14" s="1159"/>
      <c r="F14" s="1160" t="s">
        <v>16</v>
      </c>
      <c r="G14" s="1161" t="s">
        <v>17</v>
      </c>
      <c r="H14" s="1162">
        <v>1</v>
      </c>
      <c r="I14" s="1163"/>
      <c r="J14" s="1164"/>
      <c r="K14" s="1165" t="s">
        <v>18</v>
      </c>
      <c r="L14" s="1166"/>
      <c r="M14" s="1166"/>
      <c r="N14" s="1167"/>
      <c r="O14" s="1168"/>
      <c r="P14" s="1168"/>
      <c r="Q14" s="1169"/>
      <c r="R14" s="1170"/>
      <c r="S14" s="1166"/>
      <c r="T14" s="1143"/>
    </row>
    <row r="15" spans="1:20" ht="25.5" customHeight="1" thickBot="1">
      <c r="A15" s="1156"/>
      <c r="B15" s="1157">
        <v>2</v>
      </c>
      <c r="C15" s="1158"/>
      <c r="D15" s="1158"/>
      <c r="E15" s="1159"/>
      <c r="F15" s="1160" t="s">
        <v>19</v>
      </c>
      <c r="G15" s="1161" t="s">
        <v>20</v>
      </c>
      <c r="H15" s="1162">
        <f>'RESUMEN CANTIDADES PPTO OFICIAL'!C1</f>
        <v>42</v>
      </c>
      <c r="I15" s="1163"/>
      <c r="J15" s="1164"/>
      <c r="K15" s="1165" t="s">
        <v>21</v>
      </c>
      <c r="L15" s="1166"/>
      <c r="M15" s="1166"/>
      <c r="N15" s="1167"/>
      <c r="O15" s="1168"/>
      <c r="P15" s="1168"/>
      <c r="Q15" s="1169"/>
      <c r="R15" s="1170"/>
      <c r="S15" s="1166"/>
      <c r="T15" s="1143"/>
    </row>
    <row r="16" spans="1:20" ht="18.75" thickBot="1">
      <c r="A16" s="1081"/>
      <c r="B16" s="1145" t="s">
        <v>22</v>
      </c>
      <c r="C16" s="1146"/>
      <c r="D16" s="1146"/>
      <c r="E16" s="1146"/>
      <c r="F16" s="1147"/>
      <c r="G16" s="1146"/>
      <c r="H16" s="1171"/>
      <c r="I16" s="1149"/>
      <c r="J16" s="1150"/>
      <c r="K16" s="1172"/>
      <c r="L16" s="1173"/>
      <c r="M16" s="1173"/>
      <c r="N16" s="1174"/>
      <c r="O16" s="1175"/>
      <c r="P16" s="1175"/>
      <c r="Q16" s="1176"/>
      <c r="R16" s="1177"/>
      <c r="S16" s="1166"/>
      <c r="T16" s="1143"/>
    </row>
    <row r="17" spans="1:20" ht="25.5" customHeight="1">
      <c r="A17" s="1178"/>
      <c r="B17" s="1179">
        <v>3</v>
      </c>
      <c r="C17" s="1180"/>
      <c r="D17" s="1181"/>
      <c r="E17" s="1182"/>
      <c r="F17" s="1183" t="s">
        <v>24</v>
      </c>
      <c r="G17" s="1184" t="s">
        <v>25</v>
      </c>
      <c r="H17" s="1185">
        <v>15</v>
      </c>
      <c r="I17" s="1186"/>
      <c r="J17" s="1187"/>
      <c r="K17" s="1165" t="s">
        <v>18</v>
      </c>
      <c r="L17" s="1166"/>
      <c r="M17" s="1166"/>
      <c r="N17" s="1188"/>
      <c r="O17" s="1168"/>
      <c r="P17" s="1168"/>
      <c r="Q17" s="1189"/>
      <c r="R17" s="1170"/>
      <c r="S17" s="1166"/>
      <c r="T17" s="1143"/>
    </row>
    <row r="18" spans="1:20" ht="25.5" customHeight="1" thickBot="1">
      <c r="A18" s="1178"/>
      <c r="B18" s="1179">
        <v>4</v>
      </c>
      <c r="C18" s="1180"/>
      <c r="D18" s="1181"/>
      <c r="E18" s="1182"/>
      <c r="F18" s="1183" t="s">
        <v>26</v>
      </c>
      <c r="G18" s="1184" t="s">
        <v>27</v>
      </c>
      <c r="H18" s="1185">
        <v>1</v>
      </c>
      <c r="I18" s="1186"/>
      <c r="J18" s="1187"/>
      <c r="K18" s="1165" t="s">
        <v>18</v>
      </c>
      <c r="L18" s="1166"/>
      <c r="M18" s="1166"/>
      <c r="N18" s="1188"/>
      <c r="O18" s="1168"/>
      <c r="P18" s="1168"/>
      <c r="Q18" s="1189"/>
      <c r="R18" s="1170"/>
      <c r="S18" s="1166"/>
      <c r="T18" s="1143"/>
    </row>
    <row r="19" spans="1:20" ht="18.75" thickBot="1">
      <c r="A19" s="1081"/>
      <c r="B19" s="1145" t="s">
        <v>28</v>
      </c>
      <c r="C19" s="1146"/>
      <c r="D19" s="1146"/>
      <c r="E19" s="1146"/>
      <c r="F19" s="1147"/>
      <c r="G19" s="1146"/>
      <c r="H19" s="1148"/>
      <c r="I19" s="1190"/>
      <c r="J19" s="1150"/>
      <c r="K19" s="1172"/>
      <c r="L19" s="1166"/>
      <c r="M19" s="1166"/>
      <c r="N19" s="1191"/>
      <c r="O19" s="1175"/>
      <c r="P19" s="1192"/>
      <c r="Q19" s="1193"/>
      <c r="R19" s="1177"/>
      <c r="S19" s="1166"/>
      <c r="T19" s="1143"/>
    </row>
    <row r="20" spans="1:20" ht="25.5" customHeight="1">
      <c r="A20" s="1131"/>
      <c r="B20" s="1194">
        <v>5</v>
      </c>
      <c r="C20" s="1195"/>
      <c r="D20" s="1195"/>
      <c r="E20" s="1195"/>
      <c r="F20" s="1196" t="s">
        <v>29</v>
      </c>
      <c r="G20" s="1195" t="s">
        <v>23</v>
      </c>
      <c r="H20" s="1197">
        <f>'RESUMEN CANTIDADES PPTO OFICIAL'!C21</f>
        <v>75</v>
      </c>
      <c r="I20" s="1198"/>
      <c r="J20" s="1199"/>
      <c r="K20" s="1165" t="s">
        <v>18</v>
      </c>
      <c r="L20" s="1166"/>
      <c r="M20" s="1166"/>
      <c r="N20" s="1200"/>
      <c r="O20" s="1168"/>
      <c r="P20" s="1201"/>
      <c r="Q20" s="1201"/>
      <c r="R20" s="1170"/>
      <c r="S20" s="1166"/>
      <c r="T20" s="1143"/>
    </row>
    <row r="21" spans="1:20" ht="35.25" customHeight="1">
      <c r="A21" s="1131"/>
      <c r="B21" s="1202">
        <v>6</v>
      </c>
      <c r="C21" s="1203"/>
      <c r="D21" s="1203"/>
      <c r="E21" s="1203"/>
      <c r="F21" s="1204" t="s">
        <v>30</v>
      </c>
      <c r="G21" s="1205" t="s">
        <v>23</v>
      </c>
      <c r="H21" s="1206">
        <f>'RESUMEN CANTIDADES PPTO OFICIAL'!C27</f>
        <v>567</v>
      </c>
      <c r="I21" s="1207"/>
      <c r="J21" s="1187"/>
      <c r="K21" s="1165" t="s">
        <v>18</v>
      </c>
      <c r="L21" s="1166"/>
      <c r="M21" s="1166"/>
      <c r="N21" s="1200"/>
      <c r="O21" s="1168"/>
      <c r="P21" s="1201"/>
      <c r="Q21" s="1201"/>
      <c r="R21" s="1170"/>
      <c r="S21" s="1166"/>
      <c r="T21" s="1143"/>
    </row>
    <row r="22" spans="1:20" ht="32.25" customHeight="1">
      <c r="A22" s="1131"/>
      <c r="B22" s="1202">
        <v>7</v>
      </c>
      <c r="C22" s="1203"/>
      <c r="D22" s="1203"/>
      <c r="E22" s="1203"/>
      <c r="F22" s="1208" t="s">
        <v>31</v>
      </c>
      <c r="G22" s="1209" t="s">
        <v>23</v>
      </c>
      <c r="H22" s="1210">
        <f>'RESUMEN CANTIDADES PPTO OFICIAL'!C35</f>
        <v>1754</v>
      </c>
      <c r="I22" s="1211"/>
      <c r="J22" s="1212"/>
      <c r="K22" s="1213" t="s">
        <v>32</v>
      </c>
      <c r="L22" s="1166">
        <v>1662.56</v>
      </c>
      <c r="M22" s="1166"/>
      <c r="N22" s="1200"/>
      <c r="O22" s="1168"/>
      <c r="P22" s="1201"/>
      <c r="Q22" s="1201"/>
      <c r="R22" s="1170"/>
      <c r="S22" s="1166"/>
      <c r="T22" s="1143"/>
    </row>
    <row r="23" spans="1:20" ht="25.5" customHeight="1">
      <c r="A23" s="1131"/>
      <c r="B23" s="1202">
        <v>8</v>
      </c>
      <c r="C23" s="1203"/>
      <c r="D23" s="1203"/>
      <c r="E23" s="1203"/>
      <c r="F23" s="1208" t="s">
        <v>33</v>
      </c>
      <c r="G23" s="1209" t="s">
        <v>23</v>
      </c>
      <c r="H23" s="1210">
        <f>'RESUMEN CANTIDADES PPTO OFICIAL'!C49</f>
        <v>293</v>
      </c>
      <c r="I23" s="1211"/>
      <c r="J23" s="1212"/>
      <c r="K23" s="1213" t="s">
        <v>34</v>
      </c>
      <c r="L23" s="1166"/>
      <c r="M23" s="1166"/>
      <c r="N23" s="1200"/>
      <c r="O23" s="1168"/>
      <c r="P23" s="1201"/>
      <c r="Q23" s="1201"/>
      <c r="R23" s="1170"/>
      <c r="S23" s="1166"/>
      <c r="T23" s="1143"/>
    </row>
    <row r="24" spans="1:20" ht="25.5" customHeight="1">
      <c r="A24" s="1131"/>
      <c r="B24" s="1202">
        <v>9</v>
      </c>
      <c r="C24" s="1203"/>
      <c r="D24" s="1203"/>
      <c r="E24" s="1203"/>
      <c r="F24" s="1208" t="s">
        <v>35</v>
      </c>
      <c r="G24" s="1209" t="s">
        <v>23</v>
      </c>
      <c r="H24" s="1210">
        <f>'RESUMEN CANTIDADES PPTO OFICIAL'!C55</f>
        <v>94</v>
      </c>
      <c r="I24" s="1211"/>
      <c r="J24" s="1212"/>
      <c r="K24" s="1213">
        <f>(20*(0.85*2)*2)</f>
        <v>68</v>
      </c>
      <c r="L24" s="1166"/>
      <c r="M24" s="1166"/>
      <c r="N24" s="1200"/>
      <c r="O24" s="1168"/>
      <c r="P24" s="1201"/>
      <c r="Q24" s="1201"/>
      <c r="R24" s="1170"/>
      <c r="S24" s="1166"/>
      <c r="T24" s="1143"/>
    </row>
    <row r="25" spans="1:20" ht="25.5" customHeight="1">
      <c r="A25" s="1131"/>
      <c r="B25" s="1202">
        <v>10</v>
      </c>
      <c r="C25" s="1203"/>
      <c r="D25" s="1203"/>
      <c r="E25" s="1203"/>
      <c r="F25" s="1208" t="s">
        <v>36</v>
      </c>
      <c r="G25" s="1209" t="s">
        <v>23</v>
      </c>
      <c r="H25" s="1210">
        <f>'RESUMEN CANTIDADES PPTO OFICIAL'!C79</f>
        <v>44</v>
      </c>
      <c r="I25" s="1211"/>
      <c r="J25" s="1212"/>
      <c r="K25" s="1213">
        <v>68</v>
      </c>
      <c r="L25" s="1166"/>
      <c r="M25" s="1166"/>
      <c r="N25" s="1200"/>
      <c r="O25" s="1168"/>
      <c r="P25" s="1201"/>
      <c r="Q25" s="1201"/>
      <c r="R25" s="1170"/>
      <c r="S25" s="1166"/>
      <c r="T25" s="1143"/>
    </row>
    <row r="26" spans="1:20" s="1080" customFormat="1" ht="25.5" customHeight="1">
      <c r="A26" s="1214"/>
      <c r="B26" s="1202">
        <v>11</v>
      </c>
      <c r="C26" s="1203"/>
      <c r="D26" s="1203"/>
      <c r="E26" s="1203"/>
      <c r="F26" s="1208" t="s">
        <v>37</v>
      </c>
      <c r="G26" s="1209" t="s">
        <v>23</v>
      </c>
      <c r="H26" s="1210">
        <f>'RESUMEN CANTIDADES PPTO OFICIAL'!C92</f>
        <v>17.84</v>
      </c>
      <c r="I26" s="1211"/>
      <c r="J26" s="1212"/>
      <c r="K26" s="1215">
        <v>70</v>
      </c>
      <c r="L26" s="1216"/>
      <c r="M26" s="1216"/>
      <c r="N26" s="1217"/>
      <c r="O26" s="1218"/>
      <c r="P26" s="1219"/>
      <c r="Q26" s="1219"/>
      <c r="R26" s="1220"/>
      <c r="S26" s="1216"/>
      <c r="T26" s="1221"/>
    </row>
    <row r="27" spans="1:20" ht="25.5" customHeight="1" thickBot="1">
      <c r="A27" s="1131"/>
      <c r="B27" s="1202">
        <v>12</v>
      </c>
      <c r="C27" s="1203"/>
      <c r="D27" s="1203"/>
      <c r="E27" s="1203"/>
      <c r="F27" s="1222" t="s">
        <v>38</v>
      </c>
      <c r="G27" s="1203" t="s">
        <v>17</v>
      </c>
      <c r="H27" s="1162">
        <v>1</v>
      </c>
      <c r="I27" s="1223"/>
      <c r="J27" s="1224"/>
      <c r="K27" s="1213">
        <v>40</v>
      </c>
      <c r="L27" s="1166"/>
      <c r="M27" s="1166"/>
      <c r="N27" s="1200"/>
      <c r="O27" s="1168"/>
      <c r="P27" s="1201"/>
      <c r="Q27" s="1201"/>
      <c r="R27" s="1170"/>
      <c r="S27" s="1166"/>
      <c r="T27" s="1143"/>
    </row>
    <row r="28" spans="1:20" ht="18.75" thickBot="1">
      <c r="A28" s="1081"/>
      <c r="B28" s="1145" t="s">
        <v>39</v>
      </c>
      <c r="C28" s="1146"/>
      <c r="D28" s="1146"/>
      <c r="E28" s="1146"/>
      <c r="F28" s="1147"/>
      <c r="G28" s="1146"/>
      <c r="H28" s="1148"/>
      <c r="I28" s="1190"/>
      <c r="J28" s="1150"/>
      <c r="K28" s="1172"/>
      <c r="L28" s="1166"/>
      <c r="M28" s="1166"/>
      <c r="N28" s="1191"/>
      <c r="O28" s="1175"/>
      <c r="P28" s="1192"/>
      <c r="Q28" s="1193"/>
      <c r="R28" s="1177"/>
      <c r="S28" s="1166"/>
      <c r="T28" s="1143"/>
    </row>
    <row r="29" spans="1:20" ht="25.5" customHeight="1">
      <c r="A29" s="1131"/>
      <c r="B29" s="1194">
        <v>13</v>
      </c>
      <c r="C29" s="1195"/>
      <c r="D29" s="1195"/>
      <c r="E29" s="1195"/>
      <c r="F29" s="1196" t="s">
        <v>40</v>
      </c>
      <c r="G29" s="1195" t="s">
        <v>41</v>
      </c>
      <c r="H29" s="1197">
        <f>'RESUMEN CANTIDADES PPTO OFICIAL'!C102</f>
        <v>38</v>
      </c>
      <c r="I29" s="1198"/>
      <c r="J29" s="1199"/>
      <c r="K29" s="1165"/>
      <c r="L29" s="1166"/>
      <c r="M29" s="1166"/>
      <c r="N29" s="1200"/>
      <c r="O29" s="1168"/>
      <c r="P29" s="1201"/>
      <c r="Q29" s="1201"/>
      <c r="R29" s="1170"/>
      <c r="S29" s="1166"/>
      <c r="T29" s="1143"/>
    </row>
    <row r="30" spans="1:20" ht="25.5" customHeight="1" thickBot="1">
      <c r="A30" s="1131"/>
      <c r="B30" s="1225">
        <v>14</v>
      </c>
      <c r="C30" s="1205"/>
      <c r="D30" s="1205"/>
      <c r="E30" s="1205"/>
      <c r="F30" s="1204" t="s">
        <v>42</v>
      </c>
      <c r="G30" s="1205" t="s">
        <v>41</v>
      </c>
      <c r="H30" s="1206">
        <f>'RESUMEN CANTIDADES PPTO OFICIAL'!C104</f>
        <v>38</v>
      </c>
      <c r="I30" s="1226"/>
      <c r="J30" s="1187"/>
      <c r="K30" s="1165" t="s">
        <v>43</v>
      </c>
      <c r="L30" s="1166"/>
      <c r="M30" s="1166"/>
      <c r="N30" s="1200"/>
      <c r="O30" s="1168"/>
      <c r="P30" s="1201"/>
      <c r="Q30" s="1201"/>
      <c r="R30" s="1170"/>
      <c r="S30" s="1166"/>
      <c r="T30" s="1143"/>
    </row>
    <row r="31" spans="1:20" ht="18.75" thickBot="1">
      <c r="A31" s="1081"/>
      <c r="B31" s="1145" t="s">
        <v>44</v>
      </c>
      <c r="C31" s="1146"/>
      <c r="D31" s="1146"/>
      <c r="E31" s="1146"/>
      <c r="F31" s="1147"/>
      <c r="G31" s="1146"/>
      <c r="H31" s="1148"/>
      <c r="I31" s="1190"/>
      <c r="J31" s="1150"/>
      <c r="K31" s="1172"/>
      <c r="L31" s="1166"/>
      <c r="M31" s="1166"/>
      <c r="N31" s="1191"/>
      <c r="O31" s="1175"/>
      <c r="P31" s="1192"/>
      <c r="Q31" s="1193"/>
      <c r="R31" s="1177"/>
      <c r="S31" s="1166"/>
      <c r="T31" s="1143"/>
    </row>
    <row r="32" spans="1:20" ht="30.75" customHeight="1">
      <c r="A32" s="1131"/>
      <c r="B32" s="1194">
        <v>15</v>
      </c>
      <c r="C32" s="1195"/>
      <c r="D32" s="1195"/>
      <c r="E32" s="1195"/>
      <c r="F32" s="1196" t="s">
        <v>45</v>
      </c>
      <c r="G32" s="1195" t="s">
        <v>41</v>
      </c>
      <c r="H32" s="1197">
        <f>'RESUMEN CANTIDADES PPTO OFICIAL'!C106</f>
        <v>38</v>
      </c>
      <c r="I32" s="1198"/>
      <c r="J32" s="1199"/>
      <c r="K32" s="1165" t="s">
        <v>18</v>
      </c>
      <c r="L32" s="1166"/>
      <c r="M32" s="1166"/>
      <c r="N32" s="1200"/>
      <c r="O32" s="1168"/>
      <c r="P32" s="1201"/>
      <c r="Q32" s="1201"/>
      <c r="R32" s="1170"/>
      <c r="S32" s="1166"/>
      <c r="T32" s="1143"/>
    </row>
    <row r="33" spans="1:20" ht="25.5" customHeight="1" thickBot="1">
      <c r="A33" s="1131"/>
      <c r="B33" s="1227">
        <v>16</v>
      </c>
      <c r="C33" s="1228"/>
      <c r="D33" s="1228"/>
      <c r="E33" s="1228"/>
      <c r="F33" s="1229" t="s">
        <v>46</v>
      </c>
      <c r="G33" s="1228" t="s">
        <v>41</v>
      </c>
      <c r="H33" s="1230">
        <v>76</v>
      </c>
      <c r="I33" s="1231"/>
      <c r="J33" s="1232"/>
      <c r="K33" s="1165" t="s">
        <v>18</v>
      </c>
      <c r="L33" s="1166"/>
      <c r="M33" s="1166"/>
      <c r="N33" s="1200"/>
      <c r="O33" s="1168"/>
      <c r="P33" s="1201"/>
      <c r="Q33" s="1201"/>
      <c r="R33" s="1170"/>
      <c r="S33" s="1166"/>
      <c r="T33" s="1143"/>
    </row>
    <row r="34" spans="1:20" ht="18.75" thickBot="1">
      <c r="A34" s="1131"/>
      <c r="B34" s="1145" t="s">
        <v>47</v>
      </c>
      <c r="C34" s="1146"/>
      <c r="D34" s="1146"/>
      <c r="E34" s="1146"/>
      <c r="F34" s="1147"/>
      <c r="G34" s="1146"/>
      <c r="H34" s="1148"/>
      <c r="I34" s="1190"/>
      <c r="J34" s="1150"/>
      <c r="K34" s="1165"/>
      <c r="L34" s="1166"/>
      <c r="M34" s="1166"/>
      <c r="N34" s="1200"/>
      <c r="O34" s="1168"/>
      <c r="P34" s="1168"/>
      <c r="Q34" s="1168"/>
      <c r="R34" s="1170"/>
      <c r="S34" s="1166"/>
      <c r="T34" s="1143"/>
    </row>
    <row r="35" spans="1:20" ht="30" customHeight="1">
      <c r="A35" s="1214"/>
      <c r="B35" s="1194">
        <v>17</v>
      </c>
      <c r="C35" s="1195"/>
      <c r="D35" s="1195"/>
      <c r="E35" s="1195"/>
      <c r="F35" s="1233" t="s">
        <v>221</v>
      </c>
      <c r="G35" s="1195" t="s">
        <v>49</v>
      </c>
      <c r="H35" s="1197">
        <v>1</v>
      </c>
      <c r="I35" s="1234"/>
      <c r="J35" s="1199"/>
      <c r="K35" s="1165"/>
      <c r="L35" s="1166"/>
      <c r="M35" s="1166"/>
      <c r="N35" s="1200"/>
      <c r="O35" s="1168"/>
      <c r="P35" s="1168"/>
      <c r="Q35" s="1168"/>
      <c r="R35" s="1170"/>
      <c r="S35" s="1166"/>
      <c r="T35" s="1143"/>
    </row>
    <row r="36" spans="1:20" ht="25.5" customHeight="1">
      <c r="A36" s="1131"/>
      <c r="B36" s="1225">
        <v>18</v>
      </c>
      <c r="C36" s="1205"/>
      <c r="D36" s="1205"/>
      <c r="E36" s="1205"/>
      <c r="F36" s="1204" t="s">
        <v>48</v>
      </c>
      <c r="G36" s="1205" t="s">
        <v>49</v>
      </c>
      <c r="H36" s="1206">
        <v>1</v>
      </c>
      <c r="I36" s="1207"/>
      <c r="J36" s="1187"/>
      <c r="K36" s="1165"/>
      <c r="L36" s="1166"/>
      <c r="M36" s="1166"/>
      <c r="N36" s="1200"/>
      <c r="O36" s="1168"/>
      <c r="P36" s="1168"/>
      <c r="Q36" s="1168"/>
      <c r="R36" s="1170"/>
      <c r="S36" s="1166"/>
      <c r="T36" s="1143"/>
    </row>
    <row r="37" spans="1:20" ht="33.75" thickBot="1">
      <c r="A37" s="1131"/>
      <c r="B37" s="1235">
        <v>19</v>
      </c>
      <c r="C37" s="1236"/>
      <c r="D37" s="1236"/>
      <c r="E37" s="1236"/>
      <c r="F37" s="1237" t="s">
        <v>50</v>
      </c>
      <c r="G37" s="1236" t="s">
        <v>49</v>
      </c>
      <c r="H37" s="1238">
        <v>1</v>
      </c>
      <c r="I37" s="1239"/>
      <c r="J37" s="1240"/>
      <c r="K37" s="1165" t="s">
        <v>51</v>
      </c>
      <c r="L37" s="1166"/>
      <c r="M37" s="1166"/>
      <c r="N37" s="1200"/>
      <c r="O37" s="1168"/>
      <c r="P37" s="1168"/>
      <c r="Q37" s="1168"/>
      <c r="R37" s="1170"/>
      <c r="S37" s="1166"/>
      <c r="T37" s="1143"/>
    </row>
    <row r="38" spans="1:20" ht="18.75" thickBot="1">
      <c r="A38" s="1081"/>
      <c r="B38" s="1241" t="s">
        <v>52</v>
      </c>
      <c r="C38" s="1242"/>
      <c r="D38" s="1242"/>
      <c r="E38" s="1242"/>
      <c r="F38" s="1242"/>
      <c r="G38" s="1242"/>
      <c r="H38" s="1242"/>
      <c r="I38" s="1242"/>
      <c r="J38" s="1243">
        <f>SUM(J13+J16+J19+J28+J31+J34)</f>
        <v>0</v>
      </c>
      <c r="K38" s="1172"/>
      <c r="L38" s="1166"/>
      <c r="M38" s="1166"/>
      <c r="N38" s="1191"/>
      <c r="O38" s="1244"/>
      <c r="P38" s="1244"/>
      <c r="Q38" s="1193"/>
      <c r="R38" s="1177"/>
      <c r="S38" s="1166"/>
      <c r="T38" s="1143"/>
    </row>
    <row r="39" spans="1:20" ht="18.75" thickBot="1">
      <c r="A39" s="1081"/>
      <c r="B39" s="1245" t="s">
        <v>53</v>
      </c>
      <c r="C39" s="1246"/>
      <c r="D39" s="1246"/>
      <c r="E39" s="1246"/>
      <c r="F39" s="1246"/>
      <c r="G39" s="1246"/>
      <c r="H39" s="1246"/>
      <c r="I39" s="1246"/>
      <c r="J39" s="1247">
        <f>ROUND((J38/1.2*0.05*0.19),0)</f>
        <v>0</v>
      </c>
      <c r="K39" s="1172"/>
      <c r="L39" s="1166"/>
      <c r="M39" s="1166"/>
      <c r="N39" s="1191"/>
      <c r="O39" s="1248"/>
      <c r="P39" s="1249"/>
      <c r="Q39" s="1250"/>
      <c r="R39" s="1251"/>
      <c r="S39" s="1166"/>
      <c r="T39" s="1143"/>
    </row>
    <row r="40" spans="1:20" ht="18.75" thickBot="1">
      <c r="A40" s="1081"/>
      <c r="B40" s="1252"/>
      <c r="C40" s="1253"/>
      <c r="D40" s="1253"/>
      <c r="E40" s="1253"/>
      <c r="F40" s="1253"/>
      <c r="G40" s="1253"/>
      <c r="H40" s="1253"/>
      <c r="I40" s="1253" t="s">
        <v>54</v>
      </c>
      <c r="J40" s="1247">
        <f>O40+(O40*2.5/100)</f>
        <v>1640000</v>
      </c>
      <c r="K40" s="1172" t="s">
        <v>344</v>
      </c>
      <c r="L40" s="1166"/>
      <c r="M40" s="1166"/>
      <c r="N40" s="1191"/>
      <c r="O40" s="1248">
        <v>1600000</v>
      </c>
      <c r="P40" s="1249"/>
      <c r="Q40" s="1250"/>
      <c r="R40" s="1251"/>
      <c r="S40" s="1166"/>
      <c r="T40" s="1143"/>
    </row>
    <row r="41" spans="1:20" ht="18.75" thickBot="1">
      <c r="A41" s="1081"/>
      <c r="B41" s="1254" t="s">
        <v>55</v>
      </c>
      <c r="C41" s="1255"/>
      <c r="D41" s="1255"/>
      <c r="E41" s="1255"/>
      <c r="F41" s="1255"/>
      <c r="G41" s="1255"/>
      <c r="H41" s="1255"/>
      <c r="I41" s="1256"/>
      <c r="J41" s="1247">
        <f>ROUND(((O40*2.5%*0.19)),0)</f>
        <v>7600</v>
      </c>
      <c r="K41" s="1172"/>
      <c r="L41" s="1166"/>
      <c r="M41" s="1166"/>
      <c r="N41" s="1191"/>
      <c r="O41" s="1248"/>
      <c r="P41" s="1249"/>
      <c r="Q41" s="1250"/>
      <c r="R41" s="1251"/>
      <c r="S41" s="1166"/>
      <c r="T41" s="1143"/>
    </row>
    <row r="42" spans="1:20" ht="18.75" thickBot="1">
      <c r="A42" s="1081"/>
      <c r="B42" s="1252"/>
      <c r="C42" s="1253"/>
      <c r="D42" s="1253"/>
      <c r="E42" s="1253"/>
      <c r="F42" s="1253"/>
      <c r="G42" s="1253"/>
      <c r="H42" s="1253"/>
      <c r="I42" s="1253" t="s">
        <v>56</v>
      </c>
      <c r="J42" s="1247">
        <f>J38+J40</f>
        <v>1640000</v>
      </c>
      <c r="K42" s="1172"/>
      <c r="L42" s="1166"/>
      <c r="M42" s="1166"/>
      <c r="N42" s="1191"/>
      <c r="O42" s="1248"/>
      <c r="P42" s="1249"/>
      <c r="Q42" s="1250"/>
      <c r="R42" s="1251"/>
      <c r="S42" s="1166"/>
      <c r="T42" s="1143"/>
    </row>
    <row r="43" spans="1:20" ht="18.75" thickBot="1">
      <c r="A43" s="1081"/>
      <c r="B43" s="1254" t="s">
        <v>57</v>
      </c>
      <c r="C43" s="1255"/>
      <c r="D43" s="1255"/>
      <c r="E43" s="1255"/>
      <c r="F43" s="1255"/>
      <c r="G43" s="1255"/>
      <c r="H43" s="1255"/>
      <c r="I43" s="1256"/>
      <c r="J43" s="1247">
        <f>J39+J41</f>
        <v>7600</v>
      </c>
      <c r="K43" s="1172"/>
      <c r="L43" s="1166"/>
      <c r="M43" s="1166"/>
      <c r="N43" s="1191"/>
      <c r="O43" s="1248"/>
      <c r="P43" s="1249"/>
      <c r="Q43" s="1250"/>
      <c r="R43" s="1251"/>
      <c r="S43" s="1166"/>
      <c r="T43" s="1143"/>
    </row>
    <row r="44" spans="1:20" ht="18.75" thickBot="1">
      <c r="A44" s="1214"/>
      <c r="B44" s="1257" t="s">
        <v>58</v>
      </c>
      <c r="C44" s="1258"/>
      <c r="D44" s="1258"/>
      <c r="E44" s="1258"/>
      <c r="F44" s="1258"/>
      <c r="G44" s="1258"/>
      <c r="H44" s="1258"/>
      <c r="I44" s="1259"/>
      <c r="J44" s="1260">
        <f>J42+J43</f>
        <v>1647600</v>
      </c>
      <c r="K44" s="1172"/>
      <c r="L44" s="1261">
        <v>5.7803468208092483E-3</v>
      </c>
      <c r="M44" s="1261"/>
      <c r="N44" s="1166"/>
      <c r="O44" s="1262"/>
      <c r="P44" s="1263"/>
      <c r="Q44" s="1264"/>
      <c r="R44" s="1166"/>
      <c r="S44" s="1166"/>
      <c r="T44" s="1143"/>
    </row>
    <row r="45" spans="1:20" ht="18.75" thickBot="1">
      <c r="A45" s="1131"/>
      <c r="B45" s="1132" t="s">
        <v>59</v>
      </c>
      <c r="C45" s="1133"/>
      <c r="D45" s="1133"/>
      <c r="E45" s="1133"/>
      <c r="F45" s="1134"/>
      <c r="G45" s="1133"/>
      <c r="H45" s="1135"/>
      <c r="I45" s="1136"/>
      <c r="J45" s="1137">
        <f>SUM(J46:J49)</f>
        <v>0</v>
      </c>
      <c r="K45" s="1165"/>
      <c r="L45" s="1166"/>
      <c r="M45" s="1166"/>
      <c r="N45" s="1200"/>
      <c r="O45" s="1168"/>
      <c r="P45" s="1168"/>
      <c r="Q45" s="1168"/>
      <c r="R45" s="1170"/>
      <c r="S45" s="1166"/>
      <c r="T45" s="1143"/>
    </row>
    <row r="46" spans="1:20" ht="25.5" customHeight="1">
      <c r="A46" s="1131"/>
      <c r="B46" s="1225">
        <v>20</v>
      </c>
      <c r="C46" s="1205"/>
      <c r="D46" s="1205"/>
      <c r="E46" s="1205"/>
      <c r="F46" s="1204" t="s">
        <v>60</v>
      </c>
      <c r="G46" s="1205" t="s">
        <v>20</v>
      </c>
      <c r="H46" s="1206">
        <v>3</v>
      </c>
      <c r="I46" s="1207"/>
      <c r="J46" s="1199"/>
      <c r="K46" s="1165"/>
      <c r="L46" s="1166"/>
      <c r="M46" s="1166"/>
      <c r="N46" s="1200"/>
      <c r="O46" s="1168"/>
      <c r="P46" s="1168"/>
      <c r="Q46" s="1168"/>
      <c r="R46" s="1170"/>
      <c r="S46" s="1166"/>
      <c r="T46" s="1143"/>
    </row>
    <row r="47" spans="1:20" ht="31.5" customHeight="1">
      <c r="A47" s="1131"/>
      <c r="B47" s="1202">
        <v>21</v>
      </c>
      <c r="C47" s="1203"/>
      <c r="D47" s="1203"/>
      <c r="E47" s="1203"/>
      <c r="F47" s="1222" t="s">
        <v>61</v>
      </c>
      <c r="G47" s="1203" t="s">
        <v>20</v>
      </c>
      <c r="H47" s="1162">
        <v>4</v>
      </c>
      <c r="I47" s="1223"/>
      <c r="J47" s="1224"/>
      <c r="K47" s="1165"/>
      <c r="L47" s="1166"/>
      <c r="M47" s="1166"/>
      <c r="N47" s="1200"/>
      <c r="O47" s="1168"/>
      <c r="P47" s="1168"/>
      <c r="Q47" s="1168"/>
      <c r="R47" s="1170"/>
      <c r="S47" s="1166"/>
      <c r="T47" s="1143"/>
    </row>
    <row r="48" spans="1:20" ht="36.75" customHeight="1">
      <c r="A48" s="1131"/>
      <c r="B48" s="1202">
        <v>22</v>
      </c>
      <c r="C48" s="1203"/>
      <c r="D48" s="1203"/>
      <c r="E48" s="1203"/>
      <c r="F48" s="1222" t="s">
        <v>62</v>
      </c>
      <c r="G48" s="1203" t="s">
        <v>63</v>
      </c>
      <c r="H48" s="1162">
        <v>1</v>
      </c>
      <c r="I48" s="1223"/>
      <c r="J48" s="1224"/>
      <c r="K48" s="1165"/>
      <c r="L48" s="1166"/>
      <c r="M48" s="1166"/>
      <c r="N48" s="1200"/>
      <c r="O48" s="1168"/>
      <c r="P48" s="1168"/>
      <c r="Q48" s="1168"/>
      <c r="R48" s="1170"/>
      <c r="S48" s="1166"/>
      <c r="T48" s="1143"/>
    </row>
    <row r="49" spans="1:20" ht="25.5" customHeight="1">
      <c r="A49" s="1131"/>
      <c r="B49" s="1202">
        <v>23</v>
      </c>
      <c r="C49" s="1203"/>
      <c r="D49" s="1203"/>
      <c r="E49" s="1203"/>
      <c r="F49" s="1222" t="s">
        <v>64</v>
      </c>
      <c r="G49" s="1203" t="s">
        <v>63</v>
      </c>
      <c r="H49" s="1162">
        <v>1</v>
      </c>
      <c r="I49" s="1223"/>
      <c r="J49" s="1224"/>
      <c r="K49" s="1165"/>
      <c r="L49" s="1166"/>
      <c r="M49" s="1166"/>
      <c r="N49" s="1200"/>
      <c r="O49" s="1168"/>
      <c r="P49" s="1168"/>
      <c r="Q49" s="1168"/>
      <c r="R49" s="1170"/>
      <c r="S49" s="1166"/>
      <c r="T49" s="1143"/>
    </row>
    <row r="50" spans="1:20" ht="18.75" thickBot="1">
      <c r="A50" s="1081"/>
      <c r="B50" s="1241" t="s">
        <v>65</v>
      </c>
      <c r="C50" s="1242"/>
      <c r="D50" s="1242"/>
      <c r="E50" s="1242"/>
      <c r="F50" s="1242"/>
      <c r="G50" s="1242"/>
      <c r="H50" s="1242"/>
      <c r="I50" s="1242"/>
      <c r="J50" s="1243">
        <f>SUM(J46:J49)</f>
        <v>0</v>
      </c>
      <c r="K50" s="1172"/>
      <c r="L50" s="1166"/>
      <c r="M50" s="1166"/>
      <c r="N50" s="1191"/>
      <c r="O50" s="1244"/>
      <c r="P50" s="1244"/>
      <c r="Q50" s="1193"/>
      <c r="R50" s="1177"/>
      <c r="S50" s="1166"/>
      <c r="T50" s="1143"/>
    </row>
    <row r="51" spans="1:20" ht="18.75" thickBot="1">
      <c r="A51" s="1081"/>
      <c r="B51" s="1245" t="s">
        <v>66</v>
      </c>
      <c r="C51" s="1246"/>
      <c r="D51" s="1246"/>
      <c r="E51" s="1246"/>
      <c r="F51" s="1246"/>
      <c r="G51" s="1246"/>
      <c r="H51" s="1246"/>
      <c r="I51" s="1246"/>
      <c r="J51" s="1247">
        <f>ROUND((J50*0.19),0)</f>
        <v>0</v>
      </c>
      <c r="K51" s="1172"/>
      <c r="L51" s="1166"/>
      <c r="M51" s="1166"/>
      <c r="N51" s="1191"/>
      <c r="O51" s="1248"/>
      <c r="P51" s="1249"/>
      <c r="Q51" s="1250"/>
      <c r="R51" s="1251"/>
      <c r="S51" s="1166"/>
      <c r="T51" s="1143"/>
    </row>
    <row r="52" spans="1:20" ht="18.75" thickBot="1">
      <c r="A52" s="1081"/>
      <c r="B52" s="1252"/>
      <c r="C52" s="1253"/>
      <c r="D52" s="1253"/>
      <c r="E52" s="1253"/>
      <c r="F52" s="1253"/>
      <c r="G52" s="1253"/>
      <c r="H52" s="1253"/>
      <c r="I52" s="1253" t="s">
        <v>270</v>
      </c>
      <c r="J52" s="1247">
        <f>J50+J51</f>
        <v>0</v>
      </c>
      <c r="K52" s="1172"/>
      <c r="L52" s="1166"/>
      <c r="M52" s="1166"/>
      <c r="N52" s="1191"/>
      <c r="O52" s="1248"/>
      <c r="P52" s="1249"/>
      <c r="Q52" s="1250"/>
      <c r="R52" s="1251"/>
      <c r="S52" s="1166"/>
      <c r="T52" s="1143"/>
    </row>
    <row r="53" spans="1:20" ht="20.25" thickBot="1">
      <c r="A53" s="1081"/>
      <c r="B53" s="1265" t="s">
        <v>271</v>
      </c>
      <c r="C53" s="1266"/>
      <c r="D53" s="1266"/>
      <c r="E53" s="1266"/>
      <c r="F53" s="1266"/>
      <c r="G53" s="1266"/>
      <c r="H53" s="1266"/>
      <c r="I53" s="1266"/>
      <c r="J53" s="1267">
        <f>+J44+J52</f>
        <v>1647600</v>
      </c>
      <c r="K53" s="1172"/>
      <c r="L53" s="1166"/>
      <c r="M53" s="1166"/>
      <c r="N53" s="1191"/>
      <c r="O53" s="1248"/>
      <c r="P53" s="1249"/>
      <c r="Q53" s="1250"/>
      <c r="R53" s="1251"/>
      <c r="S53" s="1166"/>
      <c r="T53" s="1143"/>
    </row>
    <row r="54" spans="1:20" ht="30" customHeight="1">
      <c r="A54" s="1214"/>
      <c r="B54" s="1268" t="s">
        <v>341</v>
      </c>
      <c r="C54" s="1269"/>
      <c r="D54" s="1269"/>
      <c r="E54" s="1269"/>
      <c r="F54" s="1270"/>
      <c r="G54" s="1271" t="s">
        <v>8</v>
      </c>
      <c r="H54" s="1271"/>
      <c r="I54" s="1271"/>
      <c r="J54" s="1272" t="s">
        <v>67</v>
      </c>
      <c r="K54" s="1172"/>
      <c r="L54" s="1261">
        <v>0.11560693641618497</v>
      </c>
      <c r="M54" s="1261"/>
      <c r="N54" s="1166"/>
      <c r="O54" s="1166"/>
      <c r="P54" s="1166"/>
      <c r="Q54" s="1264"/>
      <c r="R54" s="1166"/>
      <c r="S54" s="1166"/>
    </row>
    <row r="55" spans="1:20" ht="27.75" customHeight="1">
      <c r="A55" s="1214"/>
      <c r="B55" s="1273" t="s">
        <v>342</v>
      </c>
      <c r="C55" s="1274"/>
      <c r="D55" s="1274"/>
      <c r="E55" s="1274"/>
      <c r="F55" s="1274"/>
      <c r="G55" s="1275" t="s">
        <v>68</v>
      </c>
      <c r="H55" s="1275"/>
      <c r="I55" s="1276" t="s">
        <v>69</v>
      </c>
      <c r="J55" s="1277">
        <v>0.1</v>
      </c>
      <c r="K55" s="1172"/>
      <c r="L55" s="1261">
        <v>1.1560693641618497E-2</v>
      </c>
      <c r="M55" s="1261"/>
      <c r="N55" s="1166"/>
      <c r="O55" s="1166"/>
      <c r="P55" s="1166"/>
      <c r="Q55" s="1264"/>
      <c r="R55" s="1166"/>
      <c r="S55" s="1166"/>
    </row>
    <row r="56" spans="1:20" ht="29.25" customHeight="1">
      <c r="A56" s="1214"/>
      <c r="B56" s="1278" t="s">
        <v>343</v>
      </c>
      <c r="C56" s="1279"/>
      <c r="D56" s="1279"/>
      <c r="E56" s="1279"/>
      <c r="F56" s="1279"/>
      <c r="G56" s="1280" t="s">
        <v>70</v>
      </c>
      <c r="H56" s="1280"/>
      <c r="I56" s="1276" t="s">
        <v>71</v>
      </c>
      <c r="J56" s="1277">
        <v>0.05</v>
      </c>
      <c r="K56" s="1172"/>
      <c r="L56" s="1166"/>
      <c r="M56" s="1166"/>
      <c r="N56" s="1166"/>
      <c r="O56" s="1281"/>
      <c r="P56" s="1282"/>
      <c r="Q56" s="1264"/>
      <c r="R56" s="1166"/>
      <c r="S56" s="1166"/>
    </row>
    <row r="57" spans="1:20" ht="30" customHeight="1">
      <c r="A57" s="1283"/>
      <c r="B57" s="1284"/>
      <c r="C57" s="1285"/>
      <c r="D57" s="1285"/>
      <c r="E57" s="1285"/>
      <c r="F57" s="1285"/>
      <c r="G57" s="1275" t="s">
        <v>72</v>
      </c>
      <c r="H57" s="1275"/>
      <c r="I57" s="1276" t="s">
        <v>73</v>
      </c>
      <c r="J57" s="1277">
        <v>0.05</v>
      </c>
      <c r="K57" s="1286"/>
      <c r="L57" s="1166"/>
      <c r="M57" s="1166"/>
      <c r="N57" s="1166"/>
      <c r="O57" s="1166"/>
      <c r="P57" s="1287"/>
      <c r="Q57" s="1166"/>
      <c r="R57" s="1166"/>
      <c r="S57" s="1166"/>
    </row>
    <row r="58" spans="1:20" ht="21.75" customHeight="1" thickBot="1">
      <c r="A58" s="1283"/>
      <c r="B58" s="1288"/>
      <c r="C58" s="1289"/>
      <c r="D58" s="1289"/>
      <c r="E58" s="1289"/>
      <c r="F58" s="1289"/>
      <c r="G58" s="1290" t="s">
        <v>74</v>
      </c>
      <c r="H58" s="1290"/>
      <c r="I58" s="1291" t="s">
        <v>75</v>
      </c>
      <c r="J58" s="1292">
        <f>SUM(J55:J57)</f>
        <v>0.2</v>
      </c>
      <c r="K58" s="1286"/>
      <c r="L58" s="1166"/>
      <c r="M58" s="1166"/>
      <c r="N58" s="1166"/>
      <c r="O58" s="1166"/>
      <c r="P58" s="1262"/>
      <c r="Q58" s="1281"/>
      <c r="R58" s="1166"/>
      <c r="S58" s="1166"/>
    </row>
    <row r="59" spans="1:20" ht="16.5">
      <c r="A59" s="1283"/>
      <c r="K59" s="1286"/>
      <c r="L59" s="1166"/>
      <c r="M59" s="1166"/>
      <c r="N59" s="1166"/>
      <c r="O59" s="1166"/>
      <c r="P59" s="1166"/>
      <c r="Q59" s="1166"/>
      <c r="R59" s="1166"/>
      <c r="S59" s="1166"/>
    </row>
    <row r="60" spans="1:20" ht="16.5">
      <c r="A60" s="1283"/>
      <c r="K60" s="1286"/>
      <c r="L60" s="1166"/>
      <c r="M60" s="1166"/>
      <c r="N60" s="1166"/>
      <c r="O60" s="1166"/>
      <c r="P60" s="1166"/>
      <c r="Q60" s="1166"/>
      <c r="R60" s="1166"/>
      <c r="S60" s="1166"/>
    </row>
    <row r="61" spans="1:20" ht="16.5">
      <c r="A61" s="1283"/>
      <c r="K61" s="1286"/>
      <c r="L61" s="1166"/>
      <c r="M61" s="1166"/>
      <c r="N61" s="1166"/>
      <c r="O61" s="1166"/>
      <c r="P61" s="1166"/>
      <c r="Q61" s="1166"/>
      <c r="R61" s="1166"/>
      <c r="S61" s="1166"/>
    </row>
    <row r="62" spans="1:20">
      <c r="K62" s="1166"/>
      <c r="L62" s="1166"/>
      <c r="M62" s="1166"/>
      <c r="N62" s="1166"/>
      <c r="O62" s="1166"/>
      <c r="P62" s="1166"/>
      <c r="Q62" s="1166"/>
      <c r="R62" s="1166"/>
      <c r="S62" s="1166"/>
    </row>
    <row r="63" spans="1:20">
      <c r="K63" s="1166"/>
      <c r="L63" s="1166"/>
      <c r="M63" s="1166"/>
      <c r="N63" s="1166"/>
      <c r="O63" s="1166"/>
      <c r="P63" s="1166"/>
      <c r="Q63" s="1166"/>
      <c r="R63" s="1166"/>
      <c r="S63" s="1166"/>
    </row>
    <row r="64" spans="1:20">
      <c r="K64" s="1166"/>
      <c r="L64" s="1166"/>
      <c r="M64" s="1166"/>
      <c r="N64" s="1166"/>
      <c r="O64" s="1166"/>
      <c r="P64" s="1166"/>
      <c r="Q64" s="1166"/>
      <c r="R64" s="1166"/>
      <c r="S64" s="1166"/>
    </row>
    <row r="65" spans="11:19">
      <c r="K65" s="1166"/>
      <c r="L65" s="1166"/>
      <c r="M65" s="1166"/>
      <c r="N65" s="1166"/>
      <c r="O65" s="1166"/>
      <c r="P65" s="1166"/>
      <c r="Q65" s="1166"/>
      <c r="R65" s="1166"/>
      <c r="S65" s="1166"/>
    </row>
    <row r="66" spans="11:19">
      <c r="K66" s="1166"/>
      <c r="L66" s="1166"/>
      <c r="M66" s="1166"/>
      <c r="N66" s="1166"/>
      <c r="O66" s="1166"/>
      <c r="P66" s="1166"/>
      <c r="Q66" s="1166"/>
      <c r="R66" s="1166"/>
      <c r="S66" s="1166"/>
    </row>
    <row r="67" spans="11:19">
      <c r="K67" s="1166"/>
      <c r="L67" s="1166"/>
      <c r="M67" s="1166"/>
      <c r="N67" s="1166"/>
      <c r="O67" s="1166"/>
      <c r="P67" s="1166"/>
      <c r="Q67" s="1166"/>
      <c r="R67" s="1166"/>
      <c r="S67" s="1166"/>
    </row>
    <row r="68" spans="11:19">
      <c r="K68" s="1166"/>
      <c r="L68" s="1166"/>
      <c r="M68" s="1166"/>
      <c r="N68" s="1166"/>
      <c r="O68" s="1166"/>
      <c r="P68" s="1166"/>
      <c r="Q68" s="1166"/>
      <c r="R68" s="1166"/>
      <c r="S68" s="1166"/>
    </row>
    <row r="69" spans="11:19">
      <c r="K69" s="1166"/>
      <c r="L69" s="1166"/>
      <c r="M69" s="1166"/>
      <c r="N69" s="1166"/>
      <c r="O69" s="1166"/>
      <c r="P69" s="1166"/>
      <c r="Q69" s="1166"/>
      <c r="R69" s="1166"/>
      <c r="S69" s="1166"/>
    </row>
    <row r="70" spans="11:19">
      <c r="K70" s="1166"/>
      <c r="L70" s="1166"/>
      <c r="M70" s="1166"/>
      <c r="N70" s="1166"/>
      <c r="O70" s="1166"/>
      <c r="P70" s="1166"/>
      <c r="Q70" s="1166"/>
      <c r="R70" s="1166"/>
      <c r="S70" s="1166"/>
    </row>
    <row r="71" spans="11:19">
      <c r="K71" s="1166"/>
      <c r="L71" s="1166"/>
      <c r="M71" s="1166"/>
      <c r="N71" s="1166"/>
      <c r="O71" s="1166"/>
      <c r="P71" s="1166"/>
      <c r="Q71" s="1166"/>
      <c r="R71" s="1166"/>
      <c r="S71" s="1166"/>
    </row>
    <row r="72" spans="11:19">
      <c r="K72" s="1166"/>
      <c r="L72" s="1166"/>
      <c r="M72" s="1166"/>
      <c r="N72" s="1166"/>
      <c r="O72" s="1166"/>
      <c r="P72" s="1166"/>
      <c r="Q72" s="1166"/>
      <c r="R72" s="1166"/>
      <c r="S72" s="1166"/>
    </row>
    <row r="73" spans="11:19">
      <c r="K73" s="1166"/>
      <c r="L73" s="1166"/>
      <c r="M73" s="1166"/>
      <c r="N73" s="1166"/>
      <c r="O73" s="1166"/>
      <c r="P73" s="1166"/>
      <c r="Q73" s="1166"/>
      <c r="R73" s="1166"/>
      <c r="S73" s="1166"/>
    </row>
    <row r="74" spans="11:19">
      <c r="K74" s="1166"/>
      <c r="L74" s="1166"/>
      <c r="M74" s="1166"/>
      <c r="N74" s="1166"/>
      <c r="O74" s="1166"/>
      <c r="P74" s="1166"/>
      <c r="Q74" s="1166"/>
      <c r="R74" s="1166"/>
      <c r="S74" s="1166"/>
    </row>
    <row r="75" spans="11:19">
      <c r="K75" s="1166"/>
      <c r="L75" s="1166"/>
      <c r="M75" s="1166"/>
      <c r="N75" s="1166"/>
      <c r="O75" s="1166"/>
      <c r="P75" s="1166"/>
      <c r="Q75" s="1166"/>
      <c r="R75" s="1166"/>
      <c r="S75" s="1166"/>
    </row>
    <row r="76" spans="11:19">
      <c r="K76" s="1166"/>
      <c r="L76" s="1166"/>
      <c r="M76" s="1166"/>
      <c r="N76" s="1166"/>
      <c r="O76" s="1166"/>
      <c r="P76" s="1166"/>
      <c r="Q76" s="1166"/>
      <c r="R76" s="1166"/>
      <c r="S76" s="1166"/>
    </row>
    <row r="77" spans="11:19">
      <c r="K77" s="1166"/>
      <c r="L77" s="1166"/>
      <c r="M77" s="1166"/>
      <c r="N77" s="1166"/>
      <c r="O77" s="1166"/>
      <c r="P77" s="1166"/>
      <c r="Q77" s="1166"/>
      <c r="R77" s="1166"/>
      <c r="S77" s="1166"/>
    </row>
    <row r="78" spans="11:19">
      <c r="K78" s="1166"/>
      <c r="L78" s="1166"/>
      <c r="M78" s="1166"/>
      <c r="N78" s="1166"/>
      <c r="O78" s="1166"/>
      <c r="P78" s="1166"/>
      <c r="Q78" s="1166"/>
      <c r="R78" s="1166"/>
      <c r="S78" s="1166"/>
    </row>
    <row r="79" spans="11:19">
      <c r="K79" s="1166"/>
      <c r="L79" s="1166"/>
      <c r="M79" s="1166"/>
      <c r="N79" s="1166"/>
      <c r="O79" s="1166"/>
      <c r="P79" s="1166"/>
      <c r="Q79" s="1166"/>
      <c r="R79" s="1166"/>
      <c r="S79" s="1166"/>
    </row>
    <row r="80" spans="11:19">
      <c r="K80" s="1166"/>
      <c r="L80" s="1166"/>
      <c r="M80" s="1166"/>
      <c r="N80" s="1166"/>
      <c r="O80" s="1166"/>
      <c r="P80" s="1166"/>
      <c r="Q80" s="1166"/>
      <c r="R80" s="1166"/>
      <c r="S80" s="1166"/>
    </row>
    <row r="81" spans="11:19">
      <c r="K81" s="1166"/>
      <c r="L81" s="1166"/>
      <c r="M81" s="1166"/>
      <c r="N81" s="1166"/>
      <c r="O81" s="1166"/>
      <c r="P81" s="1166"/>
      <c r="Q81" s="1166"/>
      <c r="R81" s="1166"/>
      <c r="S81" s="1166"/>
    </row>
    <row r="82" spans="11:19">
      <c r="K82" s="1166"/>
      <c r="L82" s="1166"/>
      <c r="M82" s="1166"/>
      <c r="N82" s="1166"/>
      <c r="O82" s="1166"/>
      <c r="P82" s="1166"/>
      <c r="Q82" s="1166"/>
      <c r="R82" s="1166"/>
      <c r="S82" s="1166"/>
    </row>
    <row r="83" spans="11:19">
      <c r="K83" s="1166"/>
      <c r="L83" s="1166"/>
      <c r="M83" s="1166"/>
      <c r="N83" s="1166"/>
      <c r="O83" s="1166"/>
      <c r="P83" s="1166"/>
      <c r="Q83" s="1166"/>
      <c r="R83" s="1166"/>
      <c r="S83" s="1166"/>
    </row>
    <row r="84" spans="11:19">
      <c r="K84" s="1166"/>
      <c r="L84" s="1166"/>
      <c r="M84" s="1166"/>
      <c r="N84" s="1166"/>
      <c r="O84" s="1166"/>
      <c r="P84" s="1166"/>
      <c r="Q84" s="1166"/>
      <c r="R84" s="1166"/>
      <c r="S84" s="1166"/>
    </row>
    <row r="85" spans="11:19">
      <c r="K85" s="1166"/>
      <c r="L85" s="1166"/>
      <c r="M85" s="1166"/>
      <c r="N85" s="1166"/>
      <c r="O85" s="1166"/>
      <c r="P85" s="1166"/>
      <c r="Q85" s="1166"/>
      <c r="R85" s="1166"/>
      <c r="S85" s="1166"/>
    </row>
    <row r="86" spans="11:19">
      <c r="K86" s="1166"/>
      <c r="L86" s="1166"/>
      <c r="M86" s="1166"/>
      <c r="N86" s="1166"/>
      <c r="O86" s="1166"/>
      <c r="P86" s="1166"/>
      <c r="Q86" s="1166"/>
      <c r="R86" s="1166"/>
      <c r="S86" s="1166"/>
    </row>
    <row r="87" spans="11:19">
      <c r="K87" s="1166"/>
      <c r="L87" s="1166"/>
      <c r="M87" s="1166"/>
      <c r="N87" s="1166"/>
      <c r="O87" s="1166"/>
      <c r="P87" s="1166"/>
      <c r="Q87" s="1166"/>
      <c r="R87" s="1166"/>
      <c r="S87" s="1166"/>
    </row>
    <row r="88" spans="11:19">
      <c r="K88" s="1166"/>
      <c r="L88" s="1166"/>
      <c r="M88" s="1166"/>
      <c r="N88" s="1166"/>
      <c r="O88" s="1166"/>
      <c r="P88" s="1166"/>
      <c r="Q88" s="1166"/>
      <c r="R88" s="1166"/>
      <c r="S88" s="1166"/>
    </row>
    <row r="89" spans="11:19">
      <c r="K89" s="1166"/>
      <c r="L89" s="1166"/>
      <c r="M89" s="1166"/>
      <c r="N89" s="1166"/>
      <c r="O89" s="1166"/>
      <c r="P89" s="1166"/>
      <c r="Q89" s="1166"/>
      <c r="R89" s="1166"/>
      <c r="S89" s="1166"/>
    </row>
    <row r="90" spans="11:19">
      <c r="K90" s="1166"/>
      <c r="L90" s="1166"/>
      <c r="M90" s="1166"/>
      <c r="N90" s="1166"/>
      <c r="O90" s="1166"/>
      <c r="P90" s="1166"/>
      <c r="Q90" s="1166"/>
      <c r="R90" s="1166"/>
      <c r="S90" s="1166"/>
    </row>
    <row r="91" spans="11:19">
      <c r="K91" s="1166"/>
      <c r="L91" s="1166"/>
      <c r="M91" s="1166"/>
      <c r="N91" s="1166"/>
      <c r="O91" s="1166"/>
      <c r="P91" s="1166"/>
      <c r="Q91" s="1166"/>
      <c r="R91" s="1166"/>
      <c r="S91" s="1166"/>
    </row>
    <row r="92" spans="11:19">
      <c r="K92" s="1166"/>
      <c r="L92" s="1166"/>
      <c r="M92" s="1166"/>
      <c r="N92" s="1166"/>
      <c r="O92" s="1166"/>
      <c r="P92" s="1166"/>
      <c r="Q92" s="1166"/>
      <c r="R92" s="1166"/>
      <c r="S92" s="1166"/>
    </row>
    <row r="93" spans="11:19">
      <c r="K93" s="1166"/>
      <c r="L93" s="1166"/>
      <c r="M93" s="1166"/>
      <c r="N93" s="1166"/>
      <c r="O93" s="1166"/>
      <c r="P93" s="1166"/>
      <c r="Q93" s="1166"/>
      <c r="R93" s="1166"/>
      <c r="S93" s="1166"/>
    </row>
    <row r="94" spans="11:19">
      <c r="K94" s="1166"/>
      <c r="L94" s="1166"/>
      <c r="M94" s="1166"/>
      <c r="N94" s="1166"/>
      <c r="O94" s="1166"/>
      <c r="P94" s="1166"/>
      <c r="Q94" s="1166"/>
      <c r="R94" s="1166"/>
      <c r="S94" s="1166"/>
    </row>
    <row r="95" spans="11:19">
      <c r="K95" s="1166"/>
      <c r="L95" s="1166"/>
      <c r="M95" s="1166"/>
      <c r="N95" s="1166"/>
      <c r="O95" s="1166"/>
      <c r="P95" s="1166"/>
      <c r="Q95" s="1166"/>
      <c r="R95" s="1166"/>
      <c r="S95" s="1166"/>
    </row>
    <row r="96" spans="11:19">
      <c r="K96" s="1166"/>
      <c r="L96" s="1166"/>
      <c r="M96" s="1166"/>
      <c r="N96" s="1166"/>
      <c r="O96" s="1166"/>
      <c r="P96" s="1166"/>
      <c r="Q96" s="1166"/>
      <c r="R96" s="1166"/>
      <c r="S96" s="1166"/>
    </row>
    <row r="97" spans="11:19">
      <c r="K97" s="1166"/>
      <c r="L97" s="1166"/>
      <c r="M97" s="1166"/>
      <c r="N97" s="1166"/>
      <c r="O97" s="1166"/>
      <c r="P97" s="1166"/>
      <c r="Q97" s="1166"/>
      <c r="R97" s="1166"/>
      <c r="S97" s="1166"/>
    </row>
    <row r="98" spans="11:19">
      <c r="K98" s="1166"/>
      <c r="L98" s="1166"/>
      <c r="M98" s="1166"/>
      <c r="N98" s="1166"/>
      <c r="O98" s="1166"/>
      <c r="P98" s="1166"/>
      <c r="Q98" s="1166"/>
      <c r="R98" s="1166"/>
      <c r="S98" s="1166"/>
    </row>
    <row r="99" spans="11:19">
      <c r="K99" s="1166"/>
      <c r="L99" s="1166"/>
      <c r="M99" s="1166"/>
      <c r="N99" s="1166"/>
      <c r="O99" s="1166"/>
      <c r="P99" s="1166"/>
      <c r="Q99" s="1166"/>
      <c r="R99" s="1166"/>
      <c r="S99" s="1166"/>
    </row>
    <row r="100" spans="11:19">
      <c r="K100" s="1166"/>
      <c r="L100" s="1166"/>
      <c r="M100" s="1166"/>
      <c r="N100" s="1166"/>
      <c r="O100" s="1166"/>
      <c r="P100" s="1166"/>
      <c r="Q100" s="1166"/>
      <c r="R100" s="1166"/>
      <c r="S100" s="1166"/>
    </row>
    <row r="101" spans="11:19">
      <c r="K101" s="1166"/>
      <c r="L101" s="1166"/>
      <c r="M101" s="1166"/>
      <c r="N101" s="1166"/>
      <c r="O101" s="1166"/>
      <c r="P101" s="1166"/>
      <c r="Q101" s="1166"/>
      <c r="R101" s="1166"/>
      <c r="S101" s="1166"/>
    </row>
    <row r="102" spans="11:19">
      <c r="K102" s="1166"/>
      <c r="L102" s="1166"/>
      <c r="M102" s="1166"/>
      <c r="N102" s="1166"/>
      <c r="O102" s="1166"/>
      <c r="P102" s="1166"/>
      <c r="Q102" s="1166"/>
      <c r="R102" s="1166"/>
      <c r="S102" s="1166"/>
    </row>
    <row r="103" spans="11:19">
      <c r="K103" s="1166"/>
      <c r="L103" s="1166"/>
      <c r="M103" s="1166"/>
      <c r="N103" s="1166"/>
      <c r="O103" s="1166"/>
      <c r="P103" s="1166"/>
      <c r="Q103" s="1166"/>
      <c r="R103" s="1166"/>
      <c r="S103" s="1166"/>
    </row>
    <row r="104" spans="11:19">
      <c r="K104" s="1166"/>
      <c r="L104" s="1166"/>
      <c r="M104" s="1166"/>
      <c r="N104" s="1166"/>
      <c r="O104" s="1166"/>
      <c r="P104" s="1166"/>
      <c r="Q104" s="1166"/>
      <c r="R104" s="1166"/>
      <c r="S104" s="1166"/>
    </row>
    <row r="105" spans="11:19">
      <c r="K105" s="1166"/>
      <c r="L105" s="1166"/>
      <c r="M105" s="1166"/>
      <c r="N105" s="1166"/>
      <c r="O105" s="1166"/>
      <c r="P105" s="1166"/>
      <c r="Q105" s="1166"/>
      <c r="R105" s="1166"/>
      <c r="S105" s="1166"/>
    </row>
    <row r="106" spans="11:19">
      <c r="K106" s="1166"/>
      <c r="L106" s="1166"/>
      <c r="M106" s="1166"/>
      <c r="N106" s="1166"/>
      <c r="O106" s="1166"/>
      <c r="P106" s="1166"/>
      <c r="Q106" s="1166"/>
      <c r="R106" s="1166"/>
      <c r="S106" s="1166"/>
    </row>
    <row r="107" spans="11:19">
      <c r="K107" s="1166"/>
      <c r="L107" s="1166"/>
      <c r="M107" s="1166"/>
      <c r="N107" s="1166"/>
      <c r="O107" s="1166"/>
      <c r="P107" s="1166"/>
      <c r="Q107" s="1166"/>
      <c r="R107" s="1166"/>
      <c r="S107" s="1166"/>
    </row>
    <row r="108" spans="11:19">
      <c r="K108" s="1166"/>
      <c r="L108" s="1166"/>
      <c r="M108" s="1166"/>
      <c r="N108" s="1166"/>
      <c r="O108" s="1166"/>
      <c r="P108" s="1166"/>
      <c r="Q108" s="1166"/>
      <c r="R108" s="1166"/>
      <c r="S108" s="1166"/>
    </row>
    <row r="109" spans="11:19">
      <c r="K109" s="1166"/>
      <c r="L109" s="1166"/>
      <c r="M109" s="1166"/>
      <c r="N109" s="1166"/>
      <c r="O109" s="1166"/>
      <c r="P109" s="1166"/>
      <c r="Q109" s="1166"/>
      <c r="R109" s="1166"/>
      <c r="S109" s="1166"/>
    </row>
    <row r="110" spans="11:19">
      <c r="K110" s="1166"/>
      <c r="L110" s="1166"/>
      <c r="M110" s="1166"/>
      <c r="N110" s="1166"/>
      <c r="O110" s="1166"/>
      <c r="P110" s="1166"/>
      <c r="Q110" s="1166"/>
      <c r="R110" s="1166"/>
      <c r="S110" s="1166"/>
    </row>
    <row r="111" spans="11:19">
      <c r="K111" s="1166"/>
      <c r="L111" s="1166"/>
      <c r="M111" s="1166"/>
      <c r="N111" s="1166"/>
      <c r="O111" s="1166"/>
      <c r="P111" s="1166"/>
      <c r="Q111" s="1166"/>
      <c r="R111" s="1166"/>
      <c r="S111" s="1166"/>
    </row>
    <row r="112" spans="11:19">
      <c r="K112" s="1166"/>
      <c r="L112" s="1166"/>
      <c r="M112" s="1166"/>
      <c r="N112" s="1166"/>
      <c r="O112" s="1166"/>
      <c r="P112" s="1166"/>
      <c r="Q112" s="1166"/>
      <c r="R112" s="1166"/>
      <c r="S112" s="1166"/>
    </row>
    <row r="113" spans="11:19">
      <c r="K113" s="1166"/>
      <c r="L113" s="1166"/>
      <c r="M113" s="1166"/>
      <c r="N113" s="1166"/>
      <c r="O113" s="1166"/>
      <c r="P113" s="1166"/>
      <c r="Q113" s="1166"/>
      <c r="R113" s="1166"/>
      <c r="S113" s="1166"/>
    </row>
    <row r="114" spans="11:19">
      <c r="K114" s="1166"/>
      <c r="L114" s="1166"/>
      <c r="M114" s="1166"/>
      <c r="N114" s="1166"/>
      <c r="O114" s="1166"/>
      <c r="P114" s="1166"/>
      <c r="Q114" s="1166"/>
      <c r="R114" s="1166"/>
      <c r="S114" s="1166"/>
    </row>
    <row r="115" spans="11:19">
      <c r="K115" s="1166"/>
      <c r="L115" s="1166"/>
      <c r="M115" s="1166"/>
      <c r="N115" s="1166"/>
      <c r="O115" s="1166"/>
      <c r="P115" s="1166"/>
      <c r="Q115" s="1166"/>
      <c r="R115" s="1166"/>
      <c r="S115" s="1166"/>
    </row>
    <row r="116" spans="11:19">
      <c r="K116" s="1166"/>
      <c r="L116" s="1166"/>
      <c r="M116" s="1166"/>
      <c r="N116" s="1166"/>
      <c r="O116" s="1166"/>
      <c r="P116" s="1166"/>
      <c r="Q116" s="1166"/>
      <c r="R116" s="1166"/>
      <c r="S116" s="1166"/>
    </row>
    <row r="117" spans="11:19">
      <c r="K117" s="1166"/>
      <c r="L117" s="1166"/>
      <c r="M117" s="1166"/>
      <c r="N117" s="1166"/>
      <c r="O117" s="1166"/>
      <c r="P117" s="1166"/>
      <c r="Q117" s="1166"/>
      <c r="R117" s="1166"/>
      <c r="S117" s="1166"/>
    </row>
    <row r="118" spans="11:19">
      <c r="K118" s="1166"/>
      <c r="L118" s="1166"/>
      <c r="M118" s="1166"/>
      <c r="N118" s="1166"/>
      <c r="O118" s="1166"/>
      <c r="P118" s="1166"/>
      <c r="Q118" s="1166"/>
      <c r="R118" s="1166"/>
      <c r="S118" s="1166"/>
    </row>
    <row r="119" spans="11:19">
      <c r="K119" s="1166"/>
      <c r="L119" s="1166"/>
      <c r="M119" s="1166"/>
      <c r="N119" s="1166"/>
      <c r="O119" s="1166"/>
      <c r="P119" s="1166"/>
      <c r="Q119" s="1166"/>
      <c r="R119" s="1166"/>
      <c r="S119" s="1166"/>
    </row>
    <row r="120" spans="11:19">
      <c r="K120" s="1166"/>
      <c r="L120" s="1166"/>
      <c r="M120" s="1166"/>
      <c r="N120" s="1166"/>
      <c r="O120" s="1166"/>
      <c r="P120" s="1166"/>
      <c r="Q120" s="1166"/>
      <c r="R120" s="1166"/>
      <c r="S120" s="1166"/>
    </row>
    <row r="121" spans="11:19">
      <c r="K121" s="1166"/>
      <c r="L121" s="1166"/>
      <c r="M121" s="1166"/>
      <c r="N121" s="1166"/>
      <c r="O121" s="1166"/>
      <c r="P121" s="1166"/>
      <c r="Q121" s="1166"/>
      <c r="R121" s="1166"/>
      <c r="S121" s="1166"/>
    </row>
    <row r="122" spans="11:19">
      <c r="K122" s="1166"/>
      <c r="L122" s="1166"/>
      <c r="M122" s="1166"/>
      <c r="N122" s="1166"/>
      <c r="O122" s="1166"/>
      <c r="P122" s="1166"/>
      <c r="Q122" s="1166"/>
      <c r="R122" s="1166"/>
      <c r="S122" s="1166"/>
    </row>
    <row r="123" spans="11:19">
      <c r="K123" s="1166"/>
      <c r="L123" s="1166"/>
      <c r="M123" s="1166"/>
      <c r="N123" s="1166"/>
      <c r="O123" s="1166"/>
      <c r="P123" s="1166"/>
      <c r="Q123" s="1166"/>
      <c r="R123" s="1166"/>
      <c r="S123" s="1166"/>
    </row>
    <row r="124" spans="11:19">
      <c r="K124" s="1166"/>
      <c r="L124" s="1166"/>
      <c r="M124" s="1166"/>
      <c r="N124" s="1166"/>
      <c r="O124" s="1166"/>
      <c r="P124" s="1166"/>
      <c r="Q124" s="1166"/>
      <c r="R124" s="1166"/>
      <c r="S124" s="1166"/>
    </row>
    <row r="125" spans="11:19">
      <c r="K125" s="1166"/>
      <c r="L125" s="1166"/>
      <c r="M125" s="1166"/>
      <c r="N125" s="1166"/>
      <c r="O125" s="1166"/>
      <c r="P125" s="1166"/>
      <c r="Q125" s="1166"/>
      <c r="R125" s="1166"/>
      <c r="S125" s="1166"/>
    </row>
    <row r="126" spans="11:19">
      <c r="K126" s="1166"/>
      <c r="L126" s="1166"/>
      <c r="M126" s="1166"/>
      <c r="N126" s="1166"/>
      <c r="O126" s="1166"/>
      <c r="P126" s="1166"/>
      <c r="Q126" s="1166"/>
      <c r="R126" s="1166"/>
      <c r="S126" s="1166"/>
    </row>
    <row r="127" spans="11:19">
      <c r="K127" s="1166"/>
      <c r="L127" s="1166"/>
      <c r="M127" s="1166"/>
      <c r="N127" s="1166"/>
      <c r="O127" s="1166"/>
      <c r="P127" s="1166"/>
      <c r="Q127" s="1166"/>
      <c r="R127" s="1166"/>
      <c r="S127" s="1166"/>
    </row>
    <row r="128" spans="11:19">
      <c r="K128" s="1166"/>
      <c r="L128" s="1166"/>
      <c r="M128" s="1166"/>
      <c r="N128" s="1166"/>
      <c r="O128" s="1166"/>
      <c r="P128" s="1166"/>
      <c r="Q128" s="1166"/>
      <c r="R128" s="1166"/>
      <c r="S128" s="1166"/>
    </row>
    <row r="129" spans="11:19">
      <c r="K129" s="1166"/>
      <c r="L129" s="1166"/>
      <c r="M129" s="1166"/>
      <c r="N129" s="1166"/>
      <c r="O129" s="1166"/>
      <c r="P129" s="1166"/>
      <c r="Q129" s="1166"/>
      <c r="R129" s="1166"/>
      <c r="S129" s="1166"/>
    </row>
    <row r="130" spans="11:19">
      <c r="K130" s="1166"/>
      <c r="L130" s="1166"/>
      <c r="M130" s="1166"/>
      <c r="N130" s="1166"/>
      <c r="O130" s="1166"/>
      <c r="P130" s="1166"/>
      <c r="Q130" s="1166"/>
      <c r="R130" s="1166"/>
      <c r="S130" s="1166"/>
    </row>
    <row r="131" spans="11:19">
      <c r="K131" s="1166"/>
      <c r="L131" s="1166"/>
      <c r="M131" s="1166"/>
      <c r="N131" s="1166"/>
      <c r="O131" s="1166"/>
      <c r="P131" s="1166"/>
      <c r="Q131" s="1166"/>
      <c r="R131" s="1166"/>
      <c r="S131" s="1166"/>
    </row>
    <row r="132" spans="11:19">
      <c r="K132" s="1166"/>
      <c r="L132" s="1166"/>
      <c r="M132" s="1166"/>
      <c r="N132" s="1166"/>
      <c r="O132" s="1166"/>
      <c r="P132" s="1166"/>
      <c r="Q132" s="1166"/>
      <c r="R132" s="1166"/>
      <c r="S132" s="1166"/>
    </row>
    <row r="133" spans="11:19">
      <c r="K133" s="1166"/>
      <c r="L133" s="1166"/>
      <c r="M133" s="1166"/>
      <c r="N133" s="1166"/>
      <c r="O133" s="1166"/>
      <c r="P133" s="1166"/>
      <c r="Q133" s="1166"/>
      <c r="R133" s="1166"/>
      <c r="S133" s="1166"/>
    </row>
    <row r="134" spans="11:19">
      <c r="K134" s="1166"/>
      <c r="L134" s="1166"/>
      <c r="M134" s="1166"/>
      <c r="N134" s="1166"/>
      <c r="O134" s="1166"/>
      <c r="P134" s="1166"/>
      <c r="Q134" s="1166"/>
      <c r="R134" s="1166"/>
      <c r="S134" s="1166"/>
    </row>
    <row r="135" spans="11:19">
      <c r="K135" s="1166"/>
      <c r="L135" s="1166"/>
      <c r="M135" s="1166"/>
      <c r="N135" s="1166"/>
      <c r="O135" s="1166"/>
      <c r="P135" s="1166"/>
      <c r="Q135" s="1166"/>
      <c r="R135" s="1166"/>
      <c r="S135" s="1166"/>
    </row>
    <row r="136" spans="11:19">
      <c r="K136" s="1166"/>
      <c r="L136" s="1166"/>
      <c r="M136" s="1166"/>
      <c r="N136" s="1166"/>
      <c r="O136" s="1166"/>
      <c r="P136" s="1166"/>
      <c r="Q136" s="1166"/>
      <c r="R136" s="1166"/>
      <c r="S136" s="1166"/>
    </row>
    <row r="137" spans="11:19">
      <c r="K137" s="1166"/>
      <c r="L137" s="1166"/>
      <c r="M137" s="1166"/>
      <c r="N137" s="1166"/>
      <c r="O137" s="1166"/>
      <c r="P137" s="1166"/>
      <c r="Q137" s="1166"/>
      <c r="R137" s="1166"/>
      <c r="S137" s="1166"/>
    </row>
    <row r="138" spans="11:19">
      <c r="K138" s="1166"/>
      <c r="L138" s="1166"/>
      <c r="M138" s="1166"/>
      <c r="N138" s="1166"/>
      <c r="O138" s="1166"/>
      <c r="P138" s="1166"/>
      <c r="Q138" s="1166"/>
      <c r="R138" s="1166"/>
      <c r="S138" s="1166"/>
    </row>
    <row r="139" spans="11:19">
      <c r="K139" s="1166"/>
      <c r="L139" s="1166"/>
      <c r="M139" s="1166"/>
      <c r="N139" s="1166"/>
      <c r="O139" s="1166"/>
      <c r="P139" s="1166"/>
      <c r="Q139" s="1166"/>
      <c r="R139" s="1166"/>
      <c r="S139" s="1166"/>
    </row>
    <row r="140" spans="11:19">
      <c r="K140" s="1166"/>
      <c r="L140" s="1166"/>
      <c r="M140" s="1166"/>
      <c r="N140" s="1166"/>
      <c r="O140" s="1166"/>
      <c r="P140" s="1166"/>
      <c r="Q140" s="1166"/>
      <c r="R140" s="1166"/>
      <c r="S140" s="1166"/>
    </row>
    <row r="141" spans="11:19">
      <c r="K141" s="1166"/>
      <c r="L141" s="1166"/>
      <c r="M141" s="1166"/>
      <c r="N141" s="1166"/>
      <c r="O141" s="1166"/>
      <c r="P141" s="1166"/>
      <c r="Q141" s="1166"/>
      <c r="R141" s="1166"/>
      <c r="S141" s="1166"/>
    </row>
    <row r="142" spans="11:19">
      <c r="K142" s="1166"/>
      <c r="L142" s="1166"/>
      <c r="M142" s="1166"/>
      <c r="N142" s="1166"/>
      <c r="O142" s="1166"/>
      <c r="P142" s="1166"/>
      <c r="Q142" s="1166"/>
      <c r="R142" s="1166"/>
      <c r="S142" s="1166"/>
    </row>
    <row r="143" spans="11:19">
      <c r="K143" s="1166"/>
      <c r="L143" s="1166"/>
      <c r="M143" s="1166"/>
      <c r="N143" s="1166"/>
      <c r="O143" s="1166"/>
      <c r="P143" s="1166"/>
      <c r="Q143" s="1166"/>
      <c r="R143" s="1166"/>
      <c r="S143" s="1166"/>
    </row>
    <row r="144" spans="11:19">
      <c r="K144" s="1166"/>
      <c r="L144" s="1166"/>
      <c r="M144" s="1166"/>
      <c r="N144" s="1166"/>
      <c r="O144" s="1166"/>
      <c r="P144" s="1166"/>
      <c r="Q144" s="1166"/>
      <c r="R144" s="1166"/>
      <c r="S144" s="1166"/>
    </row>
    <row r="145" spans="11:19">
      <c r="K145" s="1166"/>
      <c r="L145" s="1166"/>
      <c r="M145" s="1166"/>
      <c r="N145" s="1166"/>
      <c r="O145" s="1166"/>
      <c r="P145" s="1166"/>
      <c r="Q145" s="1166"/>
      <c r="R145" s="1166"/>
      <c r="S145" s="1166"/>
    </row>
    <row r="146" spans="11:19">
      <c r="K146" s="1166"/>
      <c r="L146" s="1166"/>
      <c r="M146" s="1166"/>
      <c r="N146" s="1166"/>
      <c r="O146" s="1166"/>
      <c r="P146" s="1166"/>
      <c r="Q146" s="1166"/>
      <c r="R146" s="1166"/>
      <c r="S146" s="1166"/>
    </row>
    <row r="147" spans="11:19">
      <c r="K147" s="1166"/>
      <c r="L147" s="1166"/>
      <c r="M147" s="1166"/>
      <c r="N147" s="1166"/>
      <c r="O147" s="1166"/>
      <c r="P147" s="1166"/>
      <c r="Q147" s="1166"/>
      <c r="R147" s="1166"/>
      <c r="S147" s="1166"/>
    </row>
    <row r="148" spans="11:19">
      <c r="K148" s="1166"/>
      <c r="L148" s="1166"/>
      <c r="M148" s="1166"/>
      <c r="N148" s="1166"/>
      <c r="O148" s="1166"/>
      <c r="P148" s="1166"/>
      <c r="Q148" s="1166"/>
      <c r="R148" s="1166"/>
      <c r="S148" s="1166"/>
    </row>
    <row r="149" spans="11:19">
      <c r="K149" s="1166"/>
      <c r="L149" s="1166"/>
      <c r="M149" s="1166"/>
      <c r="N149" s="1166"/>
      <c r="O149" s="1166"/>
      <c r="P149" s="1166"/>
      <c r="Q149" s="1166"/>
      <c r="R149" s="1166"/>
      <c r="S149" s="1166"/>
    </row>
    <row r="150" spans="11:19">
      <c r="K150" s="1166"/>
      <c r="L150" s="1166"/>
      <c r="M150" s="1166"/>
      <c r="N150" s="1166"/>
      <c r="O150" s="1166"/>
      <c r="P150" s="1166"/>
      <c r="Q150" s="1166"/>
      <c r="R150" s="1166"/>
      <c r="S150" s="1166"/>
    </row>
    <row r="151" spans="11:19">
      <c r="K151" s="1166"/>
      <c r="L151" s="1166"/>
      <c r="M151" s="1166"/>
      <c r="N151" s="1166"/>
      <c r="O151" s="1166"/>
      <c r="P151" s="1166"/>
      <c r="Q151" s="1166"/>
      <c r="R151" s="1166"/>
      <c r="S151" s="1166"/>
    </row>
    <row r="152" spans="11:19">
      <c r="K152" s="1166"/>
      <c r="L152" s="1166"/>
      <c r="M152" s="1166"/>
      <c r="N152" s="1166"/>
      <c r="O152" s="1166"/>
      <c r="P152" s="1166"/>
      <c r="Q152" s="1166"/>
      <c r="R152" s="1166"/>
      <c r="S152" s="1166"/>
    </row>
    <row r="153" spans="11:19">
      <c r="K153" s="1166"/>
      <c r="L153" s="1166"/>
      <c r="M153" s="1166"/>
      <c r="N153" s="1166"/>
      <c r="O153" s="1166"/>
      <c r="P153" s="1166"/>
      <c r="Q153" s="1166"/>
      <c r="R153" s="1166"/>
      <c r="S153" s="1166"/>
    </row>
    <row r="154" spans="11:19">
      <c r="K154" s="1166"/>
      <c r="L154" s="1166"/>
      <c r="M154" s="1166"/>
      <c r="N154" s="1166"/>
      <c r="O154" s="1166"/>
      <c r="P154" s="1166"/>
      <c r="Q154" s="1166"/>
      <c r="R154" s="1166"/>
      <c r="S154" s="1166"/>
    </row>
    <row r="155" spans="11:19">
      <c r="K155" s="1166"/>
      <c r="L155" s="1166"/>
      <c r="M155" s="1166"/>
      <c r="N155" s="1166"/>
      <c r="O155" s="1166"/>
      <c r="P155" s="1166"/>
      <c r="Q155" s="1166"/>
      <c r="R155" s="1166"/>
      <c r="S155" s="1166"/>
    </row>
    <row r="156" spans="11:19">
      <c r="K156" s="1166"/>
      <c r="L156" s="1166"/>
      <c r="M156" s="1166"/>
      <c r="N156" s="1166"/>
      <c r="O156" s="1166"/>
      <c r="P156" s="1166"/>
      <c r="Q156" s="1166"/>
      <c r="R156" s="1166"/>
      <c r="S156" s="1166"/>
    </row>
    <row r="157" spans="11:19">
      <c r="K157" s="1166"/>
      <c r="L157" s="1166"/>
      <c r="M157" s="1166"/>
      <c r="N157" s="1166"/>
      <c r="O157" s="1166"/>
      <c r="P157" s="1166"/>
      <c r="Q157" s="1166"/>
      <c r="R157" s="1166"/>
      <c r="S157" s="1166"/>
    </row>
    <row r="158" spans="11:19">
      <c r="K158" s="1166"/>
      <c r="L158" s="1166"/>
      <c r="M158" s="1166"/>
      <c r="N158" s="1166"/>
      <c r="O158" s="1166"/>
      <c r="P158" s="1166"/>
      <c r="Q158" s="1166"/>
      <c r="R158" s="1166"/>
      <c r="S158" s="1166"/>
    </row>
    <row r="159" spans="11:19">
      <c r="K159" s="1166"/>
      <c r="L159" s="1166"/>
      <c r="M159" s="1166"/>
      <c r="N159" s="1166"/>
      <c r="O159" s="1166"/>
      <c r="P159" s="1166"/>
      <c r="Q159" s="1166"/>
      <c r="R159" s="1166"/>
      <c r="S159" s="1166"/>
    </row>
    <row r="160" spans="11:19">
      <c r="K160" s="1166"/>
      <c r="L160" s="1166"/>
      <c r="M160" s="1166"/>
      <c r="N160" s="1166"/>
      <c r="O160" s="1166"/>
      <c r="P160" s="1166"/>
      <c r="Q160" s="1166"/>
      <c r="R160" s="1166"/>
      <c r="S160" s="1166"/>
    </row>
    <row r="161" spans="11:19">
      <c r="K161" s="1166"/>
      <c r="L161" s="1166"/>
      <c r="M161" s="1166"/>
      <c r="N161" s="1166"/>
      <c r="O161" s="1166"/>
      <c r="P161" s="1166"/>
      <c r="Q161" s="1166"/>
      <c r="R161" s="1166"/>
      <c r="S161" s="1166"/>
    </row>
    <row r="162" spans="11:19">
      <c r="K162" s="1166"/>
      <c r="L162" s="1166"/>
      <c r="M162" s="1166"/>
      <c r="N162" s="1166"/>
      <c r="O162" s="1166"/>
      <c r="P162" s="1166"/>
      <c r="Q162" s="1166"/>
      <c r="R162" s="1166"/>
      <c r="S162" s="1166"/>
    </row>
    <row r="163" spans="11:19">
      <c r="K163" s="1166"/>
      <c r="L163" s="1166"/>
      <c r="M163" s="1166"/>
      <c r="N163" s="1166"/>
      <c r="O163" s="1166"/>
      <c r="P163" s="1166"/>
      <c r="Q163" s="1166"/>
      <c r="R163" s="1166"/>
      <c r="S163" s="1166"/>
    </row>
    <row r="164" spans="11:19">
      <c r="K164" s="1129"/>
      <c r="L164" s="1129"/>
      <c r="M164" s="1129"/>
      <c r="N164" s="1129"/>
      <c r="O164" s="1129"/>
      <c r="P164" s="1129"/>
      <c r="Q164" s="1129"/>
    </row>
    <row r="165" spans="11:19">
      <c r="K165" s="1129"/>
      <c r="L165" s="1129"/>
      <c r="M165" s="1129"/>
      <c r="N165" s="1129"/>
      <c r="O165" s="1129"/>
      <c r="P165" s="1129"/>
      <c r="Q165" s="1129"/>
    </row>
    <row r="166" spans="11:19">
      <c r="K166" s="1129"/>
      <c r="L166" s="1129"/>
      <c r="M166" s="1129"/>
      <c r="N166" s="1129"/>
      <c r="O166" s="1129"/>
      <c r="P166" s="1129"/>
      <c r="Q166" s="1129"/>
    </row>
    <row r="167" spans="11:19">
      <c r="K167" s="1129"/>
      <c r="L167" s="1129"/>
      <c r="M167" s="1129"/>
      <c r="N167" s="1129"/>
      <c r="O167" s="1129"/>
      <c r="P167" s="1129"/>
      <c r="Q167" s="1129"/>
    </row>
  </sheetData>
  <mergeCells count="47">
    <mergeCell ref="B57:F57"/>
    <mergeCell ref="G57:H57"/>
    <mergeCell ref="B58:F58"/>
    <mergeCell ref="G58:H58"/>
    <mergeCell ref="B53:I53"/>
    <mergeCell ref="B54:F54"/>
    <mergeCell ref="G54:I54"/>
    <mergeCell ref="B55:F55"/>
    <mergeCell ref="G55:H55"/>
    <mergeCell ref="B56:F56"/>
    <mergeCell ref="G56:H56"/>
    <mergeCell ref="B39:I39"/>
    <mergeCell ref="B41:I41"/>
    <mergeCell ref="B43:I43"/>
    <mergeCell ref="B44:I44"/>
    <mergeCell ref="B50:I50"/>
    <mergeCell ref="B51:I51"/>
    <mergeCell ref="P27:Q27"/>
    <mergeCell ref="P29:Q29"/>
    <mergeCell ref="P30:Q30"/>
    <mergeCell ref="P32:Q32"/>
    <mergeCell ref="P33:Q33"/>
    <mergeCell ref="B38:I38"/>
    <mergeCell ref="P21:Q21"/>
    <mergeCell ref="P22:Q22"/>
    <mergeCell ref="P23:Q23"/>
    <mergeCell ref="P24:Q24"/>
    <mergeCell ref="P25:Q25"/>
    <mergeCell ref="P26:Q26"/>
    <mergeCell ref="I9:I11"/>
    <mergeCell ref="J9:J11"/>
    <mergeCell ref="D10:D11"/>
    <mergeCell ref="E10:E11"/>
    <mergeCell ref="N11:R11"/>
    <mergeCell ref="P20:Q20"/>
    <mergeCell ref="B9:B11"/>
    <mergeCell ref="C9:C11"/>
    <mergeCell ref="D9:E9"/>
    <mergeCell ref="F9:F11"/>
    <mergeCell ref="G9:G11"/>
    <mergeCell ref="H9:H11"/>
    <mergeCell ref="B1:J1"/>
    <mergeCell ref="B2:J2"/>
    <mergeCell ref="B3:J3"/>
    <mergeCell ref="B4:J4"/>
    <mergeCell ref="B5:J6"/>
    <mergeCell ref="B7:J7"/>
  </mergeCells>
  <printOptions horizontalCentered="1"/>
  <pageMargins left="0.11811023622047245" right="0.11811023622047245" top="0.15748031496062992" bottom="0.15748031496062992" header="0.31496062992125984" footer="0.31496062992125984"/>
  <pageSetup scale="55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A49FF-3297-4E49-AED5-BDA0AC57BA7B}">
  <sheetPr>
    <tabColor theme="9" tint="-0.249977111117893"/>
  </sheetPr>
  <dimension ref="A1:T108"/>
  <sheetViews>
    <sheetView view="pageBreakPreview" topLeftCell="A65" zoomScaleNormal="112" zoomScaleSheetLayoutView="100" workbookViewId="0">
      <selection activeCell="P39" sqref="P39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2.4257812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784"/>
      <c r="I18" s="784"/>
      <c r="J18" s="784"/>
      <c r="K18" s="784"/>
      <c r="L18" s="784"/>
      <c r="M18" s="784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 customHeight="1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6" ht="13.5" thickBot="1">
      <c r="B33" s="111">
        <f>'PRESUPUESTO OFICIAL'!B15</f>
        <v>2</v>
      </c>
      <c r="C33" s="777" t="str">
        <f>'PRESUPUESTO OFICIAL'!F15</f>
        <v xml:space="preserve">Suministro e Instalacion de Lamparas de sobreponer de 24 Vatios </v>
      </c>
      <c r="D33" s="778"/>
      <c r="E33" s="778"/>
      <c r="F33" s="778"/>
      <c r="G33" s="778"/>
      <c r="H33" s="778"/>
      <c r="I33" s="778"/>
      <c r="J33" s="778"/>
      <c r="K33" s="779"/>
      <c r="L33" s="780" t="str">
        <f>'PRESUPUESTO OFICIAL'!G15</f>
        <v>Und</v>
      </c>
      <c r="M33" s="781"/>
      <c r="N33" s="112">
        <f>'PRESUPUESTO OFICIAL'!H15</f>
        <v>42</v>
      </c>
    </row>
    <row r="34" spans="2:16" ht="12.75" customHeight="1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6" ht="12.75" customHeight="1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6" ht="13.5" customHeight="1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6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6">
      <c r="B38" s="808" t="s">
        <v>110</v>
      </c>
      <c r="C38" s="809"/>
      <c r="D38" s="809"/>
      <c r="E38" s="809"/>
      <c r="F38" s="809"/>
      <c r="G38" s="809"/>
      <c r="H38" s="810"/>
      <c r="I38" s="791"/>
      <c r="J38" s="790"/>
      <c r="K38" s="115">
        <f>N77</f>
        <v>344461</v>
      </c>
      <c r="L38" s="792">
        <v>1</v>
      </c>
      <c r="M38" s="793"/>
      <c r="N38" s="69">
        <f>K38*L38</f>
        <v>344461</v>
      </c>
    </row>
    <row r="39" spans="2:16">
      <c r="B39" s="788"/>
      <c r="C39" s="789"/>
      <c r="D39" s="789"/>
      <c r="E39" s="789"/>
      <c r="F39" s="789"/>
      <c r="G39" s="789"/>
      <c r="H39" s="790"/>
      <c r="I39" s="791"/>
      <c r="J39" s="790"/>
      <c r="K39" s="68"/>
      <c r="L39" s="792"/>
      <c r="M39" s="793"/>
      <c r="N39" s="69"/>
    </row>
    <row r="40" spans="2:16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2:16" ht="13.5" thickBot="1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6" ht="14.25" thickBot="1">
      <c r="B42" s="817" t="s">
        <v>111</v>
      </c>
      <c r="C42" s="818"/>
      <c r="D42" s="818"/>
      <c r="E42" s="818"/>
      <c r="F42" s="818"/>
      <c r="G42" s="818"/>
      <c r="H42" s="818"/>
      <c r="I42" s="818"/>
      <c r="J42" s="818"/>
      <c r="K42" s="818"/>
      <c r="L42" s="818"/>
      <c r="M42" s="819"/>
      <c r="N42" s="70">
        <f>ROUND((SUM(N38:N41)),0)</f>
        <v>344461</v>
      </c>
    </row>
    <row r="43" spans="2:16" ht="13.5" customHeight="1">
      <c r="B43" s="794" t="s">
        <v>112</v>
      </c>
      <c r="C43" s="795"/>
      <c r="D43" s="795"/>
      <c r="E43" s="795"/>
      <c r="F43" s="795"/>
      <c r="G43" s="795"/>
      <c r="H43" s="795"/>
      <c r="I43" s="795"/>
      <c r="J43" s="795"/>
      <c r="K43" s="795"/>
      <c r="L43" s="795"/>
      <c r="M43" s="795"/>
      <c r="N43" s="796"/>
    </row>
    <row r="44" spans="2:16" ht="12.75" customHeight="1">
      <c r="B44" s="797"/>
      <c r="C44" s="798"/>
      <c r="D44" s="798"/>
      <c r="E44" s="798"/>
      <c r="F44" s="798"/>
      <c r="G44" s="798"/>
      <c r="H44" s="798"/>
      <c r="I44" s="798"/>
      <c r="J44" s="798"/>
      <c r="K44" s="798"/>
      <c r="L44" s="798"/>
      <c r="M44" s="798"/>
      <c r="N44" s="799"/>
    </row>
    <row r="45" spans="2:16" ht="13.5" customHeight="1" thickBot="1">
      <c r="B45" s="800"/>
      <c r="C45" s="801"/>
      <c r="D45" s="801"/>
      <c r="E45" s="801"/>
      <c r="F45" s="801"/>
      <c r="G45" s="801"/>
      <c r="H45" s="801"/>
      <c r="I45" s="801"/>
      <c r="J45" s="801"/>
      <c r="K45" s="801"/>
      <c r="L45" s="801"/>
      <c r="M45" s="801"/>
      <c r="N45" s="802"/>
    </row>
    <row r="46" spans="2:16" ht="13.5">
      <c r="B46" s="775" t="s">
        <v>102</v>
      </c>
      <c r="C46" s="803"/>
      <c r="D46" s="803"/>
      <c r="E46" s="803"/>
      <c r="F46" s="803"/>
      <c r="G46" s="803"/>
      <c r="H46" s="803"/>
      <c r="I46" s="804"/>
      <c r="J46" s="129" t="s">
        <v>104</v>
      </c>
      <c r="K46" s="113" t="s">
        <v>10</v>
      </c>
      <c r="L46" s="807" t="s">
        <v>113</v>
      </c>
      <c r="M46" s="804"/>
      <c r="N46" s="114" t="s">
        <v>109</v>
      </c>
    </row>
    <row r="47" spans="2:16">
      <c r="B47" s="808" t="s">
        <v>114</v>
      </c>
      <c r="C47" s="809"/>
      <c r="D47" s="809"/>
      <c r="E47" s="809"/>
      <c r="F47" s="809"/>
      <c r="G47" s="809"/>
      <c r="H47" s="809"/>
      <c r="I47" s="810"/>
      <c r="J47" s="71" t="s">
        <v>115</v>
      </c>
      <c r="K47" s="77">
        <v>3</v>
      </c>
      <c r="L47" s="820">
        <v>15600</v>
      </c>
      <c r="M47" s="821"/>
      <c r="N47" s="170">
        <f>+K47*L47</f>
        <v>46800</v>
      </c>
      <c r="O47" s="72"/>
    </row>
    <row r="48" spans="2:16">
      <c r="B48" s="811" t="s">
        <v>116</v>
      </c>
      <c r="C48" s="812"/>
      <c r="D48" s="812"/>
      <c r="E48" s="812"/>
      <c r="F48" s="812"/>
      <c r="G48" s="812"/>
      <c r="H48" s="812"/>
      <c r="I48" s="813"/>
      <c r="J48" s="71" t="s">
        <v>117</v>
      </c>
      <c r="K48" s="77">
        <v>1</v>
      </c>
      <c r="L48" s="814">
        <v>17900</v>
      </c>
      <c r="M48" s="815"/>
      <c r="N48" s="69">
        <f t="shared" ref="N48:N58" si="0">+K48*L48</f>
        <v>17900</v>
      </c>
      <c r="P48" s="72"/>
    </row>
    <row r="49" spans="2:15">
      <c r="B49" s="811" t="s">
        <v>118</v>
      </c>
      <c r="C49" s="812"/>
      <c r="D49" s="812"/>
      <c r="E49" s="812"/>
      <c r="F49" s="812"/>
      <c r="G49" s="812"/>
      <c r="H49" s="812"/>
      <c r="I49" s="813"/>
      <c r="J49" s="71" t="s">
        <v>117</v>
      </c>
      <c r="K49" s="77">
        <v>1</v>
      </c>
      <c r="L49" s="814">
        <v>420000</v>
      </c>
      <c r="M49" s="815"/>
      <c r="N49" s="69">
        <f t="shared" si="0"/>
        <v>420000</v>
      </c>
      <c r="O49" s="74"/>
    </row>
    <row r="50" spans="2:15">
      <c r="B50" s="811" t="s">
        <v>119</v>
      </c>
      <c r="C50" s="812"/>
      <c r="D50" s="812"/>
      <c r="E50" s="812"/>
      <c r="F50" s="812"/>
      <c r="G50" s="812"/>
      <c r="H50" s="812"/>
      <c r="I50" s="813"/>
      <c r="J50" s="71" t="s">
        <v>117</v>
      </c>
      <c r="K50" s="77">
        <v>6</v>
      </c>
      <c r="L50" s="814">
        <v>4100</v>
      </c>
      <c r="M50" s="815"/>
      <c r="N50" s="69">
        <f t="shared" si="0"/>
        <v>24600</v>
      </c>
    </row>
    <row r="51" spans="2:15">
      <c r="B51" s="811" t="s">
        <v>120</v>
      </c>
      <c r="C51" s="812"/>
      <c r="D51" s="812"/>
      <c r="E51" s="812"/>
      <c r="F51" s="812"/>
      <c r="G51" s="812"/>
      <c r="H51" s="812"/>
      <c r="I51" s="813"/>
      <c r="J51" s="71" t="s">
        <v>121</v>
      </c>
      <c r="K51" s="77">
        <v>6</v>
      </c>
      <c r="L51" s="814">
        <v>24900</v>
      </c>
      <c r="M51" s="815"/>
      <c r="N51" s="69">
        <f t="shared" si="0"/>
        <v>149400</v>
      </c>
    </row>
    <row r="52" spans="2:15">
      <c r="B52" s="174" t="s">
        <v>122</v>
      </c>
      <c r="C52" s="105"/>
      <c r="D52" s="105"/>
      <c r="E52" s="105"/>
      <c r="F52" s="105"/>
      <c r="G52" s="105"/>
      <c r="H52" s="105"/>
      <c r="I52" s="173"/>
      <c r="J52" s="71" t="s">
        <v>121</v>
      </c>
      <c r="K52" s="77">
        <v>75</v>
      </c>
      <c r="L52" s="814">
        <v>6530</v>
      </c>
      <c r="M52" s="815"/>
      <c r="N52" s="69">
        <f t="shared" si="0"/>
        <v>489750</v>
      </c>
    </row>
    <row r="53" spans="2:15">
      <c r="B53" s="174" t="s">
        <v>123</v>
      </c>
      <c r="C53" s="105"/>
      <c r="D53" s="105"/>
      <c r="E53" s="105"/>
      <c r="F53" s="105"/>
      <c r="G53" s="105"/>
      <c r="H53" s="105"/>
      <c r="I53" s="173"/>
      <c r="J53" s="71" t="s">
        <v>117</v>
      </c>
      <c r="K53" s="77">
        <v>1</v>
      </c>
      <c r="L53" s="814">
        <v>74800</v>
      </c>
      <c r="M53" s="815"/>
      <c r="N53" s="69">
        <f t="shared" si="0"/>
        <v>74800</v>
      </c>
    </row>
    <row r="54" spans="2:15">
      <c r="B54" s="811" t="s">
        <v>124</v>
      </c>
      <c r="C54" s="812"/>
      <c r="D54" s="812"/>
      <c r="E54" s="812"/>
      <c r="F54" s="812"/>
      <c r="G54" s="812"/>
      <c r="H54" s="812"/>
      <c r="I54" s="813"/>
      <c r="J54" s="71" t="s">
        <v>125</v>
      </c>
      <c r="K54" s="77">
        <v>1</v>
      </c>
      <c r="L54" s="814">
        <v>9800</v>
      </c>
      <c r="M54" s="815"/>
      <c r="N54" s="69">
        <f t="shared" si="0"/>
        <v>9800</v>
      </c>
    </row>
    <row r="55" spans="2:15">
      <c r="B55" s="174" t="s">
        <v>126</v>
      </c>
      <c r="C55" s="105"/>
      <c r="D55" s="105"/>
      <c r="E55" s="105"/>
      <c r="F55" s="105"/>
      <c r="G55" s="105"/>
      <c r="H55" s="105"/>
      <c r="I55" s="173"/>
      <c r="J55" s="71" t="s">
        <v>125</v>
      </c>
      <c r="K55" s="77">
        <v>1</v>
      </c>
      <c r="L55" s="814">
        <v>28750</v>
      </c>
      <c r="M55" s="815"/>
      <c r="N55" s="69">
        <f t="shared" si="0"/>
        <v>28750</v>
      </c>
    </row>
    <row r="56" spans="2:15">
      <c r="B56" s="174" t="s">
        <v>127</v>
      </c>
      <c r="C56" s="105"/>
      <c r="D56" s="105"/>
      <c r="E56" s="105"/>
      <c r="F56" s="105"/>
      <c r="G56" s="105"/>
      <c r="H56" s="105"/>
      <c r="I56" s="173"/>
      <c r="J56" s="71" t="s">
        <v>125</v>
      </c>
      <c r="K56" s="77">
        <v>1</v>
      </c>
      <c r="L56" s="814">
        <v>175000</v>
      </c>
      <c r="M56" s="815"/>
      <c r="N56" s="69">
        <f t="shared" si="0"/>
        <v>175000</v>
      </c>
    </row>
    <row r="57" spans="2:15">
      <c r="B57" s="811" t="s">
        <v>128</v>
      </c>
      <c r="C57" s="812"/>
      <c r="D57" s="812"/>
      <c r="E57" s="812"/>
      <c r="F57" s="812"/>
      <c r="G57" s="812"/>
      <c r="H57" s="812"/>
      <c r="I57" s="813"/>
      <c r="J57" s="71" t="s">
        <v>17</v>
      </c>
      <c r="K57" s="77">
        <v>1</v>
      </c>
      <c r="L57" s="814">
        <v>250000</v>
      </c>
      <c r="M57" s="815"/>
      <c r="N57" s="69">
        <f t="shared" si="0"/>
        <v>250000</v>
      </c>
    </row>
    <row r="58" spans="2:15">
      <c r="B58" s="174" t="s">
        <v>129</v>
      </c>
      <c r="C58" s="105"/>
      <c r="D58" s="105"/>
      <c r="E58" s="105"/>
      <c r="F58" s="105"/>
      <c r="G58" s="105"/>
      <c r="H58" s="105"/>
      <c r="I58" s="173"/>
      <c r="J58" s="236" t="s">
        <v>17</v>
      </c>
      <c r="K58" s="77">
        <v>1</v>
      </c>
      <c r="L58" s="814">
        <v>700000</v>
      </c>
      <c r="M58" s="815"/>
      <c r="N58" s="69">
        <f t="shared" si="0"/>
        <v>700000</v>
      </c>
    </row>
    <row r="59" spans="2:15" ht="13.5" thickBot="1">
      <c r="B59" s="811"/>
      <c r="C59" s="812"/>
      <c r="D59" s="812"/>
      <c r="E59" s="812"/>
      <c r="F59" s="812"/>
      <c r="G59" s="812"/>
      <c r="H59" s="812"/>
      <c r="I59" s="813"/>
      <c r="J59" s="130"/>
      <c r="K59" s="75"/>
      <c r="L59" s="814"/>
      <c r="M59" s="815"/>
      <c r="N59" s="69"/>
    </row>
    <row r="60" spans="2:15" ht="14.25" thickBot="1">
      <c r="B60" s="817" t="s">
        <v>111</v>
      </c>
      <c r="C60" s="818"/>
      <c r="D60" s="818"/>
      <c r="E60" s="818"/>
      <c r="F60" s="818"/>
      <c r="G60" s="818"/>
      <c r="H60" s="818"/>
      <c r="I60" s="818"/>
      <c r="J60" s="818"/>
      <c r="K60" s="818"/>
      <c r="L60" s="818"/>
      <c r="M60" s="819"/>
      <c r="N60" s="76">
        <f>ROUND((SUM(N47:N59)),0)</f>
        <v>2386800</v>
      </c>
    </row>
    <row r="61" spans="2:15" ht="12.75" customHeight="1">
      <c r="B61" s="794" t="s">
        <v>130</v>
      </c>
      <c r="C61" s="795"/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6"/>
    </row>
    <row r="62" spans="2:15" ht="12.75" customHeight="1">
      <c r="B62" s="797"/>
      <c r="C62" s="798"/>
      <c r="D62" s="798"/>
      <c r="E62" s="798"/>
      <c r="F62" s="798"/>
      <c r="G62" s="798"/>
      <c r="H62" s="798"/>
      <c r="I62" s="798"/>
      <c r="J62" s="798"/>
      <c r="K62" s="798"/>
      <c r="L62" s="798"/>
      <c r="M62" s="798"/>
      <c r="N62" s="799"/>
    </row>
    <row r="63" spans="2:15" ht="13.5" customHeight="1" thickBot="1">
      <c r="B63" s="800"/>
      <c r="C63" s="801"/>
      <c r="D63" s="801"/>
      <c r="E63" s="801"/>
      <c r="F63" s="801"/>
      <c r="G63" s="801"/>
      <c r="H63" s="801"/>
      <c r="I63" s="801"/>
      <c r="J63" s="801"/>
      <c r="K63" s="801"/>
      <c r="L63" s="801"/>
      <c r="M63" s="801"/>
      <c r="N63" s="802"/>
    </row>
    <row r="64" spans="2:15" ht="13.5">
      <c r="B64" s="775" t="s">
        <v>131</v>
      </c>
      <c r="C64" s="803"/>
      <c r="D64" s="803"/>
      <c r="E64" s="803"/>
      <c r="F64" s="803"/>
      <c r="G64" s="803"/>
      <c r="H64" s="803"/>
      <c r="I64" s="113" t="s">
        <v>132</v>
      </c>
      <c r="J64" s="128" t="s">
        <v>133</v>
      </c>
      <c r="K64" s="134" t="s">
        <v>134</v>
      </c>
      <c r="L64" s="807" t="s">
        <v>135</v>
      </c>
      <c r="M64" s="804"/>
      <c r="N64" s="114" t="s">
        <v>109</v>
      </c>
    </row>
    <row r="65" spans="1:20">
      <c r="B65" s="811"/>
      <c r="C65" s="812"/>
      <c r="D65" s="812"/>
      <c r="E65" s="812"/>
      <c r="F65" s="812"/>
      <c r="G65" s="812"/>
      <c r="H65" s="812"/>
      <c r="I65" s="77"/>
      <c r="J65" s="78"/>
      <c r="K65" s="77"/>
      <c r="L65" s="792"/>
      <c r="M65" s="793"/>
      <c r="N65" s="79"/>
    </row>
    <row r="66" spans="1:20" ht="13.5" thickBot="1">
      <c r="B66" s="827"/>
      <c r="C66" s="828"/>
      <c r="D66" s="828"/>
      <c r="E66" s="828"/>
      <c r="F66" s="828"/>
      <c r="G66" s="828"/>
      <c r="H66" s="828"/>
      <c r="I66" s="80"/>
      <c r="J66" s="81"/>
      <c r="K66" s="80"/>
      <c r="L66" s="829"/>
      <c r="M66" s="830"/>
      <c r="N66" s="82"/>
    </row>
    <row r="67" spans="1:20" ht="14.25" thickBot="1">
      <c r="B67" s="817" t="s">
        <v>111</v>
      </c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9"/>
      <c r="N67" s="83">
        <f>SUM(N65:N66)</f>
        <v>0</v>
      </c>
    </row>
    <row r="68" spans="1:20">
      <c r="B68" s="794" t="s">
        <v>136</v>
      </c>
      <c r="C68" s="795"/>
      <c r="D68" s="795"/>
      <c r="E68" s="795"/>
      <c r="F68" s="795"/>
      <c r="G68" s="795"/>
      <c r="H68" s="795"/>
      <c r="I68" s="795"/>
      <c r="J68" s="795"/>
      <c r="K68" s="795"/>
      <c r="L68" s="795"/>
      <c r="M68" s="795"/>
      <c r="N68" s="796"/>
    </row>
    <row r="69" spans="1:20">
      <c r="B69" s="797" t="s">
        <v>136</v>
      </c>
      <c r="C69" s="798"/>
      <c r="D69" s="798"/>
      <c r="E69" s="798"/>
      <c r="F69" s="798"/>
      <c r="G69" s="798"/>
      <c r="H69" s="798"/>
      <c r="I69" s="798"/>
      <c r="J69" s="798"/>
      <c r="K69" s="798"/>
      <c r="L69" s="798"/>
      <c r="M69" s="798"/>
      <c r="N69" s="799"/>
    </row>
    <row r="70" spans="1:20" ht="13.5" thickBot="1">
      <c r="B70" s="800"/>
      <c r="C70" s="801"/>
      <c r="D70" s="801"/>
      <c r="E70" s="801"/>
      <c r="F70" s="801"/>
      <c r="G70" s="801"/>
      <c r="H70" s="801"/>
      <c r="I70" s="801"/>
      <c r="J70" s="801"/>
      <c r="K70" s="801"/>
      <c r="L70" s="801"/>
      <c r="M70" s="801"/>
      <c r="N70" s="802"/>
    </row>
    <row r="71" spans="1:20" ht="13.5">
      <c r="B71" s="775" t="s">
        <v>137</v>
      </c>
      <c r="C71" s="803"/>
      <c r="D71" s="803"/>
      <c r="E71" s="803"/>
      <c r="F71" s="803"/>
      <c r="G71" s="803"/>
      <c r="H71" s="113" t="s">
        <v>10</v>
      </c>
      <c r="I71" s="113" t="s">
        <v>138</v>
      </c>
      <c r="J71" s="198" t="s">
        <v>139</v>
      </c>
      <c r="K71" s="134" t="s">
        <v>140</v>
      </c>
      <c r="L71" s="807" t="s">
        <v>108</v>
      </c>
      <c r="M71" s="804"/>
      <c r="N71" s="114" t="s">
        <v>109</v>
      </c>
    </row>
    <row r="72" spans="1:20">
      <c r="B72" s="808" t="s">
        <v>141</v>
      </c>
      <c r="C72" s="809"/>
      <c r="D72" s="809"/>
      <c r="E72" s="809"/>
      <c r="F72" s="809"/>
      <c r="G72" s="810"/>
      <c r="H72" s="84">
        <v>3</v>
      </c>
      <c r="I72" s="151">
        <v>37239</v>
      </c>
      <c r="J72" s="152">
        <v>1.85</v>
      </c>
      <c r="K72" s="86">
        <f>+H72*I72*J72</f>
        <v>206676.45</v>
      </c>
      <c r="L72" s="822">
        <v>1</v>
      </c>
      <c r="M72" s="823"/>
      <c r="N72" s="87">
        <f>+K72/L72</f>
        <v>206676.45</v>
      </c>
    </row>
    <row r="73" spans="1:20">
      <c r="B73" s="808" t="s">
        <v>142</v>
      </c>
      <c r="C73" s="809"/>
      <c r="D73" s="809"/>
      <c r="E73" s="809"/>
      <c r="F73" s="809"/>
      <c r="G73" s="810"/>
      <c r="H73" s="84">
        <v>1</v>
      </c>
      <c r="I73" s="85">
        <f>I72*2</f>
        <v>74478</v>
      </c>
      <c r="J73" s="84">
        <v>1.85</v>
      </c>
      <c r="K73" s="86">
        <f>+H73*I73*J73</f>
        <v>137784.30000000002</v>
      </c>
      <c r="L73" s="822">
        <v>1</v>
      </c>
      <c r="M73" s="823"/>
      <c r="N73" s="87">
        <f>+K73/L73</f>
        <v>137784.30000000002</v>
      </c>
    </row>
    <row r="74" spans="1:20">
      <c r="A74" s="56"/>
      <c r="B74" s="789"/>
      <c r="C74" s="789"/>
      <c r="D74" s="789"/>
      <c r="E74" s="789"/>
      <c r="F74" s="789"/>
      <c r="G74" s="790"/>
      <c r="H74" s="84"/>
      <c r="I74" s="85"/>
      <c r="J74" s="88"/>
      <c r="K74" s="86"/>
      <c r="L74" s="822"/>
      <c r="M74" s="823"/>
      <c r="N74" s="87"/>
    </row>
    <row r="75" spans="1:20">
      <c r="B75" s="808"/>
      <c r="C75" s="809"/>
      <c r="D75" s="809"/>
      <c r="E75" s="809"/>
      <c r="F75" s="809"/>
      <c r="G75" s="810"/>
      <c r="H75" s="84"/>
      <c r="I75" s="85"/>
      <c r="J75" s="88"/>
      <c r="K75" s="86"/>
      <c r="L75" s="822"/>
      <c r="M75" s="823"/>
      <c r="N75" s="87"/>
    </row>
    <row r="76" spans="1:20" ht="13.5" thickBot="1">
      <c r="B76" s="808"/>
      <c r="C76" s="809"/>
      <c r="D76" s="809"/>
      <c r="E76" s="809"/>
      <c r="F76" s="809"/>
      <c r="G76" s="810"/>
      <c r="H76" s="80"/>
      <c r="I76" s="89"/>
      <c r="J76" s="90"/>
      <c r="K76" s="89"/>
      <c r="L76" s="822"/>
      <c r="M76" s="823"/>
      <c r="N76" s="91"/>
      <c r="O76" s="217"/>
      <c r="P76" s="217"/>
      <c r="Q76" s="217"/>
      <c r="R76" s="217"/>
      <c r="S76" s="217"/>
      <c r="T76" s="217"/>
    </row>
    <row r="77" spans="1:20" ht="14.25" thickBot="1">
      <c r="B77" s="817" t="s">
        <v>111</v>
      </c>
      <c r="C77" s="818"/>
      <c r="D77" s="818"/>
      <c r="E77" s="818"/>
      <c r="F77" s="818"/>
      <c r="G77" s="818"/>
      <c r="H77" s="818"/>
      <c r="I77" s="818"/>
      <c r="J77" s="818"/>
      <c r="K77" s="818"/>
      <c r="L77" s="818"/>
      <c r="M77" s="819"/>
      <c r="N77" s="76">
        <f>ROUND((SUM(N72:N76)),0)</f>
        <v>344461</v>
      </c>
      <c r="O77" s="218"/>
      <c r="P77" s="217"/>
      <c r="Q77" s="217"/>
      <c r="R77" s="217"/>
      <c r="S77" s="217"/>
      <c r="T77" s="217"/>
    </row>
    <row r="78" spans="1:20" ht="13.5" thickBot="1">
      <c r="B78" s="67"/>
      <c r="N78" s="214"/>
      <c r="O78" s="219"/>
      <c r="P78" s="217"/>
      <c r="Q78" s="217"/>
      <c r="R78" s="217"/>
      <c r="S78" s="217"/>
      <c r="T78" s="217"/>
    </row>
    <row r="79" spans="1:20" ht="13.5" thickBot="1">
      <c r="B79" s="845" t="s">
        <v>143</v>
      </c>
      <c r="C79" s="846"/>
      <c r="D79" s="846"/>
      <c r="E79" s="846"/>
      <c r="F79" s="846"/>
      <c r="G79" s="846"/>
      <c r="H79" s="846"/>
      <c r="I79" s="846"/>
      <c r="J79" s="846"/>
      <c r="K79" s="846"/>
      <c r="L79" s="846"/>
      <c r="M79" s="847"/>
      <c r="N79" s="215">
        <f>N42+N60+N67+N77</f>
        <v>3075722</v>
      </c>
      <c r="O79" s="219"/>
      <c r="P79" s="217"/>
      <c r="Q79" s="217"/>
      <c r="R79" s="217"/>
      <c r="S79" s="217"/>
      <c r="T79" s="217"/>
    </row>
    <row r="80" spans="1:20">
      <c r="B80" s="794" t="s">
        <v>144</v>
      </c>
      <c r="C80" s="795"/>
      <c r="D80" s="795"/>
      <c r="E80" s="795"/>
      <c r="F80" s="795"/>
      <c r="G80" s="795"/>
      <c r="H80" s="795"/>
      <c r="I80" s="795"/>
      <c r="J80" s="795"/>
      <c r="K80" s="795"/>
      <c r="L80" s="795"/>
      <c r="M80" s="795"/>
      <c r="N80" s="796"/>
      <c r="O80" s="217"/>
      <c r="P80" s="217"/>
      <c r="Q80" s="217"/>
      <c r="R80" s="217"/>
      <c r="S80" s="217"/>
      <c r="T80" s="217"/>
    </row>
    <row r="81" spans="2:20">
      <c r="B81" s="797" t="s">
        <v>144</v>
      </c>
      <c r="C81" s="798"/>
      <c r="D81" s="798"/>
      <c r="E81" s="798"/>
      <c r="F81" s="798"/>
      <c r="G81" s="798"/>
      <c r="H81" s="798"/>
      <c r="I81" s="798"/>
      <c r="J81" s="798"/>
      <c r="K81" s="798"/>
      <c r="L81" s="798"/>
      <c r="M81" s="798"/>
      <c r="N81" s="799"/>
      <c r="O81" s="217"/>
      <c r="P81" s="217"/>
      <c r="Q81" s="217"/>
      <c r="R81" s="217"/>
      <c r="S81" s="217"/>
      <c r="T81" s="217"/>
    </row>
    <row r="82" spans="2:20" ht="13.5" thickBot="1">
      <c r="B82" s="800"/>
      <c r="C82" s="801"/>
      <c r="D82" s="801"/>
      <c r="E82" s="801"/>
      <c r="F82" s="801"/>
      <c r="G82" s="801"/>
      <c r="H82" s="801"/>
      <c r="I82" s="801"/>
      <c r="J82" s="801"/>
      <c r="K82" s="801"/>
      <c r="L82" s="801"/>
      <c r="M82" s="801"/>
      <c r="N82" s="802"/>
      <c r="O82" s="217"/>
      <c r="P82" s="217"/>
      <c r="Q82" s="217"/>
      <c r="R82" s="217"/>
      <c r="S82" s="217"/>
      <c r="T82" s="217"/>
    </row>
    <row r="83" spans="2:20" ht="13.5">
      <c r="B83" s="775" t="s">
        <v>145</v>
      </c>
      <c r="C83" s="803"/>
      <c r="D83" s="803"/>
      <c r="E83" s="803"/>
      <c r="F83" s="803"/>
      <c r="G83" s="803"/>
      <c r="H83" s="803"/>
      <c r="I83" s="128"/>
      <c r="J83" s="136"/>
      <c r="K83" s="135" t="s">
        <v>146</v>
      </c>
      <c r="L83" s="848" t="s">
        <v>147</v>
      </c>
      <c r="M83" s="849"/>
      <c r="N83" s="137"/>
      <c r="O83" s="217"/>
      <c r="P83" s="217"/>
      <c r="Q83" s="217"/>
      <c r="R83" s="217"/>
      <c r="S83" s="217"/>
      <c r="T83" s="217"/>
    </row>
    <row r="84" spans="2:20">
      <c r="B84" s="811" t="s">
        <v>68</v>
      </c>
      <c r="C84" s="812"/>
      <c r="D84" s="812"/>
      <c r="E84" s="812"/>
      <c r="F84" s="812"/>
      <c r="G84" s="812"/>
      <c r="H84" s="812"/>
      <c r="I84" s="92"/>
      <c r="J84" s="93"/>
      <c r="K84" s="94">
        <v>0.1</v>
      </c>
      <c r="L84" s="838">
        <f>+N79*K84</f>
        <v>307572.2</v>
      </c>
      <c r="M84" s="839"/>
      <c r="N84" s="95">
        <f>N79*K84</f>
        <v>307572.2</v>
      </c>
      <c r="O84" s="217"/>
      <c r="P84" s="217"/>
      <c r="Q84" s="217"/>
      <c r="R84" s="217"/>
      <c r="S84" s="217"/>
      <c r="T84" s="217"/>
    </row>
    <row r="85" spans="2:20">
      <c r="B85" s="96" t="s">
        <v>148</v>
      </c>
      <c r="C85" s="97"/>
      <c r="D85" s="97"/>
      <c r="E85" s="97"/>
      <c r="F85" s="97"/>
      <c r="G85" s="97"/>
      <c r="H85" s="97"/>
      <c r="I85" s="92"/>
      <c r="J85" s="93"/>
      <c r="K85" s="94">
        <v>0.05</v>
      </c>
      <c r="L85" s="838">
        <f>+N79*K85</f>
        <v>153786.1</v>
      </c>
      <c r="M85" s="839"/>
      <c r="N85" s="95">
        <f>N79*K85</f>
        <v>153786.1</v>
      </c>
      <c r="O85" s="217"/>
      <c r="P85" s="217"/>
      <c r="Q85" s="217"/>
      <c r="R85" s="217"/>
      <c r="S85" s="217"/>
      <c r="T85" s="217"/>
    </row>
    <row r="86" spans="2:20" ht="13.5" thickBot="1">
      <c r="B86" s="46" t="s">
        <v>72</v>
      </c>
      <c r="C86" s="47"/>
      <c r="D86" s="47"/>
      <c r="E86" s="47"/>
      <c r="F86" s="47"/>
      <c r="G86" s="47"/>
      <c r="H86" s="47"/>
      <c r="I86" s="98"/>
      <c r="J86" s="99"/>
      <c r="K86" s="94">
        <v>0.05</v>
      </c>
      <c r="L86" s="840">
        <f>+N79*K86</f>
        <v>153786.1</v>
      </c>
      <c r="M86" s="841"/>
      <c r="N86" s="95">
        <f>N79*K86</f>
        <v>153786.1</v>
      </c>
      <c r="O86" s="217"/>
      <c r="P86" s="217"/>
      <c r="Q86" s="217"/>
      <c r="R86" s="217"/>
      <c r="S86" s="217"/>
      <c r="T86" s="217"/>
    </row>
    <row r="87" spans="2:20" ht="14.25" thickBot="1">
      <c r="B87" s="817" t="s">
        <v>111</v>
      </c>
      <c r="C87" s="818"/>
      <c r="D87" s="818"/>
      <c r="E87" s="818"/>
      <c r="F87" s="818"/>
      <c r="G87" s="818"/>
      <c r="H87" s="818"/>
      <c r="I87" s="818"/>
      <c r="J87" s="818"/>
      <c r="K87" s="818"/>
      <c r="L87" s="818"/>
      <c r="M87" s="819"/>
      <c r="N87" s="76">
        <f>ROUND((SUM(N84:N86)),0)</f>
        <v>615144</v>
      </c>
      <c r="O87" s="217"/>
      <c r="P87" s="217"/>
      <c r="Q87" s="217"/>
      <c r="R87" s="217"/>
      <c r="S87" s="217"/>
      <c r="T87" s="217"/>
    </row>
    <row r="88" spans="2:20" ht="13.5" thickBot="1">
      <c r="B88" s="67"/>
      <c r="N88" s="56"/>
      <c r="O88" s="217"/>
      <c r="P88" s="217"/>
      <c r="Q88" s="217"/>
      <c r="R88" s="217"/>
      <c r="S88" s="217"/>
      <c r="T88" s="217"/>
    </row>
    <row r="89" spans="2:20" ht="13.5" thickBot="1">
      <c r="B89" s="842" t="s">
        <v>149</v>
      </c>
      <c r="C89" s="843"/>
      <c r="D89" s="843"/>
      <c r="E89" s="843"/>
      <c r="F89" s="843"/>
      <c r="G89" s="843"/>
      <c r="H89" s="843"/>
      <c r="I89" s="843"/>
      <c r="J89" s="843"/>
      <c r="K89" s="843"/>
      <c r="L89" s="843"/>
      <c r="M89" s="844"/>
      <c r="N89" s="389">
        <f>ROUND((N79+N87),0)</f>
        <v>3690866</v>
      </c>
      <c r="O89" s="219"/>
      <c r="P89" s="217"/>
      <c r="Q89" s="217"/>
      <c r="R89" s="217"/>
      <c r="S89" s="217"/>
      <c r="T89" s="217"/>
    </row>
    <row r="90" spans="2:20">
      <c r="B90" s="240"/>
      <c r="C90" s="241"/>
      <c r="D90" s="241"/>
      <c r="E90" s="241"/>
      <c r="F90" s="241"/>
      <c r="G90" s="241"/>
      <c r="H90" s="241"/>
      <c r="I90" s="241"/>
      <c r="J90" s="241"/>
      <c r="K90" s="241"/>
      <c r="L90" s="241"/>
      <c r="M90" s="241"/>
      <c r="N90" s="242"/>
      <c r="O90" s="219"/>
      <c r="P90" s="217"/>
      <c r="Q90" s="217"/>
      <c r="R90" s="217"/>
      <c r="S90" s="217"/>
      <c r="T90" s="217"/>
    </row>
    <row r="91" spans="2:20">
      <c r="B91" s="67"/>
      <c r="N91" s="100"/>
      <c r="O91" s="217"/>
      <c r="P91" s="217"/>
      <c r="Q91" s="217"/>
      <c r="R91" s="217"/>
      <c r="S91" s="217"/>
      <c r="T91" s="217"/>
    </row>
    <row r="92" spans="2:20">
      <c r="B92" s="67"/>
      <c r="G92" s="54" t="str">
        <f>+'[40]SV-01'!$G$96</f>
        <v>Firma</v>
      </c>
      <c r="H92" s="54"/>
      <c r="I92" s="54"/>
      <c r="J92" s="54"/>
      <c r="N92" s="56"/>
      <c r="O92" s="217"/>
      <c r="P92" s="217"/>
      <c r="Q92" s="217"/>
      <c r="R92" s="217"/>
      <c r="S92" s="217"/>
      <c r="T92" s="217"/>
    </row>
    <row r="93" spans="2:20" ht="13.5">
      <c r="B93" s="101"/>
      <c r="C93" s="102"/>
      <c r="D93" s="102"/>
      <c r="E93" s="102"/>
      <c r="F93" s="102"/>
      <c r="G93" s="54" t="str">
        <f>+'[40]SV-01'!$G$97</f>
        <v>Nombre:</v>
      </c>
      <c r="H93" s="102"/>
      <c r="I93" s="102"/>
      <c r="J93" s="102"/>
      <c r="K93" s="102"/>
      <c r="L93" s="102"/>
      <c r="M93" s="102"/>
      <c r="N93" s="103"/>
      <c r="O93" s="217"/>
      <c r="P93" s="217"/>
      <c r="Q93" s="217"/>
      <c r="R93" s="217"/>
      <c r="S93" s="217"/>
      <c r="T93" s="217"/>
    </row>
    <row r="94" spans="2:20" ht="13.5">
      <c r="B94" s="101"/>
      <c r="C94" s="102"/>
      <c r="D94" s="102"/>
      <c r="E94" s="102"/>
      <c r="F94" s="102"/>
      <c r="G94" s="54" t="str">
        <f>+'[40]SV-01'!$G$98</f>
        <v>Representante Legal del Contratista o su Apoderado</v>
      </c>
      <c r="J94" s="102"/>
      <c r="K94" s="102"/>
      <c r="L94" s="102"/>
      <c r="M94" s="102"/>
      <c r="N94" s="103"/>
      <c r="O94" s="217"/>
      <c r="P94" s="217"/>
      <c r="Q94" s="217"/>
      <c r="R94" s="217"/>
      <c r="S94" s="217"/>
      <c r="T94" s="217"/>
    </row>
    <row r="95" spans="2:20">
      <c r="B95" s="38"/>
      <c r="C95" s="63"/>
      <c r="D95" s="63"/>
      <c r="E95" s="63"/>
      <c r="F95" s="63"/>
      <c r="G95" s="54" t="str">
        <f>+'[40]SV-01'!$G$99</f>
        <v>Matricula No. :</v>
      </c>
      <c r="H95" s="63"/>
      <c r="I95" s="63"/>
      <c r="J95" s="63"/>
      <c r="K95" s="63"/>
      <c r="L95" s="63"/>
      <c r="M95" s="63"/>
      <c r="N95" s="61"/>
      <c r="O95" s="217"/>
      <c r="P95" s="217"/>
      <c r="Q95" s="217"/>
      <c r="R95" s="217"/>
      <c r="S95" s="217"/>
      <c r="T95" s="217"/>
    </row>
    <row r="96" spans="2:20">
      <c r="B96" s="67"/>
      <c r="G96" s="29" t="s">
        <v>150</v>
      </c>
      <c r="N96" s="56"/>
      <c r="O96" s="217"/>
      <c r="P96" s="217"/>
      <c r="Q96" s="217"/>
      <c r="R96" s="217"/>
      <c r="S96" s="217"/>
      <c r="T96" s="217"/>
    </row>
    <row r="97" spans="2:20" ht="13.5">
      <c r="B97" s="104" t="str">
        <f>+'[40]SV-01'!$B$101</f>
        <v>OBSERVACIONES INTERVENTORÍA</v>
      </c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6"/>
      <c r="O97" s="217"/>
      <c r="P97" s="217"/>
      <c r="Q97" s="217"/>
      <c r="R97" s="217"/>
      <c r="S97" s="217"/>
      <c r="T97" s="217"/>
    </row>
    <row r="98" spans="2:20">
      <c r="B98" s="824"/>
      <c r="C98" s="825"/>
      <c r="D98" s="825"/>
      <c r="E98" s="825"/>
      <c r="F98" s="825"/>
      <c r="G98" s="825"/>
      <c r="H98" s="825"/>
      <c r="I98" s="825"/>
      <c r="J98" s="825"/>
      <c r="K98" s="825"/>
      <c r="L98" s="825"/>
      <c r="M98" s="825"/>
      <c r="N98" s="826"/>
      <c r="O98" s="217"/>
      <c r="P98" s="217"/>
      <c r="Q98" s="217"/>
      <c r="R98" s="217"/>
      <c r="S98" s="217"/>
      <c r="T98" s="217"/>
    </row>
    <row r="99" spans="2:20">
      <c r="B99" s="788"/>
      <c r="C99" s="789"/>
      <c r="D99" s="789"/>
      <c r="E99" s="789"/>
      <c r="F99" s="789"/>
      <c r="G99" s="789"/>
      <c r="H99" s="789"/>
      <c r="I99" s="789"/>
      <c r="J99" s="789"/>
      <c r="K99" s="789"/>
      <c r="L99" s="789"/>
      <c r="M99" s="789"/>
      <c r="N99" s="831"/>
      <c r="O99" s="217"/>
      <c r="P99" s="217"/>
      <c r="Q99" s="217"/>
      <c r="R99" s="217"/>
      <c r="S99" s="217"/>
      <c r="T99" s="217"/>
    </row>
    <row r="100" spans="2:20">
      <c r="B100" s="38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1"/>
      <c r="O100" s="217"/>
      <c r="P100" s="217"/>
      <c r="Q100" s="217"/>
      <c r="R100" s="217"/>
      <c r="S100" s="217"/>
      <c r="T100" s="217"/>
    </row>
    <row r="101" spans="2:20">
      <c r="B101" s="67"/>
      <c r="G101" s="54" t="str">
        <f>+'[40]SV-01'!$G$105</f>
        <v>Firma</v>
      </c>
      <c r="N101" s="56"/>
      <c r="O101" s="217"/>
      <c r="P101" s="217"/>
      <c r="Q101" s="217"/>
      <c r="R101" s="217"/>
      <c r="S101" s="217"/>
      <c r="T101" s="217"/>
    </row>
    <row r="102" spans="2:20">
      <c r="B102" s="67"/>
      <c r="G102" s="29" t="str">
        <f>+'[40]SV-01'!$G$106</f>
        <v>Nombre:</v>
      </c>
      <c r="H102" s="97"/>
      <c r="I102" s="97"/>
      <c r="J102" s="97"/>
      <c r="N102" s="56"/>
      <c r="O102" s="217"/>
      <c r="P102" s="217"/>
      <c r="Q102" s="217"/>
      <c r="R102" s="217"/>
      <c r="S102" s="217"/>
      <c r="T102" s="217"/>
    </row>
    <row r="103" spans="2:20">
      <c r="B103" s="67"/>
      <c r="G103" s="29" t="str">
        <f>+'[40]SV-01'!$G$107</f>
        <v>Representante Legal del Interventor o su Apoderado</v>
      </c>
      <c r="H103" s="62"/>
      <c r="I103" s="62"/>
      <c r="J103" s="62"/>
      <c r="N103" s="56"/>
      <c r="O103" s="217"/>
      <c r="P103" s="217"/>
      <c r="Q103" s="217"/>
      <c r="R103" s="217"/>
      <c r="S103" s="217"/>
      <c r="T103" s="217"/>
    </row>
    <row r="104" spans="2:20">
      <c r="B104" s="107"/>
      <c r="C104" s="63"/>
      <c r="D104" s="63"/>
      <c r="E104" s="63"/>
      <c r="F104" s="63"/>
      <c r="G104" s="29" t="str">
        <f>+'[40]SV-01'!$G$108</f>
        <v>Matricula No. :</v>
      </c>
      <c r="K104" s="63"/>
      <c r="L104" s="63"/>
      <c r="M104" s="63"/>
      <c r="N104" s="61"/>
      <c r="O104" s="217"/>
      <c r="P104" s="217"/>
      <c r="Q104" s="217"/>
      <c r="R104" s="217"/>
      <c r="S104" s="217"/>
      <c r="T104" s="217"/>
    </row>
    <row r="105" spans="2:20" ht="12.75" customHeight="1">
      <c r="B105" s="108" t="str">
        <f>+'[40]SV-01'!$B$109</f>
        <v xml:space="preserve">Original: Archivo de Gestión Contractual ( Subdirecciòn Administrativa) </v>
      </c>
      <c r="C105" s="109"/>
      <c r="D105" s="109"/>
      <c r="J105" s="832"/>
      <c r="K105" s="832"/>
      <c r="L105" s="832"/>
      <c r="M105" s="832"/>
      <c r="N105" s="833"/>
      <c r="O105" s="217"/>
      <c r="P105" s="217"/>
      <c r="Q105" s="217"/>
      <c r="R105" s="217"/>
      <c r="S105" s="217"/>
      <c r="T105" s="217"/>
    </row>
    <row r="106" spans="2:20" ht="12.75" customHeight="1">
      <c r="B106" s="108" t="str">
        <f>+'[40]SV-01'!$B$110</f>
        <v>Copias : Unidad Ejecutora,  Contratista, Interventor y Dirección Territorial.</v>
      </c>
      <c r="C106" s="109"/>
      <c r="D106" s="109"/>
      <c r="J106" s="832"/>
      <c r="K106" s="832"/>
      <c r="L106" s="832"/>
      <c r="M106" s="832"/>
      <c r="N106" s="833"/>
      <c r="O106" s="217"/>
      <c r="P106" s="217"/>
      <c r="Q106" s="217"/>
      <c r="R106" s="217"/>
      <c r="S106" s="217"/>
      <c r="T106" s="217"/>
    </row>
    <row r="107" spans="2:20" ht="13.5" customHeight="1" thickBot="1">
      <c r="B107" s="836"/>
      <c r="C107" s="837"/>
      <c r="D107" s="837"/>
      <c r="E107" s="81"/>
      <c r="F107" s="81"/>
      <c r="G107" s="81"/>
      <c r="H107" s="81"/>
      <c r="I107" s="81"/>
      <c r="J107" s="834"/>
      <c r="K107" s="834"/>
      <c r="L107" s="834"/>
      <c r="M107" s="834"/>
      <c r="N107" s="835"/>
      <c r="O107" s="217"/>
      <c r="P107" s="217"/>
      <c r="Q107" s="217"/>
      <c r="R107" s="217"/>
      <c r="S107" s="217"/>
      <c r="T107" s="217"/>
    </row>
    <row r="108" spans="2:20">
      <c r="O108" s="217"/>
      <c r="P108" s="217"/>
      <c r="Q108" s="217"/>
      <c r="R108" s="217"/>
      <c r="S108" s="217"/>
      <c r="T108" s="217"/>
    </row>
  </sheetData>
  <mergeCells count="107">
    <mergeCell ref="B99:N99"/>
    <mergeCell ref="J105:N107"/>
    <mergeCell ref="B107:D107"/>
    <mergeCell ref="L58:M58"/>
    <mergeCell ref="L85:M85"/>
    <mergeCell ref="L86:M86"/>
    <mergeCell ref="B87:M87"/>
    <mergeCell ref="B89:M89"/>
    <mergeCell ref="B77:M77"/>
    <mergeCell ref="B79:M79"/>
    <mergeCell ref="B80:N82"/>
    <mergeCell ref="B83:H83"/>
    <mergeCell ref="L83:M83"/>
    <mergeCell ref="B84:H84"/>
    <mergeCell ref="L84:M84"/>
    <mergeCell ref="B76:G76"/>
    <mergeCell ref="L76:M76"/>
    <mergeCell ref="B74:G74"/>
    <mergeCell ref="L74:M74"/>
    <mergeCell ref="B75:G75"/>
    <mergeCell ref="L75:M75"/>
    <mergeCell ref="B71:G71"/>
    <mergeCell ref="L71:M71"/>
    <mergeCell ref="B72:G72"/>
    <mergeCell ref="L72:M72"/>
    <mergeCell ref="B73:G73"/>
    <mergeCell ref="L73:M73"/>
    <mergeCell ref="B98:N98"/>
    <mergeCell ref="B65:H65"/>
    <mergeCell ref="L65:M65"/>
    <mergeCell ref="B66:H66"/>
    <mergeCell ref="L66:M66"/>
    <mergeCell ref="B67:M67"/>
    <mergeCell ref="B68:N70"/>
    <mergeCell ref="B59:I59"/>
    <mergeCell ref="L59:M59"/>
    <mergeCell ref="B60:M60"/>
    <mergeCell ref="B61:N63"/>
    <mergeCell ref="B64:H64"/>
    <mergeCell ref="L64:M64"/>
    <mergeCell ref="B51:I51"/>
    <mergeCell ref="L51:M51"/>
    <mergeCell ref="B54:I54"/>
    <mergeCell ref="L54:M54"/>
    <mergeCell ref="B57:I57"/>
    <mergeCell ref="L57:M57"/>
    <mergeCell ref="L52:M52"/>
    <mergeCell ref="L53:M53"/>
    <mergeCell ref="L55:M55"/>
    <mergeCell ref="L56:M56"/>
    <mergeCell ref="B48:I48"/>
    <mergeCell ref="L48:M48"/>
    <mergeCell ref="B49:I49"/>
    <mergeCell ref="L49:M49"/>
    <mergeCell ref="B50:I50"/>
    <mergeCell ref="L50:M50"/>
    <mergeCell ref="B40:H40"/>
    <mergeCell ref="I40:J40"/>
    <mergeCell ref="L40:M40"/>
    <mergeCell ref="B42:M42"/>
    <mergeCell ref="B43:N45"/>
    <mergeCell ref="B46:I46"/>
    <mergeCell ref="L46:M46"/>
    <mergeCell ref="B47:I47"/>
    <mergeCell ref="L47:M47"/>
    <mergeCell ref="B41:H41"/>
    <mergeCell ref="I41:J41"/>
    <mergeCell ref="L41:M41"/>
    <mergeCell ref="B39:H39"/>
    <mergeCell ref="I39:J39"/>
    <mergeCell ref="L39:M39"/>
    <mergeCell ref="B34:N36"/>
    <mergeCell ref="B37:H37"/>
    <mergeCell ref="I37:J37"/>
    <mergeCell ref="L37:M37"/>
    <mergeCell ref="B38:H38"/>
    <mergeCell ref="I38:J38"/>
    <mergeCell ref="L38:M38"/>
    <mergeCell ref="G28:M28"/>
    <mergeCell ref="B30:N30"/>
    <mergeCell ref="C32:K32"/>
    <mergeCell ref="L32:M32"/>
    <mergeCell ref="C33:K33"/>
    <mergeCell ref="L33:M33"/>
    <mergeCell ref="L13:N13"/>
    <mergeCell ref="H18:M18"/>
    <mergeCell ref="D19:M20"/>
    <mergeCell ref="D22:M22"/>
    <mergeCell ref="D24:M24"/>
    <mergeCell ref="E26:M26"/>
    <mergeCell ref="K6:K8"/>
    <mergeCell ref="L6:L8"/>
    <mergeCell ref="M6:M8"/>
    <mergeCell ref="N6:N8"/>
    <mergeCell ref="C8:J8"/>
    <mergeCell ref="D12:G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J12:K12"/>
  </mergeCells>
  <pageMargins left="0.7" right="0.7" top="0.75" bottom="0.75" header="0.3" footer="0.3"/>
  <pageSetup scale="5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66B2E-CD08-4DD7-B7BA-DD97EA8C8B94}">
  <sheetPr>
    <tabColor theme="9" tint="-0.249977111117893"/>
  </sheetPr>
  <dimension ref="A1:T101"/>
  <sheetViews>
    <sheetView view="pageBreakPreview" topLeftCell="A65" zoomScaleNormal="112" zoomScaleSheetLayoutView="100" workbookViewId="0">
      <selection activeCell="K78" sqref="K78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2.4257812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784"/>
      <c r="I18" s="784"/>
      <c r="J18" s="784"/>
      <c r="K18" s="784"/>
      <c r="L18" s="784"/>
      <c r="M18" s="784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 customHeight="1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6" ht="13.5" thickBot="1">
      <c r="B33" s="111">
        <f>'PRESUPUESTO OFICIAL'!B15</f>
        <v>2</v>
      </c>
      <c r="C33" s="777" t="str">
        <f>'PRESUPUESTO OFICIAL'!F15</f>
        <v xml:space="preserve">Suministro e Instalacion de Lamparas de sobreponer de 24 Vatios </v>
      </c>
      <c r="D33" s="778"/>
      <c r="E33" s="778"/>
      <c r="F33" s="778"/>
      <c r="G33" s="778"/>
      <c r="H33" s="778"/>
      <c r="I33" s="778"/>
      <c r="J33" s="778"/>
      <c r="K33" s="779"/>
      <c r="L33" s="780" t="str">
        <f>'PRESUPUESTO OFICIAL'!G15</f>
        <v>Und</v>
      </c>
      <c r="M33" s="781"/>
      <c r="N33" s="112">
        <f>'PRESUPUESTO OFICIAL'!H15</f>
        <v>42</v>
      </c>
    </row>
    <row r="34" spans="2:16" ht="12.75" customHeight="1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6" ht="12.75" customHeight="1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6" ht="13.5" customHeight="1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6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6">
      <c r="B38" s="808" t="s">
        <v>151</v>
      </c>
      <c r="C38" s="809"/>
      <c r="D38" s="809"/>
      <c r="E38" s="809"/>
      <c r="F38" s="809"/>
      <c r="G38" s="809"/>
      <c r="H38" s="810"/>
      <c r="I38" s="791"/>
      <c r="J38" s="790"/>
      <c r="K38" s="115">
        <f>N70</f>
        <v>20668</v>
      </c>
      <c r="L38" s="792">
        <v>0.05</v>
      </c>
      <c r="M38" s="793"/>
      <c r="N38" s="69">
        <f>K38*L38</f>
        <v>1033.4000000000001</v>
      </c>
    </row>
    <row r="39" spans="2:16">
      <c r="B39" s="788"/>
      <c r="C39" s="789"/>
      <c r="D39" s="789"/>
      <c r="E39" s="789"/>
      <c r="F39" s="789"/>
      <c r="G39" s="789"/>
      <c r="H39" s="790"/>
      <c r="I39" s="791"/>
      <c r="J39" s="790"/>
      <c r="K39" s="68"/>
      <c r="L39" s="792"/>
      <c r="M39" s="793"/>
      <c r="N39" s="69"/>
    </row>
    <row r="40" spans="2:16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2:16" ht="13.5" thickBot="1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6" ht="14.25" thickBot="1">
      <c r="B42" s="817" t="s">
        <v>111</v>
      </c>
      <c r="C42" s="818"/>
      <c r="D42" s="818"/>
      <c r="E42" s="818"/>
      <c r="F42" s="818"/>
      <c r="G42" s="818"/>
      <c r="H42" s="818"/>
      <c r="I42" s="818"/>
      <c r="J42" s="818"/>
      <c r="K42" s="818"/>
      <c r="L42" s="818"/>
      <c r="M42" s="819"/>
      <c r="N42" s="70">
        <f>ROUND((SUM(N38:N41)),0)</f>
        <v>1033</v>
      </c>
    </row>
    <row r="43" spans="2:16" ht="13.5" customHeight="1">
      <c r="B43" s="794" t="s">
        <v>112</v>
      </c>
      <c r="C43" s="795"/>
      <c r="D43" s="795"/>
      <c r="E43" s="795"/>
      <c r="F43" s="795"/>
      <c r="G43" s="795"/>
      <c r="H43" s="795"/>
      <c r="I43" s="795"/>
      <c r="J43" s="795"/>
      <c r="K43" s="795"/>
      <c r="L43" s="795"/>
      <c r="M43" s="795"/>
      <c r="N43" s="796"/>
    </row>
    <row r="44" spans="2:16" ht="12.75" customHeight="1">
      <c r="B44" s="797"/>
      <c r="C44" s="798"/>
      <c r="D44" s="798"/>
      <c r="E44" s="798"/>
      <c r="F44" s="798"/>
      <c r="G44" s="798"/>
      <c r="H44" s="798"/>
      <c r="I44" s="798"/>
      <c r="J44" s="798"/>
      <c r="K44" s="798"/>
      <c r="L44" s="798"/>
      <c r="M44" s="798"/>
      <c r="N44" s="799"/>
    </row>
    <row r="45" spans="2:16" ht="13.5" customHeight="1" thickBot="1">
      <c r="B45" s="800"/>
      <c r="C45" s="801"/>
      <c r="D45" s="801"/>
      <c r="E45" s="801"/>
      <c r="F45" s="801"/>
      <c r="G45" s="801"/>
      <c r="H45" s="801"/>
      <c r="I45" s="801"/>
      <c r="J45" s="801"/>
      <c r="K45" s="801"/>
      <c r="L45" s="801"/>
      <c r="M45" s="801"/>
      <c r="N45" s="802"/>
    </row>
    <row r="46" spans="2:16" ht="13.5">
      <c r="B46" s="775" t="s">
        <v>102</v>
      </c>
      <c r="C46" s="803"/>
      <c r="D46" s="803"/>
      <c r="E46" s="803"/>
      <c r="F46" s="803"/>
      <c r="G46" s="803"/>
      <c r="H46" s="803"/>
      <c r="I46" s="804"/>
      <c r="J46" s="129" t="s">
        <v>104</v>
      </c>
      <c r="K46" s="113" t="s">
        <v>10</v>
      </c>
      <c r="L46" s="807" t="s">
        <v>113</v>
      </c>
      <c r="M46" s="804"/>
      <c r="N46" s="114" t="s">
        <v>109</v>
      </c>
    </row>
    <row r="47" spans="2:16">
      <c r="B47" s="808" t="s">
        <v>152</v>
      </c>
      <c r="C47" s="809"/>
      <c r="D47" s="809"/>
      <c r="E47" s="809"/>
      <c r="F47" s="809"/>
      <c r="G47" s="809"/>
      <c r="H47" s="809"/>
      <c r="I47" s="810"/>
      <c r="J47" s="71" t="s">
        <v>104</v>
      </c>
      <c r="K47" s="77">
        <v>1</v>
      </c>
      <c r="L47" s="820">
        <v>27000</v>
      </c>
      <c r="M47" s="821"/>
      <c r="N47" s="170">
        <f>+K47*L47</f>
        <v>27000</v>
      </c>
      <c r="O47" s="72"/>
    </row>
    <row r="48" spans="2:16">
      <c r="B48" s="811"/>
      <c r="C48" s="812"/>
      <c r="D48" s="812"/>
      <c r="E48" s="812"/>
      <c r="F48" s="812"/>
      <c r="G48" s="812"/>
      <c r="H48" s="812"/>
      <c r="I48" s="813"/>
      <c r="J48" s="71"/>
      <c r="K48" s="77"/>
      <c r="L48" s="814"/>
      <c r="M48" s="815"/>
      <c r="N48" s="69"/>
      <c r="P48" s="72"/>
    </row>
    <row r="49" spans="2:15">
      <c r="B49" s="811"/>
      <c r="C49" s="812"/>
      <c r="D49" s="812"/>
      <c r="E49" s="812"/>
      <c r="F49" s="812"/>
      <c r="G49" s="812"/>
      <c r="H49" s="812"/>
      <c r="I49" s="813"/>
      <c r="J49" s="71"/>
      <c r="K49" s="77"/>
      <c r="L49" s="814"/>
      <c r="M49" s="815"/>
      <c r="N49" s="69"/>
      <c r="O49" s="74"/>
    </row>
    <row r="50" spans="2:15">
      <c r="B50" s="811"/>
      <c r="C50" s="812"/>
      <c r="D50" s="812"/>
      <c r="E50" s="812"/>
      <c r="F50" s="812"/>
      <c r="G50" s="812"/>
      <c r="H50" s="812"/>
      <c r="I50" s="813"/>
      <c r="J50" s="71"/>
      <c r="K50" s="77"/>
      <c r="L50" s="814"/>
      <c r="M50" s="815"/>
      <c r="N50" s="69"/>
    </row>
    <row r="51" spans="2:15">
      <c r="B51" s="811"/>
      <c r="C51" s="812"/>
      <c r="D51" s="812"/>
      <c r="E51" s="812"/>
      <c r="F51" s="812"/>
      <c r="G51" s="812"/>
      <c r="H51" s="812"/>
      <c r="I51" s="813"/>
      <c r="J51" s="71"/>
      <c r="K51" s="77"/>
      <c r="L51" s="814"/>
      <c r="M51" s="815"/>
      <c r="N51" s="69"/>
    </row>
    <row r="52" spans="2:15" ht="13.5" thickBot="1">
      <c r="B52" s="811"/>
      <c r="C52" s="812"/>
      <c r="D52" s="812"/>
      <c r="E52" s="812"/>
      <c r="F52" s="812"/>
      <c r="G52" s="812"/>
      <c r="H52" s="812"/>
      <c r="I52" s="813"/>
      <c r="J52" s="130"/>
      <c r="K52" s="75"/>
      <c r="L52" s="814"/>
      <c r="M52" s="815"/>
      <c r="N52" s="69"/>
    </row>
    <row r="53" spans="2:15" ht="14.25" thickBot="1">
      <c r="B53" s="817" t="s">
        <v>111</v>
      </c>
      <c r="C53" s="818"/>
      <c r="D53" s="818"/>
      <c r="E53" s="818"/>
      <c r="F53" s="818"/>
      <c r="G53" s="818"/>
      <c r="H53" s="818"/>
      <c r="I53" s="818"/>
      <c r="J53" s="818"/>
      <c r="K53" s="818"/>
      <c r="L53" s="818"/>
      <c r="M53" s="819"/>
      <c r="N53" s="76">
        <f>ROUND((SUM(N47:N52)),0)</f>
        <v>27000</v>
      </c>
    </row>
    <row r="54" spans="2:15" ht="12.75" customHeight="1">
      <c r="B54" s="794" t="s">
        <v>130</v>
      </c>
      <c r="C54" s="795"/>
      <c r="D54" s="795"/>
      <c r="E54" s="795"/>
      <c r="F54" s="795"/>
      <c r="G54" s="795"/>
      <c r="H54" s="795"/>
      <c r="I54" s="795"/>
      <c r="J54" s="795"/>
      <c r="K54" s="795"/>
      <c r="L54" s="795"/>
      <c r="M54" s="795"/>
      <c r="N54" s="796"/>
    </row>
    <row r="55" spans="2:15" ht="12.75" customHeight="1">
      <c r="B55" s="797"/>
      <c r="C55" s="798"/>
      <c r="D55" s="798"/>
      <c r="E55" s="798"/>
      <c r="F55" s="798"/>
      <c r="G55" s="798"/>
      <c r="H55" s="798"/>
      <c r="I55" s="798"/>
      <c r="J55" s="798"/>
      <c r="K55" s="798"/>
      <c r="L55" s="798"/>
      <c r="M55" s="798"/>
      <c r="N55" s="799"/>
    </row>
    <row r="56" spans="2:15" ht="13.5" customHeight="1" thickBot="1">
      <c r="B56" s="800"/>
      <c r="C56" s="801"/>
      <c r="D56" s="801"/>
      <c r="E56" s="801"/>
      <c r="F56" s="801"/>
      <c r="G56" s="801"/>
      <c r="H56" s="801"/>
      <c r="I56" s="801"/>
      <c r="J56" s="801"/>
      <c r="K56" s="801"/>
      <c r="L56" s="801"/>
      <c r="M56" s="801"/>
      <c r="N56" s="802"/>
    </row>
    <row r="57" spans="2:15" ht="13.5">
      <c r="B57" s="775" t="s">
        <v>131</v>
      </c>
      <c r="C57" s="803"/>
      <c r="D57" s="803"/>
      <c r="E57" s="803"/>
      <c r="F57" s="803"/>
      <c r="G57" s="803"/>
      <c r="H57" s="803"/>
      <c r="I57" s="113" t="s">
        <v>132</v>
      </c>
      <c r="J57" s="128" t="s">
        <v>133</v>
      </c>
      <c r="K57" s="134" t="s">
        <v>134</v>
      </c>
      <c r="L57" s="807" t="s">
        <v>135</v>
      </c>
      <c r="M57" s="804"/>
      <c r="N57" s="114" t="s">
        <v>109</v>
      </c>
    </row>
    <row r="58" spans="2:15">
      <c r="B58" s="811"/>
      <c r="C58" s="812"/>
      <c r="D58" s="812"/>
      <c r="E58" s="812"/>
      <c r="F58" s="812"/>
      <c r="G58" s="812"/>
      <c r="H58" s="812"/>
      <c r="I58" s="77"/>
      <c r="J58" s="78"/>
      <c r="K58" s="77"/>
      <c r="L58" s="792"/>
      <c r="M58" s="793"/>
      <c r="N58" s="79"/>
    </row>
    <row r="59" spans="2:15" ht="13.5" thickBot="1">
      <c r="B59" s="827"/>
      <c r="C59" s="828"/>
      <c r="D59" s="828"/>
      <c r="E59" s="828"/>
      <c r="F59" s="828"/>
      <c r="G59" s="828"/>
      <c r="H59" s="828"/>
      <c r="I59" s="80"/>
      <c r="J59" s="81"/>
      <c r="K59" s="80"/>
      <c r="L59" s="829"/>
      <c r="M59" s="830"/>
      <c r="N59" s="82"/>
    </row>
    <row r="60" spans="2:15" ht="14.25" thickBot="1">
      <c r="B60" s="817" t="s">
        <v>111</v>
      </c>
      <c r="C60" s="818"/>
      <c r="D60" s="818"/>
      <c r="E60" s="818"/>
      <c r="F60" s="818"/>
      <c r="G60" s="818"/>
      <c r="H60" s="818"/>
      <c r="I60" s="818"/>
      <c r="J60" s="818"/>
      <c r="K60" s="818"/>
      <c r="L60" s="818"/>
      <c r="M60" s="819"/>
      <c r="N60" s="83">
        <f>SUM(N58:N59)</f>
        <v>0</v>
      </c>
    </row>
    <row r="61" spans="2:15">
      <c r="B61" s="794" t="s">
        <v>136</v>
      </c>
      <c r="C61" s="795"/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6"/>
    </row>
    <row r="62" spans="2:15">
      <c r="B62" s="797" t="s">
        <v>136</v>
      </c>
      <c r="C62" s="798"/>
      <c r="D62" s="798"/>
      <c r="E62" s="798"/>
      <c r="F62" s="798"/>
      <c r="G62" s="798"/>
      <c r="H62" s="798"/>
      <c r="I62" s="798"/>
      <c r="J62" s="798"/>
      <c r="K62" s="798"/>
      <c r="L62" s="798"/>
      <c r="M62" s="798"/>
      <c r="N62" s="799"/>
    </row>
    <row r="63" spans="2:15" ht="13.5" thickBot="1">
      <c r="B63" s="800"/>
      <c r="C63" s="801"/>
      <c r="D63" s="801"/>
      <c r="E63" s="801"/>
      <c r="F63" s="801"/>
      <c r="G63" s="801"/>
      <c r="H63" s="801"/>
      <c r="I63" s="801"/>
      <c r="J63" s="801"/>
      <c r="K63" s="801"/>
      <c r="L63" s="801"/>
      <c r="M63" s="801"/>
      <c r="N63" s="802"/>
    </row>
    <row r="64" spans="2:15" ht="13.5">
      <c r="B64" s="775" t="s">
        <v>137</v>
      </c>
      <c r="C64" s="803"/>
      <c r="D64" s="803"/>
      <c r="E64" s="803"/>
      <c r="F64" s="803"/>
      <c r="G64" s="803"/>
      <c r="H64" s="113" t="s">
        <v>10</v>
      </c>
      <c r="I64" s="113" t="s">
        <v>138</v>
      </c>
      <c r="J64" s="198" t="s">
        <v>139</v>
      </c>
      <c r="K64" s="134" t="s">
        <v>140</v>
      </c>
      <c r="L64" s="807" t="s">
        <v>108</v>
      </c>
      <c r="M64" s="804"/>
      <c r="N64" s="114" t="s">
        <v>109</v>
      </c>
    </row>
    <row r="65" spans="1:20">
      <c r="B65" s="808" t="s">
        <v>141</v>
      </c>
      <c r="C65" s="809"/>
      <c r="D65" s="809"/>
      <c r="E65" s="809"/>
      <c r="F65" s="809"/>
      <c r="G65" s="810"/>
      <c r="H65" s="84">
        <v>1</v>
      </c>
      <c r="I65" s="151">
        <v>37239</v>
      </c>
      <c r="J65" s="152">
        <v>1.85</v>
      </c>
      <c r="K65" s="86">
        <f>+H65*I65*J65</f>
        <v>68892.150000000009</v>
      </c>
      <c r="L65" s="822">
        <v>0.1</v>
      </c>
      <c r="M65" s="823"/>
      <c r="N65" s="87">
        <f>+K65*L65</f>
        <v>6889.2150000000011</v>
      </c>
    </row>
    <row r="66" spans="1:20">
      <c r="B66" s="808" t="s">
        <v>142</v>
      </c>
      <c r="C66" s="809"/>
      <c r="D66" s="809"/>
      <c r="E66" s="809"/>
      <c r="F66" s="809"/>
      <c r="G66" s="810"/>
      <c r="H66" s="84">
        <v>1</v>
      </c>
      <c r="I66" s="85">
        <f>I65*2</f>
        <v>74478</v>
      </c>
      <c r="J66" s="84">
        <v>1.85</v>
      </c>
      <c r="K66" s="86">
        <f>+H66*I66*J66</f>
        <v>137784.30000000002</v>
      </c>
      <c r="L66" s="822">
        <v>0.1</v>
      </c>
      <c r="M66" s="823"/>
      <c r="N66" s="87">
        <f>+K66*L66</f>
        <v>13778.430000000002</v>
      </c>
    </row>
    <row r="67" spans="1:20">
      <c r="A67" s="56"/>
      <c r="B67" s="789"/>
      <c r="C67" s="789"/>
      <c r="D67" s="789"/>
      <c r="E67" s="789"/>
      <c r="F67" s="789"/>
      <c r="G67" s="790"/>
      <c r="H67" s="84"/>
      <c r="I67" s="85"/>
      <c r="J67" s="88"/>
      <c r="K67" s="86"/>
      <c r="L67" s="822"/>
      <c r="M67" s="823"/>
      <c r="N67" s="87"/>
    </row>
    <row r="68" spans="1:20">
      <c r="B68" s="808"/>
      <c r="C68" s="809"/>
      <c r="D68" s="809"/>
      <c r="E68" s="809"/>
      <c r="F68" s="809"/>
      <c r="G68" s="810"/>
      <c r="H68" s="84"/>
      <c r="I68" s="85"/>
      <c r="J68" s="88"/>
      <c r="K68" s="86"/>
      <c r="L68" s="822"/>
      <c r="M68" s="823"/>
      <c r="N68" s="87"/>
    </row>
    <row r="69" spans="1:20" ht="13.5" thickBot="1">
      <c r="B69" s="808"/>
      <c r="C69" s="809"/>
      <c r="D69" s="809"/>
      <c r="E69" s="809"/>
      <c r="F69" s="809"/>
      <c r="G69" s="810"/>
      <c r="H69" s="80"/>
      <c r="I69" s="89"/>
      <c r="J69" s="90"/>
      <c r="K69" s="89"/>
      <c r="L69" s="822"/>
      <c r="M69" s="823"/>
      <c r="N69" s="91"/>
      <c r="O69" s="217"/>
      <c r="P69" s="217"/>
      <c r="Q69" s="217"/>
      <c r="R69" s="217"/>
      <c r="S69" s="217"/>
      <c r="T69" s="217"/>
    </row>
    <row r="70" spans="1:20" ht="14.25" thickBot="1">
      <c r="B70" s="817" t="s">
        <v>111</v>
      </c>
      <c r="C70" s="818"/>
      <c r="D70" s="818"/>
      <c r="E70" s="818"/>
      <c r="F70" s="818"/>
      <c r="G70" s="818"/>
      <c r="H70" s="818"/>
      <c r="I70" s="818"/>
      <c r="J70" s="818"/>
      <c r="K70" s="818"/>
      <c r="L70" s="818"/>
      <c r="M70" s="819"/>
      <c r="N70" s="76">
        <f>ROUND((SUM(N65:N69)),0)</f>
        <v>20668</v>
      </c>
      <c r="O70" s="218"/>
      <c r="P70" s="217"/>
      <c r="Q70" s="217"/>
      <c r="R70" s="217"/>
      <c r="S70" s="217"/>
      <c r="T70" s="217"/>
    </row>
    <row r="71" spans="1:20" ht="13.5" thickBot="1">
      <c r="B71" s="67"/>
      <c r="N71" s="214"/>
      <c r="O71" s="219"/>
      <c r="P71" s="217"/>
      <c r="Q71" s="217"/>
      <c r="R71" s="217"/>
      <c r="S71" s="217"/>
      <c r="T71" s="217"/>
    </row>
    <row r="72" spans="1:20" ht="13.5" thickBot="1">
      <c r="B72" s="845" t="s">
        <v>143</v>
      </c>
      <c r="C72" s="846"/>
      <c r="D72" s="846"/>
      <c r="E72" s="846"/>
      <c r="F72" s="846"/>
      <c r="G72" s="846"/>
      <c r="H72" s="846"/>
      <c r="I72" s="846"/>
      <c r="J72" s="846"/>
      <c r="K72" s="846"/>
      <c r="L72" s="846"/>
      <c r="M72" s="847"/>
      <c r="N72" s="215">
        <f>N42+N53+N60+N70</f>
        <v>48701</v>
      </c>
      <c r="O72" s="219"/>
      <c r="P72" s="217"/>
      <c r="Q72" s="217"/>
      <c r="R72" s="217"/>
      <c r="S72" s="217"/>
      <c r="T72" s="217"/>
    </row>
    <row r="73" spans="1:20">
      <c r="B73" s="794" t="s">
        <v>144</v>
      </c>
      <c r="C73" s="795"/>
      <c r="D73" s="795"/>
      <c r="E73" s="795"/>
      <c r="F73" s="795"/>
      <c r="G73" s="795"/>
      <c r="H73" s="795"/>
      <c r="I73" s="795"/>
      <c r="J73" s="795"/>
      <c r="K73" s="795"/>
      <c r="L73" s="795"/>
      <c r="M73" s="795"/>
      <c r="N73" s="796"/>
      <c r="O73" s="217"/>
      <c r="P73" s="217"/>
      <c r="Q73" s="217"/>
      <c r="R73" s="217"/>
      <c r="S73" s="217"/>
      <c r="T73" s="217"/>
    </row>
    <row r="74" spans="1:20">
      <c r="B74" s="797" t="s">
        <v>144</v>
      </c>
      <c r="C74" s="798"/>
      <c r="D74" s="798"/>
      <c r="E74" s="798"/>
      <c r="F74" s="798"/>
      <c r="G74" s="798"/>
      <c r="H74" s="798"/>
      <c r="I74" s="798"/>
      <c r="J74" s="798"/>
      <c r="K74" s="798"/>
      <c r="L74" s="798"/>
      <c r="M74" s="798"/>
      <c r="N74" s="799"/>
      <c r="O74" s="217"/>
      <c r="P74" s="217"/>
      <c r="Q74" s="217"/>
      <c r="R74" s="217"/>
      <c r="S74" s="217"/>
      <c r="T74" s="217"/>
    </row>
    <row r="75" spans="1:20" ht="13.5" thickBot="1">
      <c r="B75" s="800"/>
      <c r="C75" s="801"/>
      <c r="D75" s="801"/>
      <c r="E75" s="801"/>
      <c r="F75" s="801"/>
      <c r="G75" s="801"/>
      <c r="H75" s="801"/>
      <c r="I75" s="801"/>
      <c r="J75" s="801"/>
      <c r="K75" s="801"/>
      <c r="L75" s="801"/>
      <c r="M75" s="801"/>
      <c r="N75" s="802"/>
      <c r="O75" s="217"/>
      <c r="P75" s="217"/>
      <c r="Q75" s="217"/>
      <c r="R75" s="217"/>
      <c r="S75" s="217"/>
      <c r="T75" s="217"/>
    </row>
    <row r="76" spans="1:20" ht="13.5">
      <c r="B76" s="775" t="s">
        <v>145</v>
      </c>
      <c r="C76" s="803"/>
      <c r="D76" s="803"/>
      <c r="E76" s="803"/>
      <c r="F76" s="803"/>
      <c r="G76" s="803"/>
      <c r="H76" s="803"/>
      <c r="I76" s="128"/>
      <c r="J76" s="136"/>
      <c r="K76" s="135" t="s">
        <v>146</v>
      </c>
      <c r="L76" s="848" t="s">
        <v>147</v>
      </c>
      <c r="M76" s="849"/>
      <c r="N76" s="137"/>
      <c r="O76" s="217"/>
      <c r="P76" s="217"/>
      <c r="Q76" s="217"/>
      <c r="R76" s="217"/>
      <c r="S76" s="217"/>
      <c r="T76" s="217"/>
    </row>
    <row r="77" spans="1:20">
      <c r="B77" s="811" t="s">
        <v>68</v>
      </c>
      <c r="C77" s="812"/>
      <c r="D77" s="812"/>
      <c r="E77" s="812"/>
      <c r="F77" s="812"/>
      <c r="G77" s="812"/>
      <c r="H77" s="812"/>
      <c r="I77" s="92"/>
      <c r="J77" s="93"/>
      <c r="K77" s="94">
        <v>0.1</v>
      </c>
      <c r="L77" s="838">
        <f>+N72*K77</f>
        <v>4870.1000000000004</v>
      </c>
      <c r="M77" s="839"/>
      <c r="N77" s="95">
        <f>N72*K77</f>
        <v>4870.1000000000004</v>
      </c>
      <c r="O77" s="217"/>
      <c r="P77" s="217"/>
      <c r="Q77" s="217"/>
      <c r="R77" s="217"/>
      <c r="S77" s="217"/>
      <c r="T77" s="217"/>
    </row>
    <row r="78" spans="1:20">
      <c r="B78" s="96" t="s">
        <v>148</v>
      </c>
      <c r="C78" s="97"/>
      <c r="D78" s="97"/>
      <c r="E78" s="97"/>
      <c r="F78" s="97"/>
      <c r="G78" s="97"/>
      <c r="H78" s="97"/>
      <c r="I78" s="92"/>
      <c r="J78" s="93"/>
      <c r="K78" s="94">
        <v>0.05</v>
      </c>
      <c r="L78" s="838">
        <f>+N72*K78</f>
        <v>2435.0500000000002</v>
      </c>
      <c r="M78" s="839"/>
      <c r="N78" s="95">
        <f>N72*K78</f>
        <v>2435.0500000000002</v>
      </c>
      <c r="O78" s="217"/>
      <c r="P78" s="217"/>
      <c r="Q78" s="217"/>
      <c r="R78" s="217"/>
      <c r="S78" s="217"/>
      <c r="T78" s="217"/>
    </row>
    <row r="79" spans="1:20" ht="13.5" thickBot="1">
      <c r="B79" s="46" t="s">
        <v>72</v>
      </c>
      <c r="C79" s="47"/>
      <c r="D79" s="47"/>
      <c r="E79" s="47"/>
      <c r="F79" s="47"/>
      <c r="G79" s="47"/>
      <c r="H79" s="47"/>
      <c r="I79" s="98"/>
      <c r="J79" s="99"/>
      <c r="K79" s="94">
        <v>0.05</v>
      </c>
      <c r="L79" s="840">
        <f>+N72*K79</f>
        <v>2435.0500000000002</v>
      </c>
      <c r="M79" s="841"/>
      <c r="N79" s="95">
        <f>N72*K79</f>
        <v>2435.0500000000002</v>
      </c>
      <c r="O79" s="217"/>
      <c r="P79" s="217"/>
      <c r="Q79" s="217"/>
      <c r="R79" s="217"/>
      <c r="S79" s="217"/>
      <c r="T79" s="217"/>
    </row>
    <row r="80" spans="1:20" ht="14.25" thickBot="1">
      <c r="B80" s="817" t="s">
        <v>111</v>
      </c>
      <c r="C80" s="818"/>
      <c r="D80" s="818"/>
      <c r="E80" s="818"/>
      <c r="F80" s="818"/>
      <c r="G80" s="818"/>
      <c r="H80" s="818"/>
      <c r="I80" s="818"/>
      <c r="J80" s="818"/>
      <c r="K80" s="818"/>
      <c r="L80" s="818"/>
      <c r="M80" s="819"/>
      <c r="N80" s="76">
        <f>ROUND((SUM(N77:N79)),0)</f>
        <v>9740</v>
      </c>
      <c r="O80" s="217"/>
      <c r="P80" s="217"/>
      <c r="Q80" s="217"/>
      <c r="R80" s="217"/>
      <c r="S80" s="217"/>
      <c r="T80" s="217"/>
    </row>
    <row r="81" spans="2:20" ht="13.5" thickBot="1">
      <c r="B81" s="67"/>
      <c r="N81" s="56"/>
      <c r="O81" s="217"/>
      <c r="P81" s="217"/>
      <c r="Q81" s="217"/>
      <c r="R81" s="217"/>
      <c r="S81" s="217"/>
      <c r="T81" s="217"/>
    </row>
    <row r="82" spans="2:20" ht="13.5" thickBot="1">
      <c r="B82" s="842" t="s">
        <v>149</v>
      </c>
      <c r="C82" s="843"/>
      <c r="D82" s="843"/>
      <c r="E82" s="843"/>
      <c r="F82" s="843"/>
      <c r="G82" s="843"/>
      <c r="H82" s="843"/>
      <c r="I82" s="843"/>
      <c r="J82" s="843"/>
      <c r="K82" s="843"/>
      <c r="L82" s="843"/>
      <c r="M82" s="844"/>
      <c r="N82" s="389">
        <f>ROUND((N72+N80),0)</f>
        <v>58441</v>
      </c>
      <c r="O82" s="219"/>
      <c r="P82" s="217"/>
      <c r="Q82" s="217"/>
      <c r="R82" s="217"/>
      <c r="S82" s="217"/>
      <c r="T82" s="217"/>
    </row>
    <row r="83" spans="2:20">
      <c r="B83" s="240"/>
      <c r="C83" s="241"/>
      <c r="D83" s="241"/>
      <c r="E83" s="241"/>
      <c r="F83" s="241"/>
      <c r="G83" s="241"/>
      <c r="H83" s="241"/>
      <c r="I83" s="241"/>
      <c r="J83" s="241"/>
      <c r="K83" s="241"/>
      <c r="L83" s="241"/>
      <c r="M83" s="241"/>
      <c r="N83" s="242"/>
      <c r="O83" s="219"/>
      <c r="P83" s="217"/>
      <c r="Q83" s="217"/>
      <c r="R83" s="217"/>
      <c r="S83" s="217"/>
      <c r="T83" s="217"/>
    </row>
    <row r="84" spans="2:20">
      <c r="B84" s="67"/>
      <c r="N84" s="100"/>
      <c r="O84" s="217"/>
      <c r="P84" s="217"/>
      <c r="Q84" s="217"/>
      <c r="R84" s="217"/>
      <c r="S84" s="217"/>
      <c r="T84" s="217"/>
    </row>
    <row r="85" spans="2:20">
      <c r="B85" s="67"/>
      <c r="G85" s="54" t="str">
        <f>+'[40]SV-01'!$G$96</f>
        <v>Firma</v>
      </c>
      <c r="H85" s="54"/>
      <c r="I85" s="54"/>
      <c r="J85" s="54"/>
      <c r="N85" s="56"/>
      <c r="O85" s="217"/>
      <c r="P85" s="217"/>
      <c r="Q85" s="217"/>
      <c r="R85" s="217"/>
      <c r="S85" s="217"/>
      <c r="T85" s="217"/>
    </row>
    <row r="86" spans="2:20" ht="13.5">
      <c r="B86" s="101"/>
      <c r="C86" s="102"/>
      <c r="D86" s="102"/>
      <c r="E86" s="102"/>
      <c r="F86" s="102"/>
      <c r="G86" s="54" t="str">
        <f>+'[40]SV-01'!$G$97</f>
        <v>Nombre:</v>
      </c>
      <c r="H86" s="102"/>
      <c r="I86" s="102"/>
      <c r="J86" s="102"/>
      <c r="K86" s="102"/>
      <c r="L86" s="102"/>
      <c r="M86" s="102"/>
      <c r="N86" s="103"/>
      <c r="O86" s="217"/>
      <c r="P86" s="217"/>
      <c r="Q86" s="217"/>
      <c r="R86" s="217"/>
      <c r="S86" s="217"/>
      <c r="T86" s="217"/>
    </row>
    <row r="87" spans="2:20" ht="13.5">
      <c r="B87" s="101"/>
      <c r="C87" s="102"/>
      <c r="D87" s="102"/>
      <c r="E87" s="102"/>
      <c r="F87" s="102"/>
      <c r="G87" s="54" t="str">
        <f>+'[40]SV-01'!$G$98</f>
        <v>Representante Legal del Contratista o su Apoderado</v>
      </c>
      <c r="J87" s="102"/>
      <c r="K87" s="102"/>
      <c r="L87" s="102"/>
      <c r="M87" s="102"/>
      <c r="N87" s="103"/>
      <c r="O87" s="217"/>
      <c r="P87" s="217"/>
      <c r="Q87" s="217"/>
      <c r="R87" s="217"/>
      <c r="S87" s="217"/>
      <c r="T87" s="217"/>
    </row>
    <row r="88" spans="2:20">
      <c r="B88" s="38"/>
      <c r="C88" s="63"/>
      <c r="D88" s="63"/>
      <c r="E88" s="63"/>
      <c r="F88" s="63"/>
      <c r="G88" s="54" t="str">
        <f>+'[40]SV-01'!$G$99</f>
        <v>Matricula No. :</v>
      </c>
      <c r="H88" s="63"/>
      <c r="I88" s="63"/>
      <c r="J88" s="63"/>
      <c r="K88" s="63"/>
      <c r="L88" s="63"/>
      <c r="M88" s="63"/>
      <c r="N88" s="61"/>
      <c r="O88" s="217"/>
      <c r="P88" s="217"/>
      <c r="Q88" s="217"/>
      <c r="R88" s="217"/>
      <c r="S88" s="217"/>
      <c r="T88" s="217"/>
    </row>
    <row r="89" spans="2:20">
      <c r="B89" s="67"/>
      <c r="G89" s="29" t="s">
        <v>150</v>
      </c>
      <c r="N89" s="56"/>
      <c r="O89" s="217"/>
      <c r="P89" s="217"/>
      <c r="Q89" s="217"/>
      <c r="R89" s="217"/>
      <c r="S89" s="217"/>
      <c r="T89" s="217"/>
    </row>
    <row r="90" spans="2:20" ht="13.5">
      <c r="B90" s="104" t="str">
        <f>+'[40]SV-01'!$B$101</f>
        <v>OBSERVACIONES INTERVENTORÍA</v>
      </c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6"/>
      <c r="O90" s="217"/>
      <c r="P90" s="217"/>
      <c r="Q90" s="217"/>
      <c r="R90" s="217"/>
      <c r="S90" s="217"/>
      <c r="T90" s="217"/>
    </row>
    <row r="91" spans="2:20">
      <c r="B91" s="824"/>
      <c r="C91" s="825"/>
      <c r="D91" s="825"/>
      <c r="E91" s="825"/>
      <c r="F91" s="825"/>
      <c r="G91" s="825"/>
      <c r="H91" s="825"/>
      <c r="I91" s="825"/>
      <c r="J91" s="825"/>
      <c r="K91" s="825"/>
      <c r="L91" s="825"/>
      <c r="M91" s="825"/>
      <c r="N91" s="826"/>
      <c r="O91" s="217"/>
      <c r="P91" s="217"/>
      <c r="Q91" s="217"/>
      <c r="R91" s="217"/>
      <c r="S91" s="217"/>
      <c r="T91" s="217"/>
    </row>
    <row r="92" spans="2:20">
      <c r="B92" s="788"/>
      <c r="C92" s="789"/>
      <c r="D92" s="789"/>
      <c r="E92" s="789"/>
      <c r="F92" s="789"/>
      <c r="G92" s="789"/>
      <c r="H92" s="789"/>
      <c r="I92" s="789"/>
      <c r="J92" s="789"/>
      <c r="K92" s="789"/>
      <c r="L92" s="789"/>
      <c r="M92" s="789"/>
      <c r="N92" s="831"/>
      <c r="O92" s="217"/>
      <c r="P92" s="217"/>
      <c r="Q92" s="217"/>
      <c r="R92" s="217"/>
      <c r="S92" s="217"/>
      <c r="T92" s="217"/>
    </row>
    <row r="93" spans="2:20">
      <c r="B93" s="38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1"/>
      <c r="O93" s="217"/>
      <c r="P93" s="217"/>
      <c r="Q93" s="217"/>
      <c r="R93" s="217"/>
      <c r="S93" s="217"/>
      <c r="T93" s="217"/>
    </row>
    <row r="94" spans="2:20">
      <c r="B94" s="67"/>
      <c r="G94" s="54" t="str">
        <f>+'[40]SV-01'!$G$105</f>
        <v>Firma</v>
      </c>
      <c r="N94" s="56"/>
      <c r="O94" s="217"/>
      <c r="P94" s="217"/>
      <c r="Q94" s="217"/>
      <c r="R94" s="217"/>
      <c r="S94" s="217"/>
      <c r="T94" s="217"/>
    </row>
    <row r="95" spans="2:20">
      <c r="B95" s="67"/>
      <c r="G95" s="29" t="str">
        <f>+'[40]SV-01'!$G$106</f>
        <v>Nombre:</v>
      </c>
      <c r="H95" s="97"/>
      <c r="I95" s="97"/>
      <c r="J95" s="97"/>
      <c r="N95" s="56"/>
      <c r="O95" s="217"/>
      <c r="P95" s="217"/>
      <c r="Q95" s="217"/>
      <c r="R95" s="217"/>
      <c r="S95" s="217"/>
      <c r="T95" s="217"/>
    </row>
    <row r="96" spans="2:20">
      <c r="B96" s="67"/>
      <c r="G96" s="29" t="str">
        <f>+'[40]SV-01'!$G$107</f>
        <v>Representante Legal del Interventor o su Apoderado</v>
      </c>
      <c r="H96" s="62"/>
      <c r="I96" s="62"/>
      <c r="J96" s="62"/>
      <c r="N96" s="56"/>
      <c r="O96" s="217"/>
      <c r="P96" s="217"/>
      <c r="Q96" s="217"/>
      <c r="R96" s="217"/>
      <c r="S96" s="217"/>
      <c r="T96" s="217"/>
    </row>
    <row r="97" spans="2:20">
      <c r="B97" s="107"/>
      <c r="C97" s="63"/>
      <c r="D97" s="63"/>
      <c r="E97" s="63"/>
      <c r="F97" s="63"/>
      <c r="G97" s="29" t="str">
        <f>+'[40]SV-01'!$G$108</f>
        <v>Matricula No. :</v>
      </c>
      <c r="K97" s="63"/>
      <c r="L97" s="63"/>
      <c r="M97" s="63"/>
      <c r="N97" s="61"/>
      <c r="O97" s="217"/>
      <c r="P97" s="217"/>
      <c r="Q97" s="217"/>
      <c r="R97" s="217"/>
      <c r="S97" s="217"/>
      <c r="T97" s="217"/>
    </row>
    <row r="98" spans="2:20" ht="12.75" customHeight="1">
      <c r="B98" s="108" t="str">
        <f>+'[40]SV-01'!$B$109</f>
        <v xml:space="preserve">Original: Archivo de Gestión Contractual ( Subdirecciòn Administrativa) </v>
      </c>
      <c r="C98" s="109"/>
      <c r="D98" s="109"/>
      <c r="J98" s="832"/>
      <c r="K98" s="832"/>
      <c r="L98" s="832"/>
      <c r="M98" s="832"/>
      <c r="N98" s="833"/>
      <c r="O98" s="217"/>
      <c r="P98" s="217"/>
      <c r="Q98" s="217"/>
      <c r="R98" s="217"/>
      <c r="S98" s="217"/>
      <c r="T98" s="217"/>
    </row>
    <row r="99" spans="2:20" ht="12.75" customHeight="1">
      <c r="B99" s="108" t="str">
        <f>+'[40]SV-01'!$B$110</f>
        <v>Copias : Unidad Ejecutora,  Contratista, Interventor y Dirección Territorial.</v>
      </c>
      <c r="C99" s="109"/>
      <c r="D99" s="109"/>
      <c r="J99" s="832"/>
      <c r="K99" s="832"/>
      <c r="L99" s="832"/>
      <c r="M99" s="832"/>
      <c r="N99" s="833"/>
      <c r="O99" s="217"/>
      <c r="P99" s="217"/>
      <c r="Q99" s="217"/>
      <c r="R99" s="217"/>
      <c r="S99" s="217"/>
      <c r="T99" s="217"/>
    </row>
    <row r="100" spans="2:20" ht="13.5" customHeight="1" thickBot="1">
      <c r="B100" s="836"/>
      <c r="C100" s="837"/>
      <c r="D100" s="837"/>
      <c r="E100" s="81"/>
      <c r="F100" s="81"/>
      <c r="G100" s="81"/>
      <c r="H100" s="81"/>
      <c r="I100" s="81"/>
      <c r="J100" s="834"/>
      <c r="K100" s="834"/>
      <c r="L100" s="834"/>
      <c r="M100" s="834"/>
      <c r="N100" s="835"/>
      <c r="O100" s="217"/>
      <c r="P100" s="217"/>
      <c r="Q100" s="217"/>
      <c r="R100" s="217"/>
      <c r="S100" s="217"/>
      <c r="T100" s="217"/>
    </row>
    <row r="101" spans="2:20">
      <c r="O101" s="217"/>
      <c r="P101" s="217"/>
      <c r="Q101" s="217"/>
      <c r="R101" s="217"/>
      <c r="S101" s="217"/>
      <c r="T101" s="217"/>
    </row>
  </sheetData>
  <mergeCells count="98">
    <mergeCell ref="J98:N100"/>
    <mergeCell ref="B100:D100"/>
    <mergeCell ref="L78:M78"/>
    <mergeCell ref="L79:M79"/>
    <mergeCell ref="B80:M80"/>
    <mergeCell ref="B82:M82"/>
    <mergeCell ref="B91:N91"/>
    <mergeCell ref="B92:N92"/>
    <mergeCell ref="B77:H77"/>
    <mergeCell ref="L77:M77"/>
    <mergeCell ref="B67:G67"/>
    <mergeCell ref="L67:M67"/>
    <mergeCell ref="B68:G68"/>
    <mergeCell ref="L68:M68"/>
    <mergeCell ref="B69:G69"/>
    <mergeCell ref="L69:M69"/>
    <mergeCell ref="B70:M70"/>
    <mergeCell ref="B72:M72"/>
    <mergeCell ref="B73:N75"/>
    <mergeCell ref="B76:H76"/>
    <mergeCell ref="L76:M76"/>
    <mergeCell ref="B64:G64"/>
    <mergeCell ref="L64:M64"/>
    <mergeCell ref="B65:G65"/>
    <mergeCell ref="L65:M65"/>
    <mergeCell ref="B66:G66"/>
    <mergeCell ref="L66:M66"/>
    <mergeCell ref="B61:N63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M60"/>
    <mergeCell ref="B50:I50"/>
    <mergeCell ref="L50:M50"/>
    <mergeCell ref="B51:I51"/>
    <mergeCell ref="L51:M51"/>
    <mergeCell ref="B47:I47"/>
    <mergeCell ref="L47:M47"/>
    <mergeCell ref="B48:I48"/>
    <mergeCell ref="L48:M48"/>
    <mergeCell ref="B49:I49"/>
    <mergeCell ref="L49:M49"/>
    <mergeCell ref="B46:I46"/>
    <mergeCell ref="L46:M46"/>
    <mergeCell ref="B39:H39"/>
    <mergeCell ref="I39:J39"/>
    <mergeCell ref="L39:M39"/>
    <mergeCell ref="B40:H40"/>
    <mergeCell ref="I40:J40"/>
    <mergeCell ref="L40:M40"/>
    <mergeCell ref="B41:H41"/>
    <mergeCell ref="I41:J41"/>
    <mergeCell ref="L41:M41"/>
    <mergeCell ref="B42:M42"/>
    <mergeCell ref="B43:N45"/>
    <mergeCell ref="B34:N36"/>
    <mergeCell ref="B37:H37"/>
    <mergeCell ref="I37:J37"/>
    <mergeCell ref="L37:M37"/>
    <mergeCell ref="B38:H38"/>
    <mergeCell ref="I38:J38"/>
    <mergeCell ref="L38:M38"/>
    <mergeCell ref="G28:M28"/>
    <mergeCell ref="B30:N30"/>
    <mergeCell ref="C32:K32"/>
    <mergeCell ref="L32:M32"/>
    <mergeCell ref="C33:K33"/>
    <mergeCell ref="L33:M33"/>
    <mergeCell ref="E26:M26"/>
    <mergeCell ref="K6:K8"/>
    <mergeCell ref="L6:L8"/>
    <mergeCell ref="M6:M8"/>
    <mergeCell ref="N6:N8"/>
    <mergeCell ref="C8:J8"/>
    <mergeCell ref="D12:G12"/>
    <mergeCell ref="J12:K12"/>
    <mergeCell ref="L13:N13"/>
    <mergeCell ref="H18:M18"/>
    <mergeCell ref="D19:M20"/>
    <mergeCell ref="D22:M22"/>
    <mergeCell ref="D24:M24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</mergeCells>
  <pageMargins left="0.7" right="0.7" top="0.75" bottom="0.75" header="0.3" footer="0.3"/>
  <pageSetup scale="5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7466A-A833-4F5C-97CC-B086C234A715}">
  <sheetPr>
    <tabColor theme="9" tint="-0.249977111117893"/>
  </sheetPr>
  <dimension ref="B1:O107"/>
  <sheetViews>
    <sheetView view="pageBreakPreview" topLeftCell="A63" zoomScaleNormal="100" zoomScaleSheetLayoutView="100" workbookViewId="0">
      <selection activeCell="K85" sqref="K85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6" width="11.42578125" style="29"/>
    <col min="7" max="7" width="9.42578125" style="29" customWidth="1"/>
    <col min="8" max="8" width="9.5703125" style="29" customWidth="1"/>
    <col min="9" max="9" width="11.7109375" style="29" customWidth="1"/>
    <col min="10" max="10" width="14.140625" style="29" customWidth="1"/>
    <col min="11" max="11" width="15.5703125" style="29" customWidth="1"/>
    <col min="12" max="12" width="11.5703125" style="29" bestFit="1" customWidth="1"/>
    <col min="13" max="13" width="11.28515625" style="29" customWidth="1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5" customHeight="1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5" s="162" customFormat="1" ht="24.75" customHeight="1" thickBot="1">
      <c r="B33" s="161">
        <f>'PRESUPUESTO OFICIAL'!B17</f>
        <v>3</v>
      </c>
      <c r="C33" s="850" t="str">
        <f>'PRESUPUESTO OFICIAL'!F17</f>
        <v>Baranda en tubería de aguas negras 1 1/2" para la entrada</v>
      </c>
      <c r="D33" s="851"/>
      <c r="E33" s="851"/>
      <c r="F33" s="851"/>
      <c r="G33" s="851"/>
      <c r="H33" s="851"/>
      <c r="I33" s="851"/>
      <c r="J33" s="851"/>
      <c r="K33" s="852"/>
      <c r="L33" s="853" t="str">
        <f>'PRESUPUESTO OFICIAL'!G17</f>
        <v>ml</v>
      </c>
      <c r="M33" s="854"/>
      <c r="N33" s="216">
        <f>'PRESUPUESTO OFICIAL'!H17</f>
        <v>15</v>
      </c>
    </row>
    <row r="34" spans="2:15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5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5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5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5">
      <c r="B38" s="876" t="s">
        <v>154</v>
      </c>
      <c r="C38" s="877"/>
      <c r="D38" s="877"/>
      <c r="E38" s="877"/>
      <c r="F38" s="877"/>
      <c r="G38" s="877"/>
      <c r="H38" s="878"/>
      <c r="I38" s="203"/>
      <c r="J38" s="173"/>
      <c r="K38" s="68">
        <f>N77</f>
        <v>80786</v>
      </c>
      <c r="L38" s="792">
        <v>0.25000250000000002</v>
      </c>
      <c r="M38" s="793"/>
      <c r="N38" s="69">
        <f>K38*L38</f>
        <v>20196.701965</v>
      </c>
    </row>
    <row r="39" spans="2:15">
      <c r="B39" s="879" t="s">
        <v>155</v>
      </c>
      <c r="C39" s="880"/>
      <c r="D39" s="880"/>
      <c r="E39" s="880"/>
      <c r="F39" s="880"/>
      <c r="G39" s="221"/>
      <c r="H39" s="222"/>
      <c r="I39" s="791"/>
      <c r="J39" s="790"/>
      <c r="K39" s="68">
        <v>14823</v>
      </c>
      <c r="L39" s="792">
        <v>0.38</v>
      </c>
      <c r="M39" s="793"/>
      <c r="N39" s="69">
        <f t="shared" ref="N39:N41" si="0">K39*L39</f>
        <v>5632.74</v>
      </c>
    </row>
    <row r="40" spans="2:15">
      <c r="B40" s="223" t="s">
        <v>156</v>
      </c>
      <c r="C40" s="224"/>
      <c r="D40" s="224"/>
      <c r="E40" s="224"/>
      <c r="F40" s="224"/>
      <c r="G40" s="225"/>
      <c r="H40" s="222"/>
      <c r="I40" s="816"/>
      <c r="J40" s="813"/>
      <c r="K40" s="68">
        <v>11300</v>
      </c>
      <c r="L40" s="792">
        <v>0.38</v>
      </c>
      <c r="M40" s="793"/>
      <c r="N40" s="69">
        <f t="shared" si="0"/>
        <v>4294</v>
      </c>
    </row>
    <row r="41" spans="2:15">
      <c r="B41" s="879" t="s">
        <v>157</v>
      </c>
      <c r="C41" s="880"/>
      <c r="D41" s="880"/>
      <c r="E41" s="880"/>
      <c r="F41" s="880"/>
      <c r="G41" s="221"/>
      <c r="H41" s="222"/>
      <c r="I41" s="816"/>
      <c r="J41" s="813"/>
      <c r="K41" s="68">
        <v>3006</v>
      </c>
      <c r="L41" s="792">
        <v>0.38</v>
      </c>
      <c r="M41" s="793"/>
      <c r="N41" s="69">
        <f t="shared" si="0"/>
        <v>1142.28</v>
      </c>
    </row>
    <row r="42" spans="2:15" ht="13.5" thickBot="1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5" ht="14.25" thickBot="1">
      <c r="B43" s="817" t="s">
        <v>111</v>
      </c>
      <c r="C43" s="818"/>
      <c r="D43" s="818"/>
      <c r="E43" s="818"/>
      <c r="F43" s="818"/>
      <c r="G43" s="818"/>
      <c r="H43" s="818"/>
      <c r="I43" s="818"/>
      <c r="J43" s="818"/>
      <c r="K43" s="818"/>
      <c r="L43" s="818"/>
      <c r="M43" s="819"/>
      <c r="N43" s="70">
        <f>ROUND((SUM(N38:N42)),0)</f>
        <v>31266</v>
      </c>
    </row>
    <row r="44" spans="2:15">
      <c r="B44" s="794" t="s">
        <v>112</v>
      </c>
      <c r="C44" s="795"/>
      <c r="D44" s="795"/>
      <c r="E44" s="795"/>
      <c r="F44" s="795"/>
      <c r="G44" s="795"/>
      <c r="H44" s="795"/>
      <c r="I44" s="795"/>
      <c r="J44" s="795"/>
      <c r="K44" s="795"/>
      <c r="L44" s="795"/>
      <c r="M44" s="795"/>
      <c r="N44" s="796"/>
    </row>
    <row r="45" spans="2:15" ht="12.75" customHeight="1">
      <c r="B45" s="797"/>
      <c r="C45" s="798"/>
      <c r="D45" s="798"/>
      <c r="E45" s="798"/>
      <c r="F45" s="798"/>
      <c r="G45" s="798"/>
      <c r="H45" s="798"/>
      <c r="I45" s="798"/>
      <c r="J45" s="798"/>
      <c r="K45" s="798"/>
      <c r="L45" s="798"/>
      <c r="M45" s="798"/>
      <c r="N45" s="799"/>
    </row>
    <row r="46" spans="2:15" ht="13.5" customHeight="1" thickBot="1">
      <c r="B46" s="800"/>
      <c r="C46" s="801"/>
      <c r="D46" s="801"/>
      <c r="E46" s="801"/>
      <c r="F46" s="801"/>
      <c r="G46" s="801"/>
      <c r="H46" s="801"/>
      <c r="I46" s="801"/>
      <c r="J46" s="801"/>
      <c r="K46" s="801"/>
      <c r="L46" s="801"/>
      <c r="M46" s="801"/>
      <c r="N46" s="802"/>
    </row>
    <row r="47" spans="2:15" ht="13.5">
      <c r="B47" s="775" t="s">
        <v>102</v>
      </c>
      <c r="C47" s="803"/>
      <c r="D47" s="803"/>
      <c r="E47" s="803"/>
      <c r="F47" s="803"/>
      <c r="G47" s="803"/>
      <c r="H47" s="803"/>
      <c r="I47" s="804"/>
      <c r="J47" s="129" t="s">
        <v>104</v>
      </c>
      <c r="K47" s="113" t="s">
        <v>10</v>
      </c>
      <c r="L47" s="807" t="s">
        <v>113</v>
      </c>
      <c r="M47" s="804"/>
      <c r="N47" s="114" t="s">
        <v>109</v>
      </c>
    </row>
    <row r="48" spans="2:15">
      <c r="B48" s="165" t="s">
        <v>158</v>
      </c>
      <c r="C48" s="163"/>
      <c r="D48" s="163"/>
      <c r="E48" s="163"/>
      <c r="F48" s="163"/>
      <c r="G48" s="163"/>
      <c r="H48" s="163"/>
      <c r="I48" s="164"/>
      <c r="J48" s="71" t="s">
        <v>115</v>
      </c>
      <c r="K48" s="226">
        <f>2.92*1.1</f>
        <v>3.2120000000000002</v>
      </c>
      <c r="L48" s="814">
        <v>24750</v>
      </c>
      <c r="M48" s="815"/>
      <c r="N48" s="69">
        <f>L48*K48</f>
        <v>79497</v>
      </c>
      <c r="O48" s="72"/>
    </row>
    <row r="49" spans="2:15">
      <c r="B49" s="856" t="s">
        <v>159</v>
      </c>
      <c r="C49" s="857"/>
      <c r="D49" s="857"/>
      <c r="E49" s="857"/>
      <c r="F49" s="857"/>
      <c r="G49" s="857"/>
      <c r="H49" s="857"/>
      <c r="I49" s="858"/>
      <c r="J49" s="154" t="s">
        <v>160</v>
      </c>
      <c r="K49" s="226">
        <v>0.77</v>
      </c>
      <c r="L49" s="814">
        <v>11900</v>
      </c>
      <c r="M49" s="815"/>
      <c r="N49" s="69">
        <f t="shared" ref="N49:N58" si="1">L49*K49</f>
        <v>9163</v>
      </c>
      <c r="O49" s="72"/>
    </row>
    <row r="50" spans="2:15">
      <c r="B50" s="227" t="s">
        <v>161</v>
      </c>
      <c r="C50" s="228"/>
      <c r="D50" s="228"/>
      <c r="E50" s="228"/>
      <c r="F50" s="228"/>
      <c r="G50" s="228"/>
      <c r="H50" s="228"/>
      <c r="I50" s="229"/>
      <c r="J50" s="154" t="s">
        <v>162</v>
      </c>
      <c r="K50" s="226">
        <v>7.1428571428571425E-2</v>
      </c>
      <c r="L50" s="814">
        <v>43900</v>
      </c>
      <c r="M50" s="815"/>
      <c r="N50" s="69">
        <f t="shared" si="1"/>
        <v>3135.7142857142853</v>
      </c>
      <c r="O50" s="72"/>
    </row>
    <row r="51" spans="2:15">
      <c r="B51" s="227" t="s">
        <v>163</v>
      </c>
      <c r="C51" s="228"/>
      <c r="D51" s="228"/>
      <c r="E51" s="228"/>
      <c r="F51" s="228"/>
      <c r="G51" s="228"/>
      <c r="H51" s="228"/>
      <c r="I51" s="229"/>
      <c r="J51" s="154" t="s">
        <v>162</v>
      </c>
      <c r="K51" s="226">
        <v>0.1111111111111111</v>
      </c>
      <c r="L51" s="814">
        <v>30000</v>
      </c>
      <c r="M51" s="815"/>
      <c r="N51" s="69">
        <f t="shared" si="1"/>
        <v>3333.333333333333</v>
      </c>
      <c r="O51" s="72"/>
    </row>
    <row r="52" spans="2:15">
      <c r="B52" s="227" t="s">
        <v>164</v>
      </c>
      <c r="C52" s="228"/>
      <c r="D52" s="228"/>
      <c r="E52" s="228"/>
      <c r="F52" s="228"/>
      <c r="G52" s="228"/>
      <c r="H52" s="228"/>
      <c r="I52" s="229"/>
      <c r="J52" s="154" t="s">
        <v>162</v>
      </c>
      <c r="K52" s="226">
        <v>0.1111111111111111</v>
      </c>
      <c r="L52" s="814">
        <v>21000</v>
      </c>
      <c r="M52" s="815"/>
      <c r="N52" s="69">
        <f t="shared" si="1"/>
        <v>2333.333333333333</v>
      </c>
      <c r="O52" s="72"/>
    </row>
    <row r="53" spans="2:15">
      <c r="B53" s="227" t="s">
        <v>165</v>
      </c>
      <c r="C53" s="228"/>
      <c r="D53" s="228"/>
      <c r="E53" s="228"/>
      <c r="F53" s="228"/>
      <c r="G53" s="228"/>
      <c r="H53" s="228"/>
      <c r="I53" s="229"/>
      <c r="J53" s="154" t="s">
        <v>162</v>
      </c>
      <c r="K53" s="226">
        <v>1.6666666666666666E-2</v>
      </c>
      <c r="L53" s="814">
        <v>96000</v>
      </c>
      <c r="M53" s="815"/>
      <c r="N53" s="69">
        <f t="shared" si="1"/>
        <v>1600</v>
      </c>
      <c r="O53" s="72"/>
    </row>
    <row r="54" spans="2:15">
      <c r="B54" s="227" t="s">
        <v>166</v>
      </c>
      <c r="C54" s="228"/>
      <c r="D54" s="228"/>
      <c r="E54" s="228"/>
      <c r="F54" s="228"/>
      <c r="G54" s="228"/>
      <c r="H54" s="228"/>
      <c r="I54" s="229"/>
      <c r="J54" s="154" t="s">
        <v>167</v>
      </c>
      <c r="K54" s="226">
        <v>0.1111111111111111</v>
      </c>
      <c r="L54" s="814">
        <v>4500</v>
      </c>
      <c r="M54" s="815"/>
      <c r="N54" s="69">
        <f t="shared" si="1"/>
        <v>500</v>
      </c>
      <c r="O54" s="72"/>
    </row>
    <row r="55" spans="2:15">
      <c r="B55" s="227" t="s">
        <v>168</v>
      </c>
      <c r="C55" s="228"/>
      <c r="D55" s="228"/>
      <c r="E55" s="228"/>
      <c r="F55" s="228"/>
      <c r="G55" s="228"/>
      <c r="H55" s="228"/>
      <c r="I55" s="229"/>
      <c r="J55" s="154" t="s">
        <v>167</v>
      </c>
      <c r="K55" s="226">
        <v>0.1111111111111111</v>
      </c>
      <c r="L55" s="814">
        <v>4500</v>
      </c>
      <c r="M55" s="815"/>
      <c r="N55" s="69">
        <f t="shared" si="1"/>
        <v>500</v>
      </c>
      <c r="O55" s="72"/>
    </row>
    <row r="56" spans="2:15">
      <c r="B56" s="227" t="s">
        <v>169</v>
      </c>
      <c r="C56" s="228"/>
      <c r="D56" s="228"/>
      <c r="E56" s="228"/>
      <c r="F56" s="228"/>
      <c r="G56" s="228"/>
      <c r="H56" s="228"/>
      <c r="I56" s="229"/>
      <c r="J56" s="154" t="s">
        <v>160</v>
      </c>
      <c r="K56" s="226">
        <v>0.66666666666666663</v>
      </c>
      <c r="L56" s="814">
        <v>5950.0000000000009</v>
      </c>
      <c r="M56" s="815"/>
      <c r="N56" s="69">
        <f t="shared" si="1"/>
        <v>3966.666666666667</v>
      </c>
      <c r="O56" s="72"/>
    </row>
    <row r="57" spans="2:15">
      <c r="B57" s="227" t="s">
        <v>170</v>
      </c>
      <c r="C57" s="228"/>
      <c r="D57" s="228"/>
      <c r="E57" s="228"/>
      <c r="F57" s="228"/>
      <c r="G57" s="228"/>
      <c r="H57" s="228"/>
      <c r="I57" s="229"/>
      <c r="J57" s="154" t="s">
        <v>171</v>
      </c>
      <c r="K57" s="226">
        <f>+(1.33333333333333)</f>
        <v>1.3333333333333299</v>
      </c>
      <c r="L57" s="814">
        <v>440.00000000000006</v>
      </c>
      <c r="M57" s="815"/>
      <c r="N57" s="69">
        <f t="shared" si="1"/>
        <v>586.66666666666526</v>
      </c>
      <c r="O57" s="72"/>
    </row>
    <row r="58" spans="2:15">
      <c r="B58" s="811" t="s">
        <v>172</v>
      </c>
      <c r="C58" s="812"/>
      <c r="D58" s="812"/>
      <c r="E58" s="812"/>
      <c r="F58" s="812"/>
      <c r="G58" s="812"/>
      <c r="H58" s="812"/>
      <c r="I58" s="813"/>
      <c r="J58" s="71" t="s">
        <v>171</v>
      </c>
      <c r="K58" s="226">
        <v>1.3333333333333333</v>
      </c>
      <c r="L58" s="814">
        <v>15000</v>
      </c>
      <c r="M58" s="815"/>
      <c r="N58" s="69">
        <f t="shared" si="1"/>
        <v>20000</v>
      </c>
    </row>
    <row r="59" spans="2:15" ht="13.5" thickBot="1">
      <c r="B59" s="811"/>
      <c r="C59" s="812"/>
      <c r="D59" s="812"/>
      <c r="E59" s="812"/>
      <c r="F59" s="812"/>
      <c r="G59" s="812"/>
      <c r="H59" s="812"/>
      <c r="I59" s="813"/>
      <c r="J59" s="130"/>
      <c r="K59" s="75"/>
      <c r="L59" s="230"/>
      <c r="M59" s="231"/>
      <c r="N59" s="69"/>
    </row>
    <row r="60" spans="2:15" ht="14.25" thickBot="1">
      <c r="B60" s="817" t="s">
        <v>111</v>
      </c>
      <c r="C60" s="818"/>
      <c r="D60" s="818"/>
      <c r="E60" s="818"/>
      <c r="F60" s="818"/>
      <c r="G60" s="818"/>
      <c r="H60" s="818"/>
      <c r="I60" s="818"/>
      <c r="J60" s="818"/>
      <c r="K60" s="818"/>
      <c r="L60" s="818"/>
      <c r="M60" s="819"/>
      <c r="N60" s="166">
        <f>ROUND((SUM(N48:N59)),0)</f>
        <v>124616</v>
      </c>
    </row>
    <row r="61" spans="2:15" ht="12.75" customHeight="1">
      <c r="B61" s="794" t="s">
        <v>130</v>
      </c>
      <c r="C61" s="795"/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6"/>
    </row>
    <row r="62" spans="2:15" ht="12.75" customHeight="1">
      <c r="B62" s="797"/>
      <c r="C62" s="798"/>
      <c r="D62" s="798"/>
      <c r="E62" s="798"/>
      <c r="F62" s="798"/>
      <c r="G62" s="798"/>
      <c r="H62" s="798"/>
      <c r="I62" s="798"/>
      <c r="J62" s="798"/>
      <c r="K62" s="798"/>
      <c r="L62" s="798"/>
      <c r="M62" s="798"/>
      <c r="N62" s="799"/>
    </row>
    <row r="63" spans="2:15" ht="13.5" customHeight="1" thickBot="1">
      <c r="B63" s="800"/>
      <c r="C63" s="801"/>
      <c r="D63" s="801"/>
      <c r="E63" s="801"/>
      <c r="F63" s="801"/>
      <c r="G63" s="801"/>
      <c r="H63" s="801"/>
      <c r="I63" s="801"/>
      <c r="J63" s="801"/>
      <c r="K63" s="801"/>
      <c r="L63" s="801"/>
      <c r="M63" s="801"/>
      <c r="N63" s="802"/>
    </row>
    <row r="64" spans="2:15" ht="13.5">
      <c r="B64" s="775" t="s">
        <v>131</v>
      </c>
      <c r="C64" s="803"/>
      <c r="D64" s="803"/>
      <c r="E64" s="803"/>
      <c r="F64" s="803"/>
      <c r="G64" s="803"/>
      <c r="H64" s="803"/>
      <c r="I64" s="113" t="s">
        <v>132</v>
      </c>
      <c r="J64" s="128" t="s">
        <v>133</v>
      </c>
      <c r="K64" s="134" t="s">
        <v>134</v>
      </c>
      <c r="L64" s="807" t="s">
        <v>135</v>
      </c>
      <c r="M64" s="804"/>
      <c r="N64" s="114" t="s">
        <v>109</v>
      </c>
    </row>
    <row r="65" spans="2:14">
      <c r="B65" s="811"/>
      <c r="C65" s="812"/>
      <c r="D65" s="812"/>
      <c r="E65" s="812"/>
      <c r="F65" s="812"/>
      <c r="G65" s="812"/>
      <c r="H65" s="812"/>
      <c r="I65" s="77"/>
      <c r="J65" s="78"/>
      <c r="K65" s="77"/>
      <c r="L65" s="792"/>
      <c r="M65" s="793"/>
      <c r="N65" s="79"/>
    </row>
    <row r="66" spans="2:14" ht="13.5" thickBot="1">
      <c r="B66" s="827"/>
      <c r="C66" s="828"/>
      <c r="D66" s="828"/>
      <c r="E66" s="828"/>
      <c r="F66" s="828"/>
      <c r="G66" s="828"/>
      <c r="H66" s="828"/>
      <c r="I66" s="80"/>
      <c r="J66" s="81"/>
      <c r="K66" s="80"/>
      <c r="L66" s="829"/>
      <c r="M66" s="830"/>
      <c r="N66" s="82"/>
    </row>
    <row r="67" spans="2:14" ht="14.25" thickBot="1">
      <c r="B67" s="817" t="s">
        <v>111</v>
      </c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9"/>
      <c r="N67" s="83">
        <f>SUM(N65:N66)</f>
        <v>0</v>
      </c>
    </row>
    <row r="68" spans="2:14">
      <c r="B68" s="794" t="s">
        <v>136</v>
      </c>
      <c r="C68" s="795"/>
      <c r="D68" s="795"/>
      <c r="E68" s="795"/>
      <c r="F68" s="795"/>
      <c r="G68" s="795"/>
      <c r="H68" s="795"/>
      <c r="I68" s="795"/>
      <c r="J68" s="795"/>
      <c r="K68" s="795"/>
      <c r="L68" s="795"/>
      <c r="M68" s="795"/>
      <c r="N68" s="796"/>
    </row>
    <row r="69" spans="2:14">
      <c r="B69" s="797" t="s">
        <v>136</v>
      </c>
      <c r="C69" s="798"/>
      <c r="D69" s="798"/>
      <c r="E69" s="798"/>
      <c r="F69" s="798"/>
      <c r="G69" s="798"/>
      <c r="H69" s="798"/>
      <c r="I69" s="798"/>
      <c r="J69" s="798"/>
      <c r="K69" s="798"/>
      <c r="L69" s="798"/>
      <c r="M69" s="798"/>
      <c r="N69" s="799"/>
    </row>
    <row r="70" spans="2:14" ht="13.5" thickBot="1">
      <c r="B70" s="800"/>
      <c r="C70" s="801"/>
      <c r="D70" s="801"/>
      <c r="E70" s="801"/>
      <c r="F70" s="801"/>
      <c r="G70" s="801"/>
      <c r="H70" s="801"/>
      <c r="I70" s="801"/>
      <c r="J70" s="801"/>
      <c r="K70" s="801"/>
      <c r="L70" s="801"/>
      <c r="M70" s="801"/>
      <c r="N70" s="802"/>
    </row>
    <row r="71" spans="2:14" ht="14.25" thickBot="1">
      <c r="B71" s="872" t="s">
        <v>137</v>
      </c>
      <c r="C71" s="873"/>
      <c r="D71" s="873"/>
      <c r="E71" s="873"/>
      <c r="F71" s="873"/>
      <c r="G71" s="873"/>
      <c r="H71" s="159" t="s">
        <v>10</v>
      </c>
      <c r="I71" s="159" t="s">
        <v>138</v>
      </c>
      <c r="J71" s="175" t="s">
        <v>139</v>
      </c>
      <c r="K71" s="159" t="s">
        <v>140</v>
      </c>
      <c r="L71" s="874" t="s">
        <v>108</v>
      </c>
      <c r="M71" s="875"/>
      <c r="N71" s="160" t="s">
        <v>109</v>
      </c>
    </row>
    <row r="72" spans="2:14">
      <c r="B72" s="862" t="s">
        <v>173</v>
      </c>
      <c r="C72" s="863"/>
      <c r="D72" s="863"/>
      <c r="E72" s="863"/>
      <c r="F72" s="863"/>
      <c r="G72" s="864"/>
      <c r="H72" s="204">
        <v>1</v>
      </c>
      <c r="I72" s="205">
        <f>37329*2</f>
        <v>74658</v>
      </c>
      <c r="J72" s="206">
        <v>1.85</v>
      </c>
      <c r="K72" s="207">
        <f>H72*I72*J72</f>
        <v>138117.30000000002</v>
      </c>
      <c r="L72" s="865">
        <v>0.33</v>
      </c>
      <c r="M72" s="866"/>
      <c r="N72" s="208">
        <f>K72*L72</f>
        <v>45578.70900000001</v>
      </c>
    </row>
    <row r="73" spans="2:14">
      <c r="B73" s="867" t="s">
        <v>174</v>
      </c>
      <c r="C73" s="868"/>
      <c r="D73" s="868"/>
      <c r="E73" s="868"/>
      <c r="F73" s="868"/>
      <c r="G73" s="869"/>
      <c r="H73" s="209">
        <v>1</v>
      </c>
      <c r="I73" s="85">
        <v>57670</v>
      </c>
      <c r="J73" s="84">
        <v>1.85</v>
      </c>
      <c r="K73" s="141">
        <f>I73*J73*H73</f>
        <v>106689.5</v>
      </c>
      <c r="L73" s="822">
        <v>0.33</v>
      </c>
      <c r="M73" s="823"/>
      <c r="N73" s="87">
        <f>K73*L73</f>
        <v>35207.535000000003</v>
      </c>
    </row>
    <row r="74" spans="2:14">
      <c r="B74" s="870"/>
      <c r="C74" s="871"/>
      <c r="D74" s="871"/>
      <c r="E74" s="871"/>
      <c r="F74" s="871"/>
      <c r="G74" s="871"/>
      <c r="H74" s="155"/>
      <c r="I74" s="155"/>
      <c r="J74" s="155"/>
      <c r="K74" s="155"/>
      <c r="L74" s="791"/>
      <c r="M74" s="790"/>
      <c r="N74" s="156"/>
    </row>
    <row r="75" spans="2:14">
      <c r="B75" s="870"/>
      <c r="C75" s="871"/>
      <c r="D75" s="871"/>
      <c r="E75" s="871"/>
      <c r="F75" s="871"/>
      <c r="G75" s="871"/>
      <c r="H75" s="155"/>
      <c r="I75" s="155"/>
      <c r="J75" s="155"/>
      <c r="K75" s="155"/>
      <c r="L75" s="791"/>
      <c r="M75" s="790"/>
      <c r="N75" s="156"/>
    </row>
    <row r="76" spans="2:14" ht="13.5" thickBot="1">
      <c r="B76" s="859"/>
      <c r="C76" s="860"/>
      <c r="D76" s="860"/>
      <c r="E76" s="860"/>
      <c r="F76" s="860"/>
      <c r="G76" s="860"/>
      <c r="H76" s="232"/>
      <c r="I76" s="233"/>
      <c r="J76" s="232"/>
      <c r="K76" s="234"/>
      <c r="L76" s="861"/>
      <c r="M76" s="861"/>
      <c r="N76" s="235"/>
    </row>
    <row r="77" spans="2:14" ht="14.25" thickBot="1">
      <c r="B77" s="817" t="s">
        <v>111</v>
      </c>
      <c r="C77" s="818"/>
      <c r="D77" s="818"/>
      <c r="E77" s="818"/>
      <c r="F77" s="818"/>
      <c r="G77" s="818"/>
      <c r="H77" s="818"/>
      <c r="I77" s="818"/>
      <c r="J77" s="818"/>
      <c r="K77" s="818"/>
      <c r="L77" s="818"/>
      <c r="M77" s="819"/>
      <c r="N77" s="76">
        <f>ROUND((SUM(N72:N76)),0)</f>
        <v>80786</v>
      </c>
    </row>
    <row r="78" spans="2:14" ht="13.5" thickBot="1">
      <c r="B78" s="67"/>
      <c r="N78" s="56"/>
    </row>
    <row r="79" spans="2:14" ht="13.5" thickBot="1">
      <c r="B79" s="845" t="s">
        <v>143</v>
      </c>
      <c r="C79" s="846"/>
      <c r="D79" s="846"/>
      <c r="E79" s="846"/>
      <c r="F79" s="846"/>
      <c r="G79" s="846"/>
      <c r="H79" s="846"/>
      <c r="I79" s="846"/>
      <c r="J79" s="846"/>
      <c r="K79" s="846"/>
      <c r="L79" s="846"/>
      <c r="M79" s="847"/>
      <c r="N79" s="210">
        <f>+N77+N67+N60+N43</f>
        <v>236668</v>
      </c>
    </row>
    <row r="80" spans="2:14">
      <c r="B80" s="884" t="s">
        <v>144</v>
      </c>
      <c r="C80" s="885"/>
      <c r="D80" s="885"/>
      <c r="E80" s="885"/>
      <c r="F80" s="885"/>
      <c r="G80" s="885"/>
      <c r="H80" s="885"/>
      <c r="I80" s="885"/>
      <c r="J80" s="885"/>
      <c r="K80" s="885"/>
      <c r="L80" s="885"/>
      <c r="M80" s="885"/>
      <c r="N80" s="886"/>
    </row>
    <row r="81" spans="2:15">
      <c r="B81" s="887" t="s">
        <v>144</v>
      </c>
      <c r="C81" s="888"/>
      <c r="D81" s="888"/>
      <c r="E81" s="888"/>
      <c r="F81" s="888"/>
      <c r="G81" s="888"/>
      <c r="H81" s="888"/>
      <c r="I81" s="888"/>
      <c r="J81" s="888"/>
      <c r="K81" s="888"/>
      <c r="L81" s="888"/>
      <c r="M81" s="888"/>
      <c r="N81" s="889"/>
    </row>
    <row r="82" spans="2:15" ht="13.5" thickBot="1">
      <c r="B82" s="890"/>
      <c r="C82" s="891"/>
      <c r="D82" s="891"/>
      <c r="E82" s="891"/>
      <c r="F82" s="891"/>
      <c r="G82" s="891"/>
      <c r="H82" s="891"/>
      <c r="I82" s="891"/>
      <c r="J82" s="891"/>
      <c r="K82" s="891"/>
      <c r="L82" s="891"/>
      <c r="M82" s="891"/>
      <c r="N82" s="892"/>
    </row>
    <row r="83" spans="2:15" ht="13.5">
      <c r="B83" s="775" t="s">
        <v>145</v>
      </c>
      <c r="C83" s="803"/>
      <c r="D83" s="803"/>
      <c r="E83" s="803"/>
      <c r="F83" s="803"/>
      <c r="G83" s="803"/>
      <c r="H83" s="803"/>
      <c r="I83" s="128"/>
      <c r="J83" s="136"/>
      <c r="K83" s="135" t="s">
        <v>146</v>
      </c>
      <c r="L83" s="848" t="s">
        <v>147</v>
      </c>
      <c r="M83" s="849"/>
      <c r="N83" s="137"/>
    </row>
    <row r="84" spans="2:15">
      <c r="B84" s="811" t="s">
        <v>68</v>
      </c>
      <c r="C84" s="812"/>
      <c r="D84" s="812"/>
      <c r="E84" s="812"/>
      <c r="F84" s="812"/>
      <c r="G84" s="812"/>
      <c r="H84" s="812"/>
      <c r="I84" s="92"/>
      <c r="J84" s="93"/>
      <c r="K84" s="94">
        <v>0.1</v>
      </c>
      <c r="L84" s="838">
        <f>+N79*K84</f>
        <v>23666.800000000003</v>
      </c>
      <c r="M84" s="839"/>
      <c r="N84" s="95">
        <v>23666.800000000003</v>
      </c>
    </row>
    <row r="85" spans="2:15">
      <c r="B85" s="96" t="s">
        <v>148</v>
      </c>
      <c r="C85" s="97"/>
      <c r="D85" s="97"/>
      <c r="E85" s="97"/>
      <c r="F85" s="97"/>
      <c r="G85" s="97"/>
      <c r="H85" s="97"/>
      <c r="I85" s="92"/>
      <c r="J85" s="93"/>
      <c r="K85" s="94">
        <v>0.05</v>
      </c>
      <c r="L85" s="838">
        <f>+N79*K85</f>
        <v>11833.400000000001</v>
      </c>
      <c r="M85" s="839"/>
      <c r="N85" s="95">
        <v>7100.04</v>
      </c>
    </row>
    <row r="86" spans="2:15" ht="13.5" thickBot="1">
      <c r="B86" s="46" t="s">
        <v>72</v>
      </c>
      <c r="C86" s="47"/>
      <c r="D86" s="47"/>
      <c r="E86" s="47"/>
      <c r="F86" s="47"/>
      <c r="G86" s="47"/>
      <c r="H86" s="47"/>
      <c r="I86" s="98"/>
      <c r="J86" s="99"/>
      <c r="K86" s="94">
        <v>0.05</v>
      </c>
      <c r="L86" s="840">
        <f>+N79*K86</f>
        <v>11833.400000000001</v>
      </c>
      <c r="M86" s="841"/>
      <c r="N86" s="95">
        <v>11833.400000000001</v>
      </c>
    </row>
    <row r="87" spans="2:15" ht="14.25" thickBot="1">
      <c r="B87" s="817" t="s">
        <v>111</v>
      </c>
      <c r="C87" s="818"/>
      <c r="D87" s="818"/>
      <c r="E87" s="818"/>
      <c r="F87" s="818"/>
      <c r="G87" s="818"/>
      <c r="H87" s="818"/>
      <c r="I87" s="818"/>
      <c r="J87" s="818"/>
      <c r="K87" s="818"/>
      <c r="L87" s="818"/>
      <c r="M87" s="819"/>
      <c r="N87" s="211">
        <f>ROUND((SUM(L84:M86)),0)</f>
        <v>47334</v>
      </c>
    </row>
    <row r="88" spans="2:15" ht="15.75" customHeight="1" thickBot="1">
      <c r="B88" s="881"/>
      <c r="C88" s="882"/>
      <c r="D88" s="882"/>
      <c r="E88" s="882"/>
      <c r="F88" s="882"/>
      <c r="G88" s="882"/>
      <c r="H88" s="882"/>
      <c r="I88" s="882"/>
      <c r="J88" s="882"/>
      <c r="K88" s="882"/>
      <c r="L88" s="882"/>
      <c r="M88" s="882"/>
      <c r="N88" s="883"/>
    </row>
    <row r="89" spans="2:15" ht="13.5" thickBot="1">
      <c r="B89" s="842" t="s">
        <v>149</v>
      </c>
      <c r="C89" s="843"/>
      <c r="D89" s="843"/>
      <c r="E89" s="843"/>
      <c r="F89" s="843"/>
      <c r="G89" s="843"/>
      <c r="H89" s="843"/>
      <c r="I89" s="843"/>
      <c r="J89" s="843"/>
      <c r="K89" s="843"/>
      <c r="L89" s="843"/>
      <c r="M89" s="844"/>
      <c r="N89" s="389">
        <f>ROUND((N79+N87),0)</f>
        <v>284002</v>
      </c>
    </row>
    <row r="90" spans="2:15">
      <c r="B90" s="67"/>
      <c r="N90" s="56"/>
      <c r="O90" s="67"/>
    </row>
    <row r="91" spans="2:15">
      <c r="B91" s="67"/>
      <c r="N91" s="56"/>
      <c r="O91" s="158"/>
    </row>
    <row r="92" spans="2:15">
      <c r="B92" s="67"/>
      <c r="G92" s="54" t="str">
        <f>+'[40]SV-01'!$G$96</f>
        <v>Firma</v>
      </c>
      <c r="H92" s="54"/>
      <c r="I92" s="54"/>
      <c r="J92" s="54"/>
      <c r="N92" s="56"/>
    </row>
    <row r="93" spans="2:15" ht="13.5">
      <c r="B93" s="101"/>
      <c r="C93" s="102"/>
      <c r="D93" s="102"/>
      <c r="E93" s="102"/>
      <c r="F93" s="102"/>
      <c r="G93" s="54" t="str">
        <f>+'[40]SV-01'!$G$97</f>
        <v>Nombre:</v>
      </c>
      <c r="H93" s="102"/>
      <c r="I93" s="102"/>
      <c r="J93" s="102"/>
      <c r="K93" s="102"/>
      <c r="L93" s="102"/>
      <c r="M93" s="102"/>
      <c r="N93" s="103"/>
    </row>
    <row r="94" spans="2:15" ht="13.5">
      <c r="B94" s="101"/>
      <c r="C94" s="102"/>
      <c r="D94" s="102"/>
      <c r="E94" s="102"/>
      <c r="F94" s="102"/>
      <c r="G94" s="54" t="str">
        <f>+'[40]SV-01'!$G$98</f>
        <v>Representante Legal del Contratista o su Apoderado</v>
      </c>
      <c r="J94" s="102"/>
      <c r="K94" s="102"/>
      <c r="L94" s="102"/>
      <c r="M94" s="102"/>
      <c r="N94" s="103"/>
    </row>
    <row r="95" spans="2:15">
      <c r="B95" s="38"/>
      <c r="C95" s="63"/>
      <c r="D95" s="63"/>
      <c r="E95" s="63"/>
      <c r="F95" s="63"/>
      <c r="G95" s="54" t="str">
        <f>+'[40]SV-01'!$G$99</f>
        <v>Matricula No. :</v>
      </c>
      <c r="H95" s="63"/>
      <c r="I95" s="63"/>
      <c r="J95" s="63"/>
      <c r="K95" s="63"/>
      <c r="L95" s="63"/>
      <c r="M95" s="63"/>
      <c r="N95" s="61"/>
    </row>
    <row r="96" spans="2:15">
      <c r="B96" s="67"/>
      <c r="G96" s="29" t="s">
        <v>150</v>
      </c>
      <c r="N96" s="56"/>
    </row>
    <row r="97" spans="2:14" ht="13.5">
      <c r="B97" s="104" t="str">
        <f>+'[40]SV-01'!$B$101</f>
        <v>OBSERVACIONES INTERVENTORÍA</v>
      </c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6"/>
    </row>
    <row r="98" spans="2:14">
      <c r="B98" s="824"/>
      <c r="C98" s="825"/>
      <c r="D98" s="825"/>
      <c r="E98" s="825"/>
      <c r="F98" s="825"/>
      <c r="G98" s="825"/>
      <c r="H98" s="825"/>
      <c r="I98" s="825"/>
      <c r="J98" s="825"/>
      <c r="K98" s="825"/>
      <c r="L98" s="825"/>
      <c r="M98" s="825"/>
      <c r="N98" s="826"/>
    </row>
    <row r="99" spans="2:14">
      <c r="B99" s="788"/>
      <c r="C99" s="789"/>
      <c r="D99" s="789"/>
      <c r="E99" s="789"/>
      <c r="F99" s="789"/>
      <c r="G99" s="789"/>
      <c r="H99" s="789"/>
      <c r="I99" s="789"/>
      <c r="J99" s="789"/>
      <c r="K99" s="789"/>
      <c r="L99" s="789"/>
      <c r="M99" s="789"/>
      <c r="N99" s="831"/>
    </row>
    <row r="100" spans="2:14">
      <c r="B100" s="38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1"/>
    </row>
    <row r="101" spans="2:14">
      <c r="B101" s="67"/>
      <c r="G101" s="54" t="str">
        <f>+'[40]SV-01'!$G$105</f>
        <v>Firma</v>
      </c>
      <c r="N101" s="56"/>
    </row>
    <row r="102" spans="2:14">
      <c r="B102" s="67"/>
      <c r="G102" s="29" t="str">
        <f>+'[40]SV-01'!$G$106</f>
        <v>Nombre:</v>
      </c>
      <c r="H102" s="97"/>
      <c r="I102" s="97"/>
      <c r="J102" s="97"/>
      <c r="N102" s="56"/>
    </row>
    <row r="103" spans="2:14">
      <c r="B103" s="67"/>
      <c r="G103" s="29" t="str">
        <f>+'[40]SV-01'!$G$107</f>
        <v>Representante Legal del Interventor o su Apoderado</v>
      </c>
      <c r="H103" s="62"/>
      <c r="I103" s="62"/>
      <c r="J103" s="62"/>
      <c r="N103" s="56"/>
    </row>
    <row r="104" spans="2:14">
      <c r="B104" s="107"/>
      <c r="C104" s="63"/>
      <c r="D104" s="63"/>
      <c r="E104" s="63"/>
      <c r="F104" s="63"/>
      <c r="G104" s="29" t="str">
        <f>+'[40]SV-01'!$G$108</f>
        <v>Matricula No. :</v>
      </c>
      <c r="K104" s="63"/>
      <c r="L104" s="63"/>
      <c r="M104" s="63"/>
      <c r="N104" s="61"/>
    </row>
    <row r="105" spans="2:14" ht="13.5">
      <c r="B105" s="108" t="str">
        <f>+'[40]SV-01'!$B$109</f>
        <v xml:space="preserve">Original: Archivo de Gestión Contractual ( Subdirecciòn Administrativa) </v>
      </c>
      <c r="C105" s="109"/>
      <c r="D105" s="109"/>
      <c r="J105" s="832"/>
      <c r="K105" s="832"/>
      <c r="L105" s="832"/>
      <c r="M105" s="832"/>
      <c r="N105" s="833"/>
    </row>
    <row r="106" spans="2:14" ht="13.5">
      <c r="B106" s="108" t="str">
        <f>+'[40]SV-01'!$B$110</f>
        <v>Copias : Unidad Ejecutora,  Contratista, Interventor y Dirección Territorial.</v>
      </c>
      <c r="C106" s="109"/>
      <c r="D106" s="109"/>
      <c r="J106" s="832"/>
      <c r="K106" s="832"/>
      <c r="L106" s="832"/>
      <c r="M106" s="832"/>
      <c r="N106" s="833"/>
    </row>
    <row r="107" spans="2:14" ht="13.5" thickBot="1">
      <c r="B107" s="836"/>
      <c r="C107" s="837"/>
      <c r="D107" s="837"/>
      <c r="E107" s="81"/>
      <c r="F107" s="81"/>
      <c r="G107" s="81"/>
      <c r="H107" s="81"/>
      <c r="I107" s="81"/>
      <c r="J107" s="834"/>
      <c r="K107" s="834"/>
      <c r="L107" s="834"/>
      <c r="M107" s="834"/>
      <c r="N107" s="835"/>
    </row>
  </sheetData>
  <mergeCells count="102">
    <mergeCell ref="B99:N99"/>
    <mergeCell ref="J105:N107"/>
    <mergeCell ref="B107:D107"/>
    <mergeCell ref="B38:H38"/>
    <mergeCell ref="B39:F39"/>
    <mergeCell ref="B41:F41"/>
    <mergeCell ref="L55:M55"/>
    <mergeCell ref="L56:M56"/>
    <mergeCell ref="L57:M57"/>
    <mergeCell ref="L86:M86"/>
    <mergeCell ref="B87:M87"/>
    <mergeCell ref="B88:N88"/>
    <mergeCell ref="B89:M89"/>
    <mergeCell ref="B98:N98"/>
    <mergeCell ref="B80:N82"/>
    <mergeCell ref="B83:H83"/>
    <mergeCell ref="L83:M83"/>
    <mergeCell ref="B84:H84"/>
    <mergeCell ref="L84:M84"/>
    <mergeCell ref="L85:M85"/>
    <mergeCell ref="B77:M77"/>
    <mergeCell ref="B79:M79"/>
    <mergeCell ref="B75:G75"/>
    <mergeCell ref="L75:M75"/>
    <mergeCell ref="B76:G76"/>
    <mergeCell ref="L76:M76"/>
    <mergeCell ref="B72:G72"/>
    <mergeCell ref="L72:M72"/>
    <mergeCell ref="B73:G73"/>
    <mergeCell ref="L73:M73"/>
    <mergeCell ref="B74:G74"/>
    <mergeCell ref="L74:M74"/>
    <mergeCell ref="B66:H66"/>
    <mergeCell ref="L66:M66"/>
    <mergeCell ref="B67:M67"/>
    <mergeCell ref="B68:N70"/>
    <mergeCell ref="B71:G71"/>
    <mergeCell ref="L71:M71"/>
    <mergeCell ref="B60:M60"/>
    <mergeCell ref="B61:N63"/>
    <mergeCell ref="B64:H64"/>
    <mergeCell ref="L64:M64"/>
    <mergeCell ref="B65:H65"/>
    <mergeCell ref="L65:M65"/>
    <mergeCell ref="L48:M48"/>
    <mergeCell ref="B49:I49"/>
    <mergeCell ref="L49:M49"/>
    <mergeCell ref="B58:I58"/>
    <mergeCell ref="L58:M58"/>
    <mergeCell ref="B59:I59"/>
    <mergeCell ref="L52:M52"/>
    <mergeCell ref="L53:M53"/>
    <mergeCell ref="L54:M54"/>
    <mergeCell ref="B42:H42"/>
    <mergeCell ref="I42:J42"/>
    <mergeCell ref="L42:M42"/>
    <mergeCell ref="B43:M43"/>
    <mergeCell ref="B44:N46"/>
    <mergeCell ref="B47:I47"/>
    <mergeCell ref="L47:M47"/>
    <mergeCell ref="L50:M50"/>
    <mergeCell ref="L51:M51"/>
    <mergeCell ref="I40:J40"/>
    <mergeCell ref="L40:M40"/>
    <mergeCell ref="I41:J41"/>
    <mergeCell ref="L41:M41"/>
    <mergeCell ref="B34:N36"/>
    <mergeCell ref="B37:H37"/>
    <mergeCell ref="I37:J37"/>
    <mergeCell ref="L37:M37"/>
    <mergeCell ref="L38:M38"/>
    <mergeCell ref="I39:J39"/>
    <mergeCell ref="L39:M39"/>
    <mergeCell ref="G28:M28"/>
    <mergeCell ref="B30:N30"/>
    <mergeCell ref="C32:K32"/>
    <mergeCell ref="L32:M32"/>
    <mergeCell ref="C33:K33"/>
    <mergeCell ref="L33:M33"/>
    <mergeCell ref="L13:N13"/>
    <mergeCell ref="H18:M18"/>
    <mergeCell ref="D19:M20"/>
    <mergeCell ref="D22:M22"/>
    <mergeCell ref="D24:M24"/>
    <mergeCell ref="E26:M26"/>
    <mergeCell ref="D12:G12"/>
    <mergeCell ref="J12:K12"/>
    <mergeCell ref="K6:K8"/>
    <mergeCell ref="L6:L8"/>
    <mergeCell ref="M6:M8"/>
    <mergeCell ref="N6:N8"/>
    <mergeCell ref="C8:J8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</mergeCells>
  <pageMargins left="0.7" right="0.7" top="0.75" bottom="0.75" header="0.3" footer="0.3"/>
  <pageSetup scale="5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1539-6466-4075-8C46-770A2A557D86}">
  <sheetPr>
    <tabColor theme="9" tint="-0.249977111117893"/>
  </sheetPr>
  <dimension ref="B1:O102"/>
  <sheetViews>
    <sheetView view="pageBreakPreview" topLeftCell="A59" zoomScaleNormal="100" zoomScaleSheetLayoutView="100" workbookViewId="0">
      <selection activeCell="K80" sqref="K80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6" width="11.42578125" style="29"/>
    <col min="7" max="7" width="9.42578125" style="29" customWidth="1"/>
    <col min="8" max="8" width="9.5703125" style="29" customWidth="1"/>
    <col min="9" max="9" width="11.7109375" style="29" customWidth="1"/>
    <col min="10" max="10" width="14.140625" style="29" customWidth="1"/>
    <col min="11" max="11" width="15.5703125" style="29" customWidth="1"/>
    <col min="12" max="12" width="11.5703125" style="29" bestFit="1" customWidth="1"/>
    <col min="13" max="13" width="11.28515625" style="29" customWidth="1"/>
    <col min="14" max="14" width="13.42578125" style="29" customWidth="1"/>
    <col min="15" max="15" width="4" style="29" customWidth="1"/>
    <col min="16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5" customHeight="1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5" s="162" customFormat="1" ht="24.75" customHeight="1" thickBot="1">
      <c r="B33" s="161">
        <f>'PRESUPUESTO OFICIAL'!B18</f>
        <v>4</v>
      </c>
      <c r="C33" s="850" t="str">
        <f>'PRESUPUESTO OFICIAL'!F18</f>
        <v xml:space="preserve">Instalación de vidrios para ventanas y puerta de auditorio con papel oscuro </v>
      </c>
      <c r="D33" s="851"/>
      <c r="E33" s="851"/>
      <c r="F33" s="851"/>
      <c r="G33" s="851"/>
      <c r="H33" s="851"/>
      <c r="I33" s="851"/>
      <c r="J33" s="851"/>
      <c r="K33" s="852"/>
      <c r="L33" s="853" t="str">
        <f>'PRESUPUESTO OFICIAL'!G18</f>
        <v>Gl</v>
      </c>
      <c r="M33" s="854"/>
      <c r="N33" s="216">
        <f>'PRESUPUESTO OFICIAL'!H18</f>
        <v>1</v>
      </c>
    </row>
    <row r="34" spans="2:15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5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5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5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5">
      <c r="B38" s="876" t="s">
        <v>175</v>
      </c>
      <c r="C38" s="877"/>
      <c r="D38" s="877"/>
      <c r="E38" s="877"/>
      <c r="F38" s="877"/>
      <c r="G38" s="877"/>
      <c r="H38" s="878"/>
      <c r="I38" s="203"/>
      <c r="J38" s="173"/>
      <c r="K38" s="68">
        <f>N72</f>
        <v>275569</v>
      </c>
      <c r="L38" s="792">
        <v>0.05</v>
      </c>
      <c r="M38" s="793"/>
      <c r="N38" s="69">
        <f>K38*L38</f>
        <v>13778.45</v>
      </c>
    </row>
    <row r="39" spans="2:15">
      <c r="B39" s="879"/>
      <c r="C39" s="880"/>
      <c r="D39" s="880"/>
      <c r="E39" s="880"/>
      <c r="F39" s="880"/>
      <c r="G39" s="221"/>
      <c r="H39" s="222"/>
      <c r="I39" s="791"/>
      <c r="J39" s="790"/>
      <c r="K39" s="68"/>
      <c r="L39" s="792"/>
      <c r="M39" s="793"/>
      <c r="N39" s="69"/>
    </row>
    <row r="40" spans="2:15">
      <c r="B40" s="223"/>
      <c r="C40" s="224"/>
      <c r="D40" s="224"/>
      <c r="E40" s="224"/>
      <c r="F40" s="224"/>
      <c r="G40" s="225"/>
      <c r="H40" s="222"/>
      <c r="I40" s="816"/>
      <c r="J40" s="813"/>
      <c r="K40" s="68"/>
      <c r="L40" s="792"/>
      <c r="M40" s="793"/>
      <c r="N40" s="69"/>
    </row>
    <row r="41" spans="2:15">
      <c r="B41" s="879"/>
      <c r="C41" s="880"/>
      <c r="D41" s="880"/>
      <c r="E41" s="880"/>
      <c r="F41" s="880"/>
      <c r="G41" s="221"/>
      <c r="H41" s="222"/>
      <c r="I41" s="816"/>
      <c r="J41" s="813"/>
      <c r="K41" s="68"/>
      <c r="L41" s="792"/>
      <c r="M41" s="793"/>
      <c r="N41" s="69"/>
    </row>
    <row r="42" spans="2:15" ht="13.5" thickBot="1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5" ht="14.25" thickBot="1">
      <c r="B43" s="817" t="s">
        <v>111</v>
      </c>
      <c r="C43" s="818"/>
      <c r="D43" s="818"/>
      <c r="E43" s="818"/>
      <c r="F43" s="818"/>
      <c r="G43" s="818"/>
      <c r="H43" s="818"/>
      <c r="I43" s="818"/>
      <c r="J43" s="818"/>
      <c r="K43" s="818"/>
      <c r="L43" s="818"/>
      <c r="M43" s="819"/>
      <c r="N43" s="70">
        <f>ROUND((SUM(N38:N42)),0)</f>
        <v>13778</v>
      </c>
    </row>
    <row r="44" spans="2:15">
      <c r="B44" s="794" t="s">
        <v>112</v>
      </c>
      <c r="C44" s="795"/>
      <c r="D44" s="795"/>
      <c r="E44" s="795"/>
      <c r="F44" s="795"/>
      <c r="G44" s="795"/>
      <c r="H44" s="795"/>
      <c r="I44" s="795"/>
      <c r="J44" s="795"/>
      <c r="K44" s="795"/>
      <c r="L44" s="795"/>
      <c r="M44" s="795"/>
      <c r="N44" s="796"/>
    </row>
    <row r="45" spans="2:15" ht="12.75" customHeight="1">
      <c r="B45" s="797"/>
      <c r="C45" s="798"/>
      <c r="D45" s="798"/>
      <c r="E45" s="798"/>
      <c r="F45" s="798"/>
      <c r="G45" s="798"/>
      <c r="H45" s="798"/>
      <c r="I45" s="798"/>
      <c r="J45" s="798"/>
      <c r="K45" s="798"/>
      <c r="L45" s="798"/>
      <c r="M45" s="798"/>
      <c r="N45" s="799"/>
    </row>
    <row r="46" spans="2:15" ht="13.5" customHeight="1" thickBot="1">
      <c r="B46" s="800"/>
      <c r="C46" s="801"/>
      <c r="D46" s="801"/>
      <c r="E46" s="801"/>
      <c r="F46" s="801"/>
      <c r="G46" s="801"/>
      <c r="H46" s="801"/>
      <c r="I46" s="801"/>
      <c r="J46" s="801"/>
      <c r="K46" s="801"/>
      <c r="L46" s="801"/>
      <c r="M46" s="801"/>
      <c r="N46" s="802"/>
    </row>
    <row r="47" spans="2:15" ht="13.5">
      <c r="B47" s="775" t="s">
        <v>102</v>
      </c>
      <c r="C47" s="803"/>
      <c r="D47" s="803"/>
      <c r="E47" s="803"/>
      <c r="F47" s="803"/>
      <c r="G47" s="803"/>
      <c r="H47" s="803"/>
      <c r="I47" s="804"/>
      <c r="J47" s="129" t="s">
        <v>104</v>
      </c>
      <c r="K47" s="113" t="s">
        <v>10</v>
      </c>
      <c r="L47" s="807" t="s">
        <v>113</v>
      </c>
      <c r="M47" s="804"/>
      <c r="N47" s="114" t="s">
        <v>109</v>
      </c>
    </row>
    <row r="48" spans="2:15">
      <c r="B48" s="165" t="s">
        <v>176</v>
      </c>
      <c r="C48" s="163"/>
      <c r="D48" s="163"/>
      <c r="E48" s="163"/>
      <c r="F48" s="163"/>
      <c r="G48" s="163"/>
      <c r="H48" s="163"/>
      <c r="I48" s="164"/>
      <c r="J48" s="71" t="s">
        <v>20</v>
      </c>
      <c r="K48" s="226">
        <v>12</v>
      </c>
      <c r="L48" s="814">
        <v>15000</v>
      </c>
      <c r="M48" s="815"/>
      <c r="N48" s="69">
        <f>L48*K48</f>
        <v>180000</v>
      </c>
      <c r="O48" s="72"/>
    </row>
    <row r="49" spans="2:15">
      <c r="B49" s="856" t="s">
        <v>177</v>
      </c>
      <c r="C49" s="857"/>
      <c r="D49" s="857"/>
      <c r="E49" s="857"/>
      <c r="F49" s="857"/>
      <c r="G49" s="857"/>
      <c r="H49" s="857"/>
      <c r="I49" s="858"/>
      <c r="J49" s="154" t="s">
        <v>20</v>
      </c>
      <c r="K49" s="226">
        <v>2</v>
      </c>
      <c r="L49" s="814">
        <v>110000</v>
      </c>
      <c r="M49" s="815"/>
      <c r="N49" s="69">
        <f t="shared" ref="N49:N50" si="0">L49*K49</f>
        <v>220000</v>
      </c>
      <c r="O49" s="72"/>
    </row>
    <row r="50" spans="2:15">
      <c r="B50" s="227" t="s">
        <v>178</v>
      </c>
      <c r="C50" s="228"/>
      <c r="D50" s="228"/>
      <c r="E50" s="228"/>
      <c r="F50" s="228"/>
      <c r="G50" s="228"/>
      <c r="H50" s="228"/>
      <c r="I50" s="229"/>
      <c r="J50" s="154" t="s">
        <v>20</v>
      </c>
      <c r="K50" s="226">
        <v>2</v>
      </c>
      <c r="L50" s="814">
        <v>70000</v>
      </c>
      <c r="M50" s="815"/>
      <c r="N50" s="69">
        <f t="shared" si="0"/>
        <v>140000</v>
      </c>
      <c r="O50" s="72"/>
    </row>
    <row r="51" spans="2:15">
      <c r="B51" s="227" t="s">
        <v>179</v>
      </c>
      <c r="C51" s="228"/>
      <c r="D51" s="228"/>
      <c r="E51" s="228"/>
      <c r="F51" s="228"/>
      <c r="G51" s="228"/>
      <c r="H51" s="228"/>
      <c r="I51" s="229"/>
      <c r="J51" s="154" t="s">
        <v>41</v>
      </c>
      <c r="K51" s="226">
        <v>23.4</v>
      </c>
      <c r="L51" s="814">
        <v>17000</v>
      </c>
      <c r="M51" s="815"/>
      <c r="N51" s="69">
        <f>K51*L51</f>
        <v>397800</v>
      </c>
      <c r="O51" s="72"/>
    </row>
    <row r="52" spans="2:15">
      <c r="B52" s="227"/>
      <c r="C52" s="228"/>
      <c r="D52" s="228"/>
      <c r="E52" s="228"/>
      <c r="F52" s="228"/>
      <c r="G52" s="228"/>
      <c r="H52" s="228"/>
      <c r="I52" s="229"/>
      <c r="J52" s="154"/>
      <c r="K52" s="226"/>
      <c r="L52" s="814"/>
      <c r="M52" s="815"/>
      <c r="N52" s="69"/>
      <c r="O52" s="72"/>
    </row>
    <row r="53" spans="2:15">
      <c r="B53" s="227"/>
      <c r="C53" s="228"/>
      <c r="D53" s="228"/>
      <c r="E53" s="228"/>
      <c r="F53" s="228"/>
      <c r="G53" s="228"/>
      <c r="H53" s="228"/>
      <c r="I53" s="229"/>
      <c r="J53" s="154"/>
      <c r="K53" s="226"/>
      <c r="L53" s="814"/>
      <c r="M53" s="815"/>
      <c r="N53" s="69"/>
      <c r="O53" s="72"/>
    </row>
    <row r="54" spans="2:15" ht="13.5" thickBot="1">
      <c r="B54" s="811"/>
      <c r="C54" s="812"/>
      <c r="D54" s="812"/>
      <c r="E54" s="812"/>
      <c r="F54" s="812"/>
      <c r="G54" s="812"/>
      <c r="H54" s="812"/>
      <c r="I54" s="813"/>
      <c r="J54" s="130"/>
      <c r="K54" s="75"/>
      <c r="L54" s="230"/>
      <c r="M54" s="231"/>
      <c r="N54" s="69"/>
    </row>
    <row r="55" spans="2:15" ht="14.25" thickBot="1">
      <c r="B55" s="817" t="s">
        <v>111</v>
      </c>
      <c r="C55" s="818"/>
      <c r="D55" s="818"/>
      <c r="E55" s="818"/>
      <c r="F55" s="818"/>
      <c r="G55" s="818"/>
      <c r="H55" s="818"/>
      <c r="I55" s="818"/>
      <c r="J55" s="818"/>
      <c r="K55" s="818"/>
      <c r="L55" s="818"/>
      <c r="M55" s="819"/>
      <c r="N55" s="166">
        <f>SUM(N48:N54)</f>
        <v>937800</v>
      </c>
    </row>
    <row r="56" spans="2:15" ht="12.75" customHeight="1">
      <c r="B56" s="794" t="s">
        <v>130</v>
      </c>
      <c r="C56" s="795"/>
      <c r="D56" s="795"/>
      <c r="E56" s="795"/>
      <c r="F56" s="795"/>
      <c r="G56" s="795"/>
      <c r="H56" s="795"/>
      <c r="I56" s="795"/>
      <c r="J56" s="795"/>
      <c r="K56" s="795"/>
      <c r="L56" s="795"/>
      <c r="M56" s="795"/>
      <c r="N56" s="796"/>
    </row>
    <row r="57" spans="2:15" ht="12.75" customHeight="1">
      <c r="B57" s="797"/>
      <c r="C57" s="798"/>
      <c r="D57" s="798"/>
      <c r="E57" s="798"/>
      <c r="F57" s="798"/>
      <c r="G57" s="798"/>
      <c r="H57" s="798"/>
      <c r="I57" s="798"/>
      <c r="J57" s="798"/>
      <c r="K57" s="798"/>
      <c r="L57" s="798"/>
      <c r="M57" s="798"/>
      <c r="N57" s="799"/>
    </row>
    <row r="58" spans="2:15" ht="13.5" customHeight="1" thickBot="1">
      <c r="B58" s="800"/>
      <c r="C58" s="801"/>
      <c r="D58" s="801"/>
      <c r="E58" s="801"/>
      <c r="F58" s="801"/>
      <c r="G58" s="801"/>
      <c r="H58" s="801"/>
      <c r="I58" s="801"/>
      <c r="J58" s="801"/>
      <c r="K58" s="801"/>
      <c r="L58" s="801"/>
      <c r="M58" s="801"/>
      <c r="N58" s="802"/>
    </row>
    <row r="59" spans="2:15" ht="13.5">
      <c r="B59" s="775" t="s">
        <v>131</v>
      </c>
      <c r="C59" s="803"/>
      <c r="D59" s="803"/>
      <c r="E59" s="803"/>
      <c r="F59" s="803"/>
      <c r="G59" s="803"/>
      <c r="H59" s="803"/>
      <c r="I59" s="113" t="s">
        <v>132</v>
      </c>
      <c r="J59" s="128" t="s">
        <v>133</v>
      </c>
      <c r="K59" s="134" t="s">
        <v>134</v>
      </c>
      <c r="L59" s="807" t="s">
        <v>135</v>
      </c>
      <c r="M59" s="804"/>
      <c r="N59" s="114" t="s">
        <v>109</v>
      </c>
    </row>
    <row r="60" spans="2:15">
      <c r="B60" s="811"/>
      <c r="C60" s="812"/>
      <c r="D60" s="812"/>
      <c r="E60" s="812"/>
      <c r="F60" s="812"/>
      <c r="G60" s="812"/>
      <c r="H60" s="812"/>
      <c r="I60" s="77"/>
      <c r="J60" s="78"/>
      <c r="K60" s="77"/>
      <c r="L60" s="792"/>
      <c r="M60" s="793"/>
      <c r="N60" s="79"/>
    </row>
    <row r="61" spans="2:15" ht="13.5" thickBot="1">
      <c r="B61" s="827"/>
      <c r="C61" s="828"/>
      <c r="D61" s="828"/>
      <c r="E61" s="828"/>
      <c r="F61" s="828"/>
      <c r="G61" s="828"/>
      <c r="H61" s="828"/>
      <c r="I61" s="80"/>
      <c r="J61" s="81"/>
      <c r="K61" s="80"/>
      <c r="L61" s="829"/>
      <c r="M61" s="830"/>
      <c r="N61" s="82"/>
    </row>
    <row r="62" spans="2:15" ht="14.25" thickBot="1">
      <c r="B62" s="817" t="s">
        <v>111</v>
      </c>
      <c r="C62" s="818"/>
      <c r="D62" s="818"/>
      <c r="E62" s="818"/>
      <c r="F62" s="818"/>
      <c r="G62" s="818"/>
      <c r="H62" s="818"/>
      <c r="I62" s="818"/>
      <c r="J62" s="818"/>
      <c r="K62" s="818"/>
      <c r="L62" s="818"/>
      <c r="M62" s="819"/>
      <c r="N62" s="83">
        <f>SUM(N60:N61)</f>
        <v>0</v>
      </c>
    </row>
    <row r="63" spans="2:15">
      <c r="B63" s="794" t="s">
        <v>136</v>
      </c>
      <c r="C63" s="795"/>
      <c r="D63" s="795"/>
      <c r="E63" s="795"/>
      <c r="F63" s="795"/>
      <c r="G63" s="795"/>
      <c r="H63" s="795"/>
      <c r="I63" s="795"/>
      <c r="J63" s="795"/>
      <c r="K63" s="795"/>
      <c r="L63" s="795"/>
      <c r="M63" s="795"/>
      <c r="N63" s="796"/>
    </row>
    <row r="64" spans="2:15">
      <c r="B64" s="797" t="s">
        <v>136</v>
      </c>
      <c r="C64" s="798"/>
      <c r="D64" s="798"/>
      <c r="E64" s="798"/>
      <c r="F64" s="798"/>
      <c r="G64" s="798"/>
      <c r="H64" s="798"/>
      <c r="I64" s="798"/>
      <c r="J64" s="798"/>
      <c r="K64" s="798"/>
      <c r="L64" s="798"/>
      <c r="M64" s="798"/>
      <c r="N64" s="799"/>
    </row>
    <row r="65" spans="2:14" ht="13.5" thickBot="1">
      <c r="B65" s="800"/>
      <c r="C65" s="801"/>
      <c r="D65" s="801"/>
      <c r="E65" s="801"/>
      <c r="F65" s="801"/>
      <c r="G65" s="801"/>
      <c r="H65" s="801"/>
      <c r="I65" s="801"/>
      <c r="J65" s="801"/>
      <c r="K65" s="801"/>
      <c r="L65" s="801"/>
      <c r="M65" s="801"/>
      <c r="N65" s="802"/>
    </row>
    <row r="66" spans="2:14" ht="14.25" thickBot="1">
      <c r="B66" s="872" t="s">
        <v>137</v>
      </c>
      <c r="C66" s="873"/>
      <c r="D66" s="873"/>
      <c r="E66" s="873"/>
      <c r="F66" s="873"/>
      <c r="G66" s="873"/>
      <c r="H66" s="159" t="s">
        <v>10</v>
      </c>
      <c r="I66" s="159" t="s">
        <v>138</v>
      </c>
      <c r="J66" s="175" t="s">
        <v>139</v>
      </c>
      <c r="K66" s="159" t="s">
        <v>140</v>
      </c>
      <c r="L66" s="874" t="s">
        <v>108</v>
      </c>
      <c r="M66" s="875"/>
      <c r="N66" s="160" t="s">
        <v>109</v>
      </c>
    </row>
    <row r="67" spans="2:14">
      <c r="B67" s="862" t="s">
        <v>173</v>
      </c>
      <c r="C67" s="863"/>
      <c r="D67" s="863"/>
      <c r="E67" s="863"/>
      <c r="F67" s="863"/>
      <c r="G67" s="864"/>
      <c r="H67" s="204">
        <v>1</v>
      </c>
      <c r="I67" s="205">
        <f>I68*2</f>
        <v>74478</v>
      </c>
      <c r="J67" s="206">
        <v>1.85</v>
      </c>
      <c r="K67" s="207">
        <f>H67*I67*J67</f>
        <v>137784.30000000002</v>
      </c>
      <c r="L67" s="865">
        <v>1</v>
      </c>
      <c r="M67" s="866"/>
      <c r="N67" s="208">
        <f>K67*L67</f>
        <v>137784.30000000002</v>
      </c>
    </row>
    <row r="68" spans="2:14">
      <c r="B68" s="867" t="s">
        <v>180</v>
      </c>
      <c r="C68" s="868"/>
      <c r="D68" s="868"/>
      <c r="E68" s="868"/>
      <c r="F68" s="868"/>
      <c r="G68" s="869"/>
      <c r="H68" s="209">
        <v>2</v>
      </c>
      <c r="I68" s="85">
        <v>37239</v>
      </c>
      <c r="J68" s="84">
        <v>1.85</v>
      </c>
      <c r="K68" s="141">
        <f>I68*J68*H68</f>
        <v>137784.30000000002</v>
      </c>
      <c r="L68" s="822">
        <v>1</v>
      </c>
      <c r="M68" s="823"/>
      <c r="N68" s="87">
        <f>K68*L68</f>
        <v>137784.30000000002</v>
      </c>
    </row>
    <row r="69" spans="2:14">
      <c r="B69" s="870"/>
      <c r="C69" s="871"/>
      <c r="D69" s="871"/>
      <c r="E69" s="871"/>
      <c r="F69" s="871"/>
      <c r="G69" s="871"/>
      <c r="H69" s="155"/>
      <c r="I69" s="155"/>
      <c r="J69" s="155"/>
      <c r="K69" s="155"/>
      <c r="L69" s="791"/>
      <c r="M69" s="790"/>
      <c r="N69" s="156"/>
    </row>
    <row r="70" spans="2:14">
      <c r="B70" s="870"/>
      <c r="C70" s="871"/>
      <c r="D70" s="871"/>
      <c r="E70" s="871"/>
      <c r="F70" s="871"/>
      <c r="G70" s="871"/>
      <c r="H70" s="155"/>
      <c r="I70" s="155"/>
      <c r="J70" s="155"/>
      <c r="K70" s="155"/>
      <c r="L70" s="791"/>
      <c r="M70" s="790"/>
      <c r="N70" s="156"/>
    </row>
    <row r="71" spans="2:14" ht="13.5" thickBot="1">
      <c r="B71" s="859"/>
      <c r="C71" s="860"/>
      <c r="D71" s="860"/>
      <c r="E71" s="860"/>
      <c r="F71" s="860"/>
      <c r="G71" s="860"/>
      <c r="H71" s="232"/>
      <c r="I71" s="233"/>
      <c r="J71" s="232"/>
      <c r="K71" s="234"/>
      <c r="L71" s="861"/>
      <c r="M71" s="861"/>
      <c r="N71" s="235"/>
    </row>
    <row r="72" spans="2:14" ht="14.25" thickBot="1">
      <c r="B72" s="817" t="s">
        <v>111</v>
      </c>
      <c r="C72" s="818"/>
      <c r="D72" s="818"/>
      <c r="E72" s="818"/>
      <c r="F72" s="818"/>
      <c r="G72" s="818"/>
      <c r="H72" s="818"/>
      <c r="I72" s="818"/>
      <c r="J72" s="818"/>
      <c r="K72" s="818"/>
      <c r="L72" s="818"/>
      <c r="M72" s="819"/>
      <c r="N72" s="76">
        <f>ROUND((SUM(N67:N71)),0)</f>
        <v>275569</v>
      </c>
    </row>
    <row r="73" spans="2:14" ht="13.5" thickBot="1">
      <c r="B73" s="67"/>
      <c r="N73" s="56"/>
    </row>
    <row r="74" spans="2:14" ht="13.5" thickBot="1">
      <c r="B74" s="845" t="s">
        <v>143</v>
      </c>
      <c r="C74" s="846"/>
      <c r="D74" s="846"/>
      <c r="E74" s="846"/>
      <c r="F74" s="846"/>
      <c r="G74" s="846"/>
      <c r="H74" s="846"/>
      <c r="I74" s="846"/>
      <c r="J74" s="846"/>
      <c r="K74" s="846"/>
      <c r="L74" s="846"/>
      <c r="M74" s="847"/>
      <c r="N74" s="166">
        <f>+N72+N62+N55+N43</f>
        <v>1227147</v>
      </c>
    </row>
    <row r="75" spans="2:14">
      <c r="B75" s="884" t="s">
        <v>144</v>
      </c>
      <c r="C75" s="885"/>
      <c r="D75" s="885"/>
      <c r="E75" s="885"/>
      <c r="F75" s="885"/>
      <c r="G75" s="885"/>
      <c r="H75" s="885"/>
      <c r="I75" s="885"/>
      <c r="J75" s="885"/>
      <c r="K75" s="885"/>
      <c r="L75" s="885"/>
      <c r="M75" s="885"/>
      <c r="N75" s="886"/>
    </row>
    <row r="76" spans="2:14">
      <c r="B76" s="887" t="s">
        <v>144</v>
      </c>
      <c r="C76" s="888"/>
      <c r="D76" s="888"/>
      <c r="E76" s="888"/>
      <c r="F76" s="888"/>
      <c r="G76" s="888"/>
      <c r="H76" s="888"/>
      <c r="I76" s="888"/>
      <c r="J76" s="888"/>
      <c r="K76" s="888"/>
      <c r="L76" s="888"/>
      <c r="M76" s="888"/>
      <c r="N76" s="889"/>
    </row>
    <row r="77" spans="2:14" ht="13.5" thickBot="1">
      <c r="B77" s="890"/>
      <c r="C77" s="891"/>
      <c r="D77" s="891"/>
      <c r="E77" s="891"/>
      <c r="F77" s="891"/>
      <c r="G77" s="891"/>
      <c r="H77" s="891"/>
      <c r="I77" s="891"/>
      <c r="J77" s="891"/>
      <c r="K77" s="891"/>
      <c r="L77" s="891"/>
      <c r="M77" s="891"/>
      <c r="N77" s="892"/>
    </row>
    <row r="78" spans="2:14" ht="13.5">
      <c r="B78" s="775" t="s">
        <v>145</v>
      </c>
      <c r="C78" s="803"/>
      <c r="D78" s="803"/>
      <c r="E78" s="803"/>
      <c r="F78" s="803"/>
      <c r="G78" s="803"/>
      <c r="H78" s="803"/>
      <c r="I78" s="128"/>
      <c r="J78" s="136"/>
      <c r="K78" s="135" t="s">
        <v>146</v>
      </c>
      <c r="L78" s="848" t="s">
        <v>147</v>
      </c>
      <c r="M78" s="849"/>
      <c r="N78" s="137"/>
    </row>
    <row r="79" spans="2:14">
      <c r="B79" s="811" t="s">
        <v>68</v>
      </c>
      <c r="C79" s="812"/>
      <c r="D79" s="812"/>
      <c r="E79" s="812"/>
      <c r="F79" s="812"/>
      <c r="G79" s="812"/>
      <c r="H79" s="812"/>
      <c r="I79" s="92"/>
      <c r="J79" s="93"/>
      <c r="K79" s="94">
        <v>0.1</v>
      </c>
      <c r="L79" s="838">
        <f>+N74*K79</f>
        <v>122714.70000000001</v>
      </c>
      <c r="M79" s="839"/>
      <c r="N79" s="95">
        <v>115481</v>
      </c>
    </row>
    <row r="80" spans="2:14">
      <c r="B80" s="96" t="s">
        <v>148</v>
      </c>
      <c r="C80" s="97"/>
      <c r="D80" s="97"/>
      <c r="E80" s="97"/>
      <c r="F80" s="97"/>
      <c r="G80" s="97"/>
      <c r="H80" s="97"/>
      <c r="I80" s="92"/>
      <c r="J80" s="93"/>
      <c r="K80" s="94">
        <v>0.05</v>
      </c>
      <c r="L80" s="838">
        <f>+N74*K80</f>
        <v>61357.350000000006</v>
      </c>
      <c r="M80" s="839"/>
      <c r="N80" s="95">
        <v>34644.299999999996</v>
      </c>
    </row>
    <row r="81" spans="2:15" ht="13.5" thickBot="1">
      <c r="B81" s="46" t="s">
        <v>72</v>
      </c>
      <c r="C81" s="47"/>
      <c r="D81" s="47"/>
      <c r="E81" s="47"/>
      <c r="F81" s="47"/>
      <c r="G81" s="47"/>
      <c r="H81" s="47"/>
      <c r="I81" s="98"/>
      <c r="J81" s="99"/>
      <c r="K81" s="94">
        <v>0.05</v>
      </c>
      <c r="L81" s="840">
        <f>+N74*K81</f>
        <v>61357.350000000006</v>
      </c>
      <c r="M81" s="841"/>
      <c r="N81" s="95">
        <v>57740.5</v>
      </c>
    </row>
    <row r="82" spans="2:15" ht="14.25" thickBot="1">
      <c r="B82" s="817" t="s">
        <v>111</v>
      </c>
      <c r="C82" s="818"/>
      <c r="D82" s="818"/>
      <c r="E82" s="818"/>
      <c r="F82" s="818"/>
      <c r="G82" s="818"/>
      <c r="H82" s="818"/>
      <c r="I82" s="818"/>
      <c r="J82" s="818"/>
      <c r="K82" s="818"/>
      <c r="L82" s="818"/>
      <c r="M82" s="819"/>
      <c r="N82" s="166">
        <f>ROUND((SUM(L79:M81)),0)</f>
        <v>245429</v>
      </c>
    </row>
    <row r="83" spans="2:15" ht="15.75" customHeight="1" thickBot="1">
      <c r="B83" s="881"/>
      <c r="C83" s="882"/>
      <c r="D83" s="882"/>
      <c r="E83" s="882"/>
      <c r="F83" s="882"/>
      <c r="G83" s="882"/>
      <c r="H83" s="882"/>
      <c r="I83" s="882"/>
      <c r="J83" s="882"/>
      <c r="K83" s="882"/>
      <c r="L83" s="882"/>
      <c r="M83" s="882"/>
      <c r="N83" s="883"/>
    </row>
    <row r="84" spans="2:15" ht="13.5" thickBot="1">
      <c r="B84" s="842" t="s">
        <v>149</v>
      </c>
      <c r="C84" s="843"/>
      <c r="D84" s="843"/>
      <c r="E84" s="843"/>
      <c r="F84" s="843"/>
      <c r="G84" s="843"/>
      <c r="H84" s="843"/>
      <c r="I84" s="843"/>
      <c r="J84" s="843"/>
      <c r="K84" s="843"/>
      <c r="L84" s="843"/>
      <c r="M84" s="844"/>
      <c r="N84" s="389">
        <f>ROUND((N74+N82),0)</f>
        <v>1472576</v>
      </c>
    </row>
    <row r="85" spans="2:15">
      <c r="B85" s="67"/>
      <c r="N85" s="56"/>
      <c r="O85" s="67"/>
    </row>
    <row r="86" spans="2:15">
      <c r="B86" s="67"/>
      <c r="N86" s="56"/>
      <c r="O86" s="158"/>
    </row>
    <row r="87" spans="2:15">
      <c r="B87" s="67"/>
      <c r="G87" s="54" t="str">
        <f>+'[40]SV-01'!$G$96</f>
        <v>Firma</v>
      </c>
      <c r="H87" s="54"/>
      <c r="I87" s="54"/>
      <c r="J87" s="54"/>
      <c r="N87" s="56"/>
    </row>
    <row r="88" spans="2:15" ht="13.5">
      <c r="B88" s="101"/>
      <c r="C88" s="102"/>
      <c r="D88" s="102"/>
      <c r="E88" s="102"/>
      <c r="F88" s="102"/>
      <c r="G88" s="54" t="str">
        <f>+'[40]SV-01'!$G$97</f>
        <v>Nombre:</v>
      </c>
      <c r="H88" s="102"/>
      <c r="I88" s="102"/>
      <c r="J88" s="102"/>
      <c r="K88" s="102"/>
      <c r="L88" s="102"/>
      <c r="M88" s="102"/>
      <c r="N88" s="103"/>
    </row>
    <row r="89" spans="2:15" ht="13.5">
      <c r="B89" s="101"/>
      <c r="C89" s="102"/>
      <c r="D89" s="102"/>
      <c r="E89" s="102"/>
      <c r="F89" s="102"/>
      <c r="G89" s="54" t="str">
        <f>+'[40]SV-01'!$G$98</f>
        <v>Representante Legal del Contratista o su Apoderado</v>
      </c>
      <c r="J89" s="102"/>
      <c r="K89" s="102"/>
      <c r="L89" s="102"/>
      <c r="M89" s="102"/>
      <c r="N89" s="103"/>
    </row>
    <row r="90" spans="2:15">
      <c r="B90" s="38"/>
      <c r="C90" s="63"/>
      <c r="D90" s="63"/>
      <c r="E90" s="63"/>
      <c r="F90" s="63"/>
      <c r="G90" s="54" t="str">
        <f>+'[40]SV-01'!$G$99</f>
        <v>Matricula No. :</v>
      </c>
      <c r="H90" s="63"/>
      <c r="I90" s="63"/>
      <c r="J90" s="63"/>
      <c r="K90" s="63"/>
      <c r="L90" s="63"/>
      <c r="M90" s="63"/>
      <c r="N90" s="61"/>
    </row>
    <row r="91" spans="2:15">
      <c r="B91" s="67"/>
      <c r="G91" s="29" t="s">
        <v>150</v>
      </c>
      <c r="N91" s="56"/>
    </row>
    <row r="92" spans="2:15" ht="13.5">
      <c r="B92" s="104" t="str">
        <f>+'[40]SV-01'!$B$101</f>
        <v>OBSERVACIONES INTERVENTORÍA</v>
      </c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6"/>
    </row>
    <row r="93" spans="2:15">
      <c r="B93" s="824"/>
      <c r="C93" s="825"/>
      <c r="D93" s="825"/>
      <c r="E93" s="825"/>
      <c r="F93" s="825"/>
      <c r="G93" s="825"/>
      <c r="H93" s="825"/>
      <c r="I93" s="825"/>
      <c r="J93" s="825"/>
      <c r="K93" s="825"/>
      <c r="L93" s="825"/>
      <c r="M93" s="825"/>
      <c r="N93" s="826"/>
    </row>
    <row r="94" spans="2:15">
      <c r="B94" s="788"/>
      <c r="C94" s="789"/>
      <c r="D94" s="789"/>
      <c r="E94" s="789"/>
      <c r="F94" s="789"/>
      <c r="G94" s="789"/>
      <c r="H94" s="789"/>
      <c r="I94" s="789"/>
      <c r="J94" s="789"/>
      <c r="K94" s="789"/>
      <c r="L94" s="789"/>
      <c r="M94" s="789"/>
      <c r="N94" s="831"/>
    </row>
    <row r="95" spans="2:15">
      <c r="B95" s="38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1"/>
    </row>
    <row r="96" spans="2:15">
      <c r="B96" s="67"/>
      <c r="G96" s="54" t="str">
        <f>+'[40]SV-01'!$G$105</f>
        <v>Firma</v>
      </c>
      <c r="N96" s="56"/>
    </row>
    <row r="97" spans="2:14">
      <c r="B97" s="67"/>
      <c r="G97" s="29" t="str">
        <f>+'[40]SV-01'!$G$106</f>
        <v>Nombre:</v>
      </c>
      <c r="H97" s="97"/>
      <c r="I97" s="97"/>
      <c r="J97" s="97"/>
      <c r="N97" s="56"/>
    </row>
    <row r="98" spans="2:14">
      <c r="B98" s="67"/>
      <c r="G98" s="29" t="str">
        <f>+'[40]SV-01'!$G$107</f>
        <v>Representante Legal del Interventor o su Apoderado</v>
      </c>
      <c r="H98" s="62"/>
      <c r="I98" s="62"/>
      <c r="J98" s="62"/>
      <c r="N98" s="56"/>
    </row>
    <row r="99" spans="2:14">
      <c r="B99" s="107"/>
      <c r="C99" s="63"/>
      <c r="D99" s="63"/>
      <c r="E99" s="63"/>
      <c r="F99" s="63"/>
      <c r="G99" s="29" t="str">
        <f>+'[40]SV-01'!$G$108</f>
        <v>Matricula No. :</v>
      </c>
      <c r="K99" s="63"/>
      <c r="L99" s="63"/>
      <c r="M99" s="63"/>
      <c r="N99" s="61"/>
    </row>
    <row r="100" spans="2:14" ht="13.5">
      <c r="B100" s="108" t="str">
        <f>+'[40]SV-01'!$B$109</f>
        <v xml:space="preserve">Original: Archivo de Gestión Contractual ( Subdirecciòn Administrativa) </v>
      </c>
      <c r="C100" s="109"/>
      <c r="D100" s="109"/>
      <c r="J100" s="832"/>
      <c r="K100" s="832"/>
      <c r="L100" s="832"/>
      <c r="M100" s="832"/>
      <c r="N100" s="833"/>
    </row>
    <row r="101" spans="2:14" ht="13.5">
      <c r="B101" s="108" t="str">
        <f>+'[40]SV-01'!$B$110</f>
        <v>Copias : Unidad Ejecutora,  Contratista, Interventor y Dirección Territorial.</v>
      </c>
      <c r="C101" s="109"/>
      <c r="D101" s="109"/>
      <c r="J101" s="832"/>
      <c r="K101" s="832"/>
      <c r="L101" s="832"/>
      <c r="M101" s="832"/>
      <c r="N101" s="833"/>
    </row>
    <row r="102" spans="2:14" ht="13.5" thickBot="1">
      <c r="B102" s="836"/>
      <c r="C102" s="837"/>
      <c r="D102" s="837"/>
      <c r="E102" s="81"/>
      <c r="F102" s="81"/>
      <c r="G102" s="81"/>
      <c r="H102" s="81"/>
      <c r="I102" s="81"/>
      <c r="J102" s="834"/>
      <c r="K102" s="834"/>
      <c r="L102" s="834"/>
      <c r="M102" s="834"/>
      <c r="N102" s="835"/>
    </row>
  </sheetData>
  <mergeCells count="96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E26:M26"/>
    <mergeCell ref="K6:K8"/>
    <mergeCell ref="L6:L8"/>
    <mergeCell ref="M6:M8"/>
    <mergeCell ref="N6:N8"/>
    <mergeCell ref="C8:J8"/>
    <mergeCell ref="D12:G12"/>
    <mergeCell ref="J12:K12"/>
    <mergeCell ref="L13:N13"/>
    <mergeCell ref="H18:M18"/>
    <mergeCell ref="D19:M20"/>
    <mergeCell ref="D22:M22"/>
    <mergeCell ref="D24:M24"/>
    <mergeCell ref="G28:M28"/>
    <mergeCell ref="B30:N30"/>
    <mergeCell ref="C32:K32"/>
    <mergeCell ref="L32:M32"/>
    <mergeCell ref="C33:K33"/>
    <mergeCell ref="L33:M33"/>
    <mergeCell ref="B34:N36"/>
    <mergeCell ref="B37:H37"/>
    <mergeCell ref="I37:J37"/>
    <mergeCell ref="L37:M37"/>
    <mergeCell ref="B38:H38"/>
    <mergeCell ref="L38:M38"/>
    <mergeCell ref="B47:I47"/>
    <mergeCell ref="L47:M47"/>
    <mergeCell ref="B39:F39"/>
    <mergeCell ref="I39:J39"/>
    <mergeCell ref="L39:M39"/>
    <mergeCell ref="I40:J40"/>
    <mergeCell ref="L40:M40"/>
    <mergeCell ref="B41:F41"/>
    <mergeCell ref="I41:J41"/>
    <mergeCell ref="L41:M41"/>
    <mergeCell ref="B42:H42"/>
    <mergeCell ref="I42:J42"/>
    <mergeCell ref="L42:M42"/>
    <mergeCell ref="B43:M43"/>
    <mergeCell ref="B44:N46"/>
    <mergeCell ref="B60:H60"/>
    <mergeCell ref="L60:M60"/>
    <mergeCell ref="L53:M53"/>
    <mergeCell ref="L48:M48"/>
    <mergeCell ref="B49:I49"/>
    <mergeCell ref="L49:M49"/>
    <mergeCell ref="L50:M50"/>
    <mergeCell ref="L51:M51"/>
    <mergeCell ref="L52:M52"/>
    <mergeCell ref="B54:I54"/>
    <mergeCell ref="B55:M55"/>
    <mergeCell ref="B56:N58"/>
    <mergeCell ref="B59:H59"/>
    <mergeCell ref="L59:M59"/>
    <mergeCell ref="B61:H61"/>
    <mergeCell ref="L61:M61"/>
    <mergeCell ref="B62:M62"/>
    <mergeCell ref="B63:N65"/>
    <mergeCell ref="B66:G66"/>
    <mergeCell ref="L66:M66"/>
    <mergeCell ref="B67:G67"/>
    <mergeCell ref="L67:M67"/>
    <mergeCell ref="B68:G68"/>
    <mergeCell ref="L68:M68"/>
    <mergeCell ref="B69:G69"/>
    <mergeCell ref="L69:M69"/>
    <mergeCell ref="L80:M80"/>
    <mergeCell ref="B70:G70"/>
    <mergeCell ref="L70:M70"/>
    <mergeCell ref="B71:G71"/>
    <mergeCell ref="L71:M71"/>
    <mergeCell ref="B72:M72"/>
    <mergeCell ref="B74:M74"/>
    <mergeCell ref="B75:N77"/>
    <mergeCell ref="B78:H78"/>
    <mergeCell ref="L78:M78"/>
    <mergeCell ref="B79:H79"/>
    <mergeCell ref="L79:M79"/>
    <mergeCell ref="J100:N102"/>
    <mergeCell ref="B102:D102"/>
    <mergeCell ref="L81:M81"/>
    <mergeCell ref="B82:M82"/>
    <mergeCell ref="B83:N83"/>
    <mergeCell ref="B84:M84"/>
    <mergeCell ref="B93:N93"/>
    <mergeCell ref="B94:N94"/>
  </mergeCells>
  <pageMargins left="0.7" right="0.7" top="0.75" bottom="0.75" header="0.3" footer="0.3"/>
  <pageSetup scale="5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-0.249977111117893"/>
  </sheetPr>
  <dimension ref="B1:P105"/>
  <sheetViews>
    <sheetView view="pageBreakPreview" topLeftCell="A65" zoomScaleNormal="100" zoomScaleSheetLayoutView="100" workbookViewId="0">
      <selection activeCell="B33" sqref="B33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6" width="11.42578125" style="29"/>
    <col min="7" max="7" width="9.42578125" style="29" customWidth="1"/>
    <col min="8" max="8" width="9.5703125" style="29" customWidth="1"/>
    <col min="9" max="9" width="11.7109375" style="29" customWidth="1"/>
    <col min="10" max="10" width="14.140625" style="29" customWidth="1"/>
    <col min="11" max="11" width="15.5703125" style="29" customWidth="1"/>
    <col min="12" max="12" width="11.5703125" style="29" bestFit="1" customWidth="1"/>
    <col min="13" max="13" width="11.28515625" style="29" customWidth="1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5" customHeight="1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4" s="162" customFormat="1" ht="27" customHeight="1" thickBot="1">
      <c r="B33" s="161">
        <f>'PRESUPUESTO OFICIAL'!B20</f>
        <v>5</v>
      </c>
      <c r="C33" s="850" t="str">
        <f>'PRESUPUESTO OFICIAL'!F20</f>
        <v xml:space="preserve">Resane e impermeabilización de muros </v>
      </c>
      <c r="D33" s="851"/>
      <c r="E33" s="851"/>
      <c r="F33" s="851"/>
      <c r="G33" s="851"/>
      <c r="H33" s="851"/>
      <c r="I33" s="851"/>
      <c r="J33" s="851"/>
      <c r="K33" s="852"/>
      <c r="L33" s="853" t="str">
        <f>'PRESUPUESTO OFICIAL'!G20</f>
        <v>m2</v>
      </c>
      <c r="M33" s="854"/>
      <c r="N33" s="150">
        <f>'PRESUPUESTO OFICIAL'!H20</f>
        <v>75</v>
      </c>
    </row>
    <row r="34" spans="2:14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4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4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4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4">
      <c r="B38" s="174" t="s">
        <v>153</v>
      </c>
      <c r="C38" s="105"/>
      <c r="D38" s="105"/>
      <c r="E38" s="105"/>
      <c r="F38" s="105"/>
      <c r="G38" s="105"/>
      <c r="H38" s="173"/>
      <c r="I38" s="791"/>
      <c r="J38" s="790"/>
      <c r="K38" s="68">
        <v>11000</v>
      </c>
      <c r="L38" s="792">
        <v>15</v>
      </c>
      <c r="M38" s="793"/>
      <c r="N38" s="69">
        <f>K38/L38</f>
        <v>733.33333333333337</v>
      </c>
    </row>
    <row r="39" spans="2:14">
      <c r="B39" s="788"/>
      <c r="C39" s="789"/>
      <c r="D39" s="789"/>
      <c r="E39" s="789"/>
      <c r="F39" s="789"/>
      <c r="G39" s="789"/>
      <c r="H39" s="790"/>
      <c r="I39" s="791"/>
      <c r="J39" s="790"/>
      <c r="K39" s="68"/>
      <c r="L39" s="792"/>
      <c r="M39" s="793"/>
      <c r="N39" s="69"/>
    </row>
    <row r="40" spans="2:14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2:14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4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4">
      <c r="B43" s="808"/>
      <c r="C43" s="809"/>
      <c r="D43" s="809"/>
      <c r="E43" s="809"/>
      <c r="F43" s="809"/>
      <c r="G43" s="809"/>
      <c r="H43" s="810"/>
      <c r="I43" s="816"/>
      <c r="J43" s="813"/>
      <c r="K43" s="68"/>
      <c r="L43" s="792"/>
      <c r="M43" s="793"/>
      <c r="N43" s="69"/>
    </row>
    <row r="44" spans="2:14">
      <c r="B44" s="808"/>
      <c r="C44" s="809"/>
      <c r="D44" s="809"/>
      <c r="E44" s="809"/>
      <c r="F44" s="809"/>
      <c r="G44" s="809"/>
      <c r="H44" s="810"/>
      <c r="I44" s="816"/>
      <c r="J44" s="813"/>
      <c r="K44" s="68"/>
      <c r="L44" s="792"/>
      <c r="M44" s="793"/>
      <c r="N44" s="69"/>
    </row>
    <row r="45" spans="2:14">
      <c r="B45" s="808"/>
      <c r="C45" s="809"/>
      <c r="D45" s="809"/>
      <c r="E45" s="809"/>
      <c r="F45" s="809"/>
      <c r="G45" s="809"/>
      <c r="H45" s="810"/>
      <c r="I45" s="816"/>
      <c r="J45" s="813"/>
      <c r="K45" s="68"/>
      <c r="L45" s="792"/>
      <c r="M45" s="793"/>
      <c r="N45" s="69"/>
    </row>
    <row r="46" spans="2:14" ht="13.5" thickBot="1">
      <c r="B46" s="808"/>
      <c r="C46" s="809"/>
      <c r="D46" s="809"/>
      <c r="E46" s="809"/>
      <c r="F46" s="809"/>
      <c r="G46" s="809"/>
      <c r="H46" s="810"/>
      <c r="I46" s="816"/>
      <c r="J46" s="813"/>
      <c r="K46" s="68"/>
      <c r="L46" s="792"/>
      <c r="M46" s="793"/>
      <c r="N46" s="69"/>
    </row>
    <row r="47" spans="2:14" ht="14.25" thickBot="1">
      <c r="B47" s="817" t="s">
        <v>111</v>
      </c>
      <c r="C47" s="818"/>
      <c r="D47" s="818"/>
      <c r="E47" s="818"/>
      <c r="F47" s="818"/>
      <c r="G47" s="818"/>
      <c r="H47" s="818"/>
      <c r="I47" s="818"/>
      <c r="J47" s="818"/>
      <c r="K47" s="818"/>
      <c r="L47" s="818"/>
      <c r="M47" s="819"/>
      <c r="N47" s="70">
        <f>ROUND((SUM(N38:N46)),0)</f>
        <v>733</v>
      </c>
    </row>
    <row r="48" spans="2:14">
      <c r="B48" s="794" t="s">
        <v>112</v>
      </c>
      <c r="C48" s="795"/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6"/>
    </row>
    <row r="49" spans="2:16" ht="12.75" customHeight="1">
      <c r="B49" s="797"/>
      <c r="C49" s="798"/>
      <c r="D49" s="798"/>
      <c r="E49" s="798"/>
      <c r="F49" s="798"/>
      <c r="G49" s="798"/>
      <c r="H49" s="798"/>
      <c r="I49" s="798"/>
      <c r="J49" s="798"/>
      <c r="K49" s="798"/>
      <c r="L49" s="798"/>
      <c r="M49" s="798"/>
      <c r="N49" s="799"/>
    </row>
    <row r="50" spans="2:16" ht="13.5" customHeight="1" thickBot="1">
      <c r="B50" s="800"/>
      <c r="C50" s="801"/>
      <c r="D50" s="801"/>
      <c r="E50" s="801"/>
      <c r="F50" s="801"/>
      <c r="G50" s="801"/>
      <c r="H50" s="801"/>
      <c r="I50" s="801"/>
      <c r="J50" s="801"/>
      <c r="K50" s="801"/>
      <c r="L50" s="801"/>
      <c r="M50" s="801"/>
      <c r="N50" s="802"/>
    </row>
    <row r="51" spans="2:16" ht="13.5">
      <c r="B51" s="775" t="s">
        <v>102</v>
      </c>
      <c r="C51" s="803"/>
      <c r="D51" s="803"/>
      <c r="E51" s="803"/>
      <c r="F51" s="803"/>
      <c r="G51" s="803"/>
      <c r="H51" s="803"/>
      <c r="I51" s="804"/>
      <c r="J51" s="129" t="s">
        <v>104</v>
      </c>
      <c r="K51" s="113" t="s">
        <v>10</v>
      </c>
      <c r="L51" s="807" t="s">
        <v>113</v>
      </c>
      <c r="M51" s="804"/>
      <c r="N51" s="114" t="s">
        <v>109</v>
      </c>
    </row>
    <row r="52" spans="2:16">
      <c r="B52" s="165" t="s">
        <v>181</v>
      </c>
      <c r="C52" s="163"/>
      <c r="D52" s="163"/>
      <c r="E52" s="163"/>
      <c r="F52" s="163"/>
      <c r="G52" s="163"/>
      <c r="H52" s="163"/>
      <c r="I52" s="164"/>
      <c r="J52" s="71" t="s">
        <v>160</v>
      </c>
      <c r="K52" s="169">
        <v>0.16</v>
      </c>
      <c r="L52" s="814">
        <v>10380</v>
      </c>
      <c r="M52" s="815"/>
      <c r="N52" s="69">
        <f>L52*K52</f>
        <v>1660.8</v>
      </c>
      <c r="O52" s="72"/>
      <c r="P52" s="72"/>
    </row>
    <row r="53" spans="2:16">
      <c r="B53" s="856" t="s">
        <v>182</v>
      </c>
      <c r="C53" s="857"/>
      <c r="D53" s="857"/>
      <c r="E53" s="857"/>
      <c r="F53" s="857"/>
      <c r="G53" s="857"/>
      <c r="H53" s="857"/>
      <c r="I53" s="858"/>
      <c r="J53" s="154" t="s">
        <v>183</v>
      </c>
      <c r="K53" s="116">
        <v>1.7000000000000001E-2</v>
      </c>
      <c r="L53" s="814">
        <v>352600</v>
      </c>
      <c r="M53" s="815"/>
      <c r="N53" s="69">
        <f>K53*L53</f>
        <v>5994.2000000000007</v>
      </c>
      <c r="O53" s="72"/>
    </row>
    <row r="54" spans="2:16">
      <c r="B54" s="811"/>
      <c r="C54" s="812"/>
      <c r="D54" s="812"/>
      <c r="E54" s="812"/>
      <c r="F54" s="812"/>
      <c r="G54" s="812"/>
      <c r="H54" s="812"/>
      <c r="I54" s="813"/>
      <c r="J54" s="71"/>
      <c r="K54" s="73"/>
      <c r="L54" s="814"/>
      <c r="M54" s="815"/>
      <c r="N54" s="69"/>
    </row>
    <row r="55" spans="2:16" ht="13.5" thickBot="1">
      <c r="B55" s="811"/>
      <c r="C55" s="812"/>
      <c r="D55" s="812"/>
      <c r="E55" s="812"/>
      <c r="F55" s="812"/>
      <c r="G55" s="812"/>
      <c r="H55" s="812"/>
      <c r="I55" s="813"/>
      <c r="J55" s="130"/>
      <c r="K55" s="75"/>
      <c r="L55" s="814"/>
      <c r="M55" s="815"/>
      <c r="N55" s="69"/>
    </row>
    <row r="56" spans="2:16" ht="14.25" thickBot="1">
      <c r="B56" s="817" t="s">
        <v>111</v>
      </c>
      <c r="C56" s="818"/>
      <c r="D56" s="818"/>
      <c r="E56" s="818"/>
      <c r="F56" s="818"/>
      <c r="G56" s="818"/>
      <c r="H56" s="818"/>
      <c r="I56" s="818"/>
      <c r="J56" s="818"/>
      <c r="K56" s="818"/>
      <c r="L56" s="818"/>
      <c r="M56" s="819"/>
      <c r="N56" s="166">
        <f>ROUND((SUM(N52:N55)),0)</f>
        <v>7655</v>
      </c>
    </row>
    <row r="57" spans="2:16" ht="12.75" customHeight="1">
      <c r="B57" s="794" t="s">
        <v>130</v>
      </c>
      <c r="C57" s="795"/>
      <c r="D57" s="795"/>
      <c r="E57" s="795"/>
      <c r="F57" s="795"/>
      <c r="G57" s="795"/>
      <c r="H57" s="795"/>
      <c r="I57" s="795"/>
      <c r="J57" s="795"/>
      <c r="K57" s="795"/>
      <c r="L57" s="795"/>
      <c r="M57" s="795"/>
      <c r="N57" s="796"/>
    </row>
    <row r="58" spans="2:16" ht="12.75" customHeight="1">
      <c r="B58" s="797"/>
      <c r="C58" s="798"/>
      <c r="D58" s="798"/>
      <c r="E58" s="798"/>
      <c r="F58" s="798"/>
      <c r="G58" s="798"/>
      <c r="H58" s="798"/>
      <c r="I58" s="798"/>
      <c r="J58" s="798"/>
      <c r="K58" s="798"/>
      <c r="L58" s="798"/>
      <c r="M58" s="798"/>
      <c r="N58" s="799"/>
    </row>
    <row r="59" spans="2:16" ht="13.5" customHeight="1" thickBot="1">
      <c r="B59" s="800"/>
      <c r="C59" s="801"/>
      <c r="D59" s="801"/>
      <c r="E59" s="801"/>
      <c r="F59" s="801"/>
      <c r="G59" s="801"/>
      <c r="H59" s="801"/>
      <c r="I59" s="801"/>
      <c r="J59" s="801"/>
      <c r="K59" s="801"/>
      <c r="L59" s="801"/>
      <c r="M59" s="801"/>
      <c r="N59" s="802"/>
    </row>
    <row r="60" spans="2:16" ht="13.5">
      <c r="B60" s="775" t="s">
        <v>131</v>
      </c>
      <c r="C60" s="803"/>
      <c r="D60" s="803"/>
      <c r="E60" s="803"/>
      <c r="F60" s="803"/>
      <c r="G60" s="803"/>
      <c r="H60" s="803"/>
      <c r="I60" s="113" t="s">
        <v>132</v>
      </c>
      <c r="J60" s="128" t="s">
        <v>133</v>
      </c>
      <c r="K60" s="134" t="s">
        <v>134</v>
      </c>
      <c r="L60" s="807" t="s">
        <v>135</v>
      </c>
      <c r="M60" s="804"/>
      <c r="N60" s="114" t="s">
        <v>109</v>
      </c>
    </row>
    <row r="61" spans="2:16">
      <c r="B61" s="811"/>
      <c r="C61" s="812"/>
      <c r="D61" s="812"/>
      <c r="E61" s="812"/>
      <c r="F61" s="812"/>
      <c r="G61" s="812"/>
      <c r="H61" s="812"/>
      <c r="I61" s="77"/>
      <c r="J61" s="78"/>
      <c r="K61" s="77"/>
      <c r="L61" s="792"/>
      <c r="M61" s="793"/>
      <c r="N61" s="79"/>
    </row>
    <row r="62" spans="2:16" ht="13.5" thickBot="1">
      <c r="B62" s="827"/>
      <c r="C62" s="828"/>
      <c r="D62" s="828"/>
      <c r="E62" s="828"/>
      <c r="F62" s="828"/>
      <c r="G62" s="828"/>
      <c r="H62" s="828"/>
      <c r="I62" s="80"/>
      <c r="J62" s="81"/>
      <c r="K62" s="80"/>
      <c r="L62" s="829"/>
      <c r="M62" s="830"/>
      <c r="N62" s="82"/>
    </row>
    <row r="63" spans="2:16" ht="14.25" thickBot="1">
      <c r="B63" s="817" t="s">
        <v>111</v>
      </c>
      <c r="C63" s="818"/>
      <c r="D63" s="818"/>
      <c r="E63" s="818"/>
      <c r="F63" s="818"/>
      <c r="G63" s="818"/>
      <c r="H63" s="818"/>
      <c r="I63" s="818"/>
      <c r="J63" s="818"/>
      <c r="K63" s="818"/>
      <c r="L63" s="818"/>
      <c r="M63" s="819"/>
      <c r="N63" s="83">
        <f>SUM(N61:N62)</f>
        <v>0</v>
      </c>
    </row>
    <row r="64" spans="2:16">
      <c r="B64" s="794" t="s">
        <v>136</v>
      </c>
      <c r="C64" s="795"/>
      <c r="D64" s="795"/>
      <c r="E64" s="795"/>
      <c r="F64" s="795"/>
      <c r="G64" s="795"/>
      <c r="H64" s="795"/>
      <c r="I64" s="795"/>
      <c r="J64" s="795"/>
      <c r="K64" s="795"/>
      <c r="L64" s="795"/>
      <c r="M64" s="795"/>
      <c r="N64" s="796"/>
    </row>
    <row r="65" spans="2:14">
      <c r="B65" s="797" t="s">
        <v>136</v>
      </c>
      <c r="C65" s="798"/>
      <c r="D65" s="798"/>
      <c r="E65" s="798"/>
      <c r="F65" s="798"/>
      <c r="G65" s="798"/>
      <c r="H65" s="798"/>
      <c r="I65" s="798"/>
      <c r="J65" s="798"/>
      <c r="K65" s="798"/>
      <c r="L65" s="798"/>
      <c r="M65" s="798"/>
      <c r="N65" s="799"/>
    </row>
    <row r="66" spans="2:14" ht="13.5" thickBot="1">
      <c r="B66" s="800"/>
      <c r="C66" s="801"/>
      <c r="D66" s="801"/>
      <c r="E66" s="801"/>
      <c r="F66" s="801"/>
      <c r="G66" s="801"/>
      <c r="H66" s="801"/>
      <c r="I66" s="801"/>
      <c r="J66" s="801"/>
      <c r="K66" s="801"/>
      <c r="L66" s="801"/>
      <c r="M66" s="801"/>
      <c r="N66" s="802"/>
    </row>
    <row r="67" spans="2:14" ht="13.5">
      <c r="B67" s="872" t="s">
        <v>137</v>
      </c>
      <c r="C67" s="873"/>
      <c r="D67" s="873"/>
      <c r="E67" s="873"/>
      <c r="F67" s="873"/>
      <c r="G67" s="873"/>
      <c r="H67" s="159" t="s">
        <v>10</v>
      </c>
      <c r="I67" s="159" t="s">
        <v>138</v>
      </c>
      <c r="J67" s="175" t="s">
        <v>139</v>
      </c>
      <c r="K67" s="113" t="s">
        <v>140</v>
      </c>
      <c r="L67" s="874" t="s">
        <v>108</v>
      </c>
      <c r="M67" s="875"/>
      <c r="N67" s="114" t="s">
        <v>109</v>
      </c>
    </row>
    <row r="68" spans="2:14">
      <c r="B68" s="808" t="s">
        <v>184</v>
      </c>
      <c r="C68" s="809"/>
      <c r="D68" s="809"/>
      <c r="E68" s="809"/>
      <c r="F68" s="809"/>
      <c r="G68" s="810"/>
      <c r="H68" s="84">
        <v>1</v>
      </c>
      <c r="I68" s="132">
        <v>30285</v>
      </c>
      <c r="J68" s="84">
        <v>1.85</v>
      </c>
      <c r="K68" s="86">
        <f>+H68*I68*J68</f>
        <v>56027.25</v>
      </c>
      <c r="L68" s="822">
        <v>40</v>
      </c>
      <c r="M68" s="823"/>
      <c r="N68" s="87">
        <f>+K68/L68</f>
        <v>1400.6812500000001</v>
      </c>
    </row>
    <row r="69" spans="2:14">
      <c r="B69" s="808" t="s">
        <v>142</v>
      </c>
      <c r="C69" s="809"/>
      <c r="D69" s="809"/>
      <c r="E69" s="809"/>
      <c r="F69" s="809"/>
      <c r="G69" s="810"/>
      <c r="H69" s="84">
        <v>1</v>
      </c>
      <c r="I69" s="85">
        <v>60570</v>
      </c>
      <c r="J69" s="84">
        <v>1.85</v>
      </c>
      <c r="K69" s="86">
        <f>+H69*I69*J69</f>
        <v>112054.5</v>
      </c>
      <c r="L69" s="822">
        <v>40</v>
      </c>
      <c r="M69" s="823"/>
      <c r="N69" s="87">
        <f>+K69/L69</f>
        <v>2801.3625000000002</v>
      </c>
    </row>
    <row r="70" spans="2:14">
      <c r="B70" s="870"/>
      <c r="C70" s="871"/>
      <c r="D70" s="871"/>
      <c r="E70" s="871"/>
      <c r="F70" s="871"/>
      <c r="G70" s="871"/>
      <c r="H70" s="155"/>
      <c r="I70" s="155"/>
      <c r="J70" s="155"/>
      <c r="K70" s="155"/>
      <c r="L70" s="791"/>
      <c r="M70" s="790"/>
      <c r="N70" s="156"/>
    </row>
    <row r="71" spans="2:14">
      <c r="B71" s="870"/>
      <c r="C71" s="871"/>
      <c r="D71" s="871"/>
      <c r="E71" s="871"/>
      <c r="F71" s="871"/>
      <c r="G71" s="871"/>
      <c r="H71" s="84"/>
      <c r="I71" s="85"/>
      <c r="J71" s="84"/>
      <c r="K71" s="141"/>
      <c r="L71" s="893"/>
      <c r="M71" s="893"/>
      <c r="N71" s="142"/>
    </row>
    <row r="72" spans="2:14">
      <c r="B72" s="870"/>
      <c r="C72" s="871"/>
      <c r="D72" s="871"/>
      <c r="E72" s="871"/>
      <c r="F72" s="871"/>
      <c r="G72" s="871"/>
      <c r="H72" s="84"/>
      <c r="I72" s="85"/>
      <c r="J72" s="84"/>
      <c r="K72" s="141"/>
      <c r="L72" s="893"/>
      <c r="M72" s="893"/>
      <c r="N72" s="142"/>
    </row>
    <row r="73" spans="2:14">
      <c r="B73" s="870"/>
      <c r="C73" s="871"/>
      <c r="D73" s="871"/>
      <c r="E73" s="871"/>
      <c r="F73" s="871"/>
      <c r="G73" s="871"/>
      <c r="H73" s="84"/>
      <c r="I73" s="85"/>
      <c r="J73" s="84"/>
      <c r="K73" s="141"/>
      <c r="L73" s="893"/>
      <c r="M73" s="893"/>
      <c r="N73" s="142"/>
    </row>
    <row r="74" spans="2:14" ht="13.5" thickBot="1">
      <c r="B74" s="894"/>
      <c r="C74" s="895"/>
      <c r="D74" s="895"/>
      <c r="E74" s="895"/>
      <c r="F74" s="895"/>
      <c r="G74" s="895"/>
      <c r="H74" s="143"/>
      <c r="I74" s="144"/>
      <c r="J74" s="145"/>
      <c r="K74" s="144"/>
      <c r="L74" s="896"/>
      <c r="M74" s="896"/>
      <c r="N74" s="146"/>
    </row>
    <row r="75" spans="2:14" ht="14.25" thickBot="1">
      <c r="B75" s="897" t="s">
        <v>111</v>
      </c>
      <c r="C75" s="898"/>
      <c r="D75" s="898"/>
      <c r="E75" s="898"/>
      <c r="F75" s="898"/>
      <c r="G75" s="898"/>
      <c r="H75" s="898"/>
      <c r="I75" s="898"/>
      <c r="J75" s="898"/>
      <c r="K75" s="898"/>
      <c r="L75" s="898"/>
      <c r="M75" s="899"/>
      <c r="N75" s="157">
        <f>ROUND((SUM(N68:N74)),0)</f>
        <v>4202</v>
      </c>
    </row>
    <row r="76" spans="2:14" ht="13.5" thickBot="1">
      <c r="B76" s="67"/>
      <c r="N76" s="56"/>
    </row>
    <row r="77" spans="2:14" ht="13.5" thickBot="1">
      <c r="B77" s="845" t="s">
        <v>143</v>
      </c>
      <c r="C77" s="846"/>
      <c r="D77" s="846"/>
      <c r="E77" s="846"/>
      <c r="F77" s="846"/>
      <c r="G77" s="846"/>
      <c r="H77" s="846"/>
      <c r="I77" s="846"/>
      <c r="J77" s="846"/>
      <c r="K77" s="846"/>
      <c r="L77" s="846"/>
      <c r="M77" s="847"/>
      <c r="N77" s="76">
        <f>+N75+N63+N56+N47</f>
        <v>12590</v>
      </c>
    </row>
    <row r="78" spans="2:14">
      <c r="B78" s="884" t="s">
        <v>144</v>
      </c>
      <c r="C78" s="885"/>
      <c r="D78" s="885"/>
      <c r="E78" s="885"/>
      <c r="F78" s="885"/>
      <c r="G78" s="885"/>
      <c r="H78" s="885"/>
      <c r="I78" s="885"/>
      <c r="J78" s="885"/>
      <c r="K78" s="885"/>
      <c r="L78" s="885"/>
      <c r="M78" s="885"/>
      <c r="N78" s="886"/>
    </row>
    <row r="79" spans="2:14">
      <c r="B79" s="887" t="s">
        <v>144</v>
      </c>
      <c r="C79" s="888"/>
      <c r="D79" s="888"/>
      <c r="E79" s="888"/>
      <c r="F79" s="888"/>
      <c r="G79" s="888"/>
      <c r="H79" s="888"/>
      <c r="I79" s="888"/>
      <c r="J79" s="888"/>
      <c r="K79" s="888"/>
      <c r="L79" s="888"/>
      <c r="M79" s="888"/>
      <c r="N79" s="889"/>
    </row>
    <row r="80" spans="2:14" ht="13.5" thickBot="1">
      <c r="B80" s="890"/>
      <c r="C80" s="891"/>
      <c r="D80" s="891"/>
      <c r="E80" s="891"/>
      <c r="F80" s="891"/>
      <c r="G80" s="891"/>
      <c r="H80" s="891"/>
      <c r="I80" s="891"/>
      <c r="J80" s="891"/>
      <c r="K80" s="891"/>
      <c r="L80" s="891"/>
      <c r="M80" s="891"/>
      <c r="N80" s="892"/>
    </row>
    <row r="81" spans="2:15" ht="13.5">
      <c r="B81" s="775" t="s">
        <v>145</v>
      </c>
      <c r="C81" s="803"/>
      <c r="D81" s="803"/>
      <c r="E81" s="803"/>
      <c r="F81" s="803"/>
      <c r="G81" s="803"/>
      <c r="H81" s="803"/>
      <c r="I81" s="128"/>
      <c r="J81" s="136"/>
      <c r="K81" s="135" t="s">
        <v>146</v>
      </c>
      <c r="L81" s="848" t="s">
        <v>147</v>
      </c>
      <c r="M81" s="849"/>
      <c r="N81" s="137"/>
    </row>
    <row r="82" spans="2:15">
      <c r="B82" s="811" t="s">
        <v>68</v>
      </c>
      <c r="C82" s="812"/>
      <c r="D82" s="812"/>
      <c r="E82" s="812"/>
      <c r="F82" s="812"/>
      <c r="G82" s="812"/>
      <c r="H82" s="812"/>
      <c r="I82" s="92"/>
      <c r="J82" s="93"/>
      <c r="K82" s="94">
        <v>0.1</v>
      </c>
      <c r="L82" s="838">
        <f>+N77*K82</f>
        <v>1259</v>
      </c>
      <c r="M82" s="839"/>
      <c r="N82" s="95">
        <v>1259</v>
      </c>
    </row>
    <row r="83" spans="2:15">
      <c r="B83" s="96" t="s">
        <v>148</v>
      </c>
      <c r="C83" s="97"/>
      <c r="D83" s="97"/>
      <c r="E83" s="97"/>
      <c r="F83" s="97"/>
      <c r="G83" s="97"/>
      <c r="H83" s="97"/>
      <c r="I83" s="92"/>
      <c r="J83" s="93"/>
      <c r="K83" s="94">
        <v>0.05</v>
      </c>
      <c r="L83" s="838">
        <f>+N77*K83</f>
        <v>629.5</v>
      </c>
      <c r="M83" s="839"/>
      <c r="N83" s="95">
        <v>377.7</v>
      </c>
    </row>
    <row r="84" spans="2:15" ht="13.5" thickBot="1">
      <c r="B84" s="46" t="s">
        <v>72</v>
      </c>
      <c r="C84" s="47"/>
      <c r="D84" s="47"/>
      <c r="E84" s="47"/>
      <c r="F84" s="47"/>
      <c r="G84" s="47"/>
      <c r="H84" s="47"/>
      <c r="I84" s="98"/>
      <c r="J84" s="99"/>
      <c r="K84" s="94">
        <v>0.05</v>
      </c>
      <c r="L84" s="840">
        <f>+N77*K84</f>
        <v>629.5</v>
      </c>
      <c r="M84" s="841"/>
      <c r="N84" s="367">
        <v>629.5</v>
      </c>
    </row>
    <row r="85" spans="2:15" ht="14.25" thickBot="1">
      <c r="B85" s="817" t="s">
        <v>111</v>
      </c>
      <c r="C85" s="818"/>
      <c r="D85" s="818"/>
      <c r="E85" s="818"/>
      <c r="F85" s="818"/>
      <c r="G85" s="818"/>
      <c r="H85" s="818"/>
      <c r="I85" s="818"/>
      <c r="J85" s="818"/>
      <c r="K85" s="818"/>
      <c r="L85" s="818"/>
      <c r="M85" s="819"/>
      <c r="N85" s="76">
        <f>ROUND((SUM(L82:M84)),0)</f>
        <v>2518</v>
      </c>
    </row>
    <row r="86" spans="2:15" ht="15.75" customHeight="1" thickBot="1">
      <c r="B86" s="881"/>
      <c r="C86" s="882"/>
      <c r="D86" s="882"/>
      <c r="E86" s="882"/>
      <c r="F86" s="882"/>
      <c r="G86" s="882"/>
      <c r="H86" s="882"/>
      <c r="I86" s="882"/>
      <c r="J86" s="882"/>
      <c r="K86" s="882"/>
      <c r="L86" s="882"/>
      <c r="M86" s="882"/>
      <c r="N86" s="883"/>
    </row>
    <row r="87" spans="2:15" ht="13.5" thickBot="1">
      <c r="B87" s="842" t="s">
        <v>149</v>
      </c>
      <c r="C87" s="843"/>
      <c r="D87" s="843"/>
      <c r="E87" s="843"/>
      <c r="F87" s="843"/>
      <c r="G87" s="843"/>
      <c r="H87" s="843"/>
      <c r="I87" s="843"/>
      <c r="J87" s="843"/>
      <c r="K87" s="843"/>
      <c r="L87" s="843"/>
      <c r="M87" s="844"/>
      <c r="N87" s="389">
        <f>ROUND((N77+N85),0)</f>
        <v>15108</v>
      </c>
    </row>
    <row r="88" spans="2:15">
      <c r="B88" s="67"/>
      <c r="N88" s="56"/>
      <c r="O88" s="67"/>
    </row>
    <row r="89" spans="2:15">
      <c r="B89" s="67"/>
      <c r="N89" s="56"/>
      <c r="O89" s="158"/>
    </row>
    <row r="90" spans="2:15">
      <c r="B90" s="67"/>
      <c r="G90" s="54" t="str">
        <f>+'[40]SV-01'!$G$96</f>
        <v>Firma</v>
      </c>
      <c r="H90" s="54"/>
      <c r="I90" s="54"/>
      <c r="J90" s="54"/>
      <c r="N90" s="56"/>
    </row>
    <row r="91" spans="2:15" ht="13.5">
      <c r="B91" s="101"/>
      <c r="C91" s="102"/>
      <c r="D91" s="102"/>
      <c r="E91" s="102"/>
      <c r="F91" s="102"/>
      <c r="G91" s="54" t="str">
        <f>+'[40]SV-01'!$G$97</f>
        <v>Nombre:</v>
      </c>
      <c r="H91" s="102"/>
      <c r="I91" s="102"/>
      <c r="J91" s="102"/>
      <c r="K91" s="102"/>
      <c r="L91" s="102"/>
      <c r="M91" s="102"/>
      <c r="N91" s="103"/>
    </row>
    <row r="92" spans="2:15" ht="13.5">
      <c r="B92" s="101"/>
      <c r="C92" s="102"/>
      <c r="D92" s="102"/>
      <c r="E92" s="102"/>
      <c r="F92" s="102"/>
      <c r="G92" s="54" t="str">
        <f>+'[40]SV-01'!$G$98</f>
        <v>Representante Legal del Contratista o su Apoderado</v>
      </c>
      <c r="J92" s="102"/>
      <c r="K92" s="102"/>
      <c r="L92" s="102"/>
      <c r="M92" s="102"/>
      <c r="N92" s="103"/>
    </row>
    <row r="93" spans="2:15">
      <c r="B93" s="38"/>
      <c r="C93" s="63"/>
      <c r="D93" s="63"/>
      <c r="E93" s="63"/>
      <c r="F93" s="63"/>
      <c r="G93" s="54" t="str">
        <f>+'[40]SV-01'!$G$99</f>
        <v>Matricula No. :</v>
      </c>
      <c r="H93" s="63"/>
      <c r="I93" s="63"/>
      <c r="J93" s="63"/>
      <c r="K93" s="63"/>
      <c r="L93" s="63"/>
      <c r="M93" s="63"/>
      <c r="N93" s="61"/>
    </row>
    <row r="94" spans="2:15">
      <c r="B94" s="67"/>
      <c r="G94" s="29" t="s">
        <v>150</v>
      </c>
      <c r="N94" s="56"/>
    </row>
    <row r="95" spans="2:15" ht="13.5">
      <c r="B95" s="104" t="str">
        <f>+'[40]SV-01'!$B$101</f>
        <v>OBSERVACIONES INTERVENTORÍA</v>
      </c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6"/>
    </row>
    <row r="96" spans="2:15">
      <c r="B96" s="824"/>
      <c r="C96" s="825"/>
      <c r="D96" s="825"/>
      <c r="E96" s="825"/>
      <c r="F96" s="825"/>
      <c r="G96" s="825"/>
      <c r="H96" s="825"/>
      <c r="I96" s="825"/>
      <c r="J96" s="825"/>
      <c r="K96" s="825"/>
      <c r="L96" s="825"/>
      <c r="M96" s="825"/>
      <c r="N96" s="826"/>
    </row>
    <row r="97" spans="2:14">
      <c r="B97" s="788"/>
      <c r="C97" s="789"/>
      <c r="D97" s="789"/>
      <c r="E97" s="789"/>
      <c r="F97" s="789"/>
      <c r="G97" s="789"/>
      <c r="H97" s="789"/>
      <c r="I97" s="789"/>
      <c r="J97" s="789"/>
      <c r="K97" s="789"/>
      <c r="L97" s="789"/>
      <c r="M97" s="789"/>
      <c r="N97" s="831"/>
    </row>
    <row r="98" spans="2:14">
      <c r="B98" s="38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1"/>
    </row>
    <row r="99" spans="2:14">
      <c r="B99" s="67"/>
      <c r="G99" s="54" t="str">
        <f>+'[40]SV-01'!$G$105</f>
        <v>Firma</v>
      </c>
      <c r="N99" s="56"/>
    </row>
    <row r="100" spans="2:14">
      <c r="B100" s="67"/>
      <c r="G100" s="29" t="str">
        <f>+'[40]SV-01'!$G$106</f>
        <v>Nombre:</v>
      </c>
      <c r="H100" s="97"/>
      <c r="I100" s="97"/>
      <c r="J100" s="97"/>
      <c r="N100" s="56"/>
    </row>
    <row r="101" spans="2:14">
      <c r="B101" s="67"/>
      <c r="G101" s="29" t="str">
        <f>+'[40]SV-01'!$G$107</f>
        <v>Representante Legal del Interventor o su Apoderado</v>
      </c>
      <c r="H101" s="62"/>
      <c r="I101" s="62"/>
      <c r="J101" s="62"/>
      <c r="N101" s="56"/>
    </row>
    <row r="102" spans="2:14">
      <c r="B102" s="107"/>
      <c r="C102" s="63"/>
      <c r="D102" s="63"/>
      <c r="E102" s="63"/>
      <c r="F102" s="63"/>
      <c r="G102" s="29" t="str">
        <f>+'[40]SV-01'!$G$108</f>
        <v>Matricula No. :</v>
      </c>
      <c r="K102" s="63"/>
      <c r="L102" s="63"/>
      <c r="M102" s="63"/>
      <c r="N102" s="61"/>
    </row>
    <row r="103" spans="2:14" ht="13.5">
      <c r="B103" s="108" t="str">
        <f>+'[40]SV-01'!$B$109</f>
        <v xml:space="preserve">Original: Archivo de Gestión Contractual ( Subdirecciòn Administrativa) </v>
      </c>
      <c r="C103" s="109"/>
      <c r="D103" s="109"/>
      <c r="J103" s="832"/>
      <c r="K103" s="832"/>
      <c r="L103" s="832"/>
      <c r="M103" s="832"/>
      <c r="N103" s="833"/>
    </row>
    <row r="104" spans="2:14" ht="13.5">
      <c r="B104" s="108" t="str">
        <f>+'[40]SV-01'!$B$110</f>
        <v>Copias : Unidad Ejecutora,  Contratista, Interventor y Dirección Territorial.</v>
      </c>
      <c r="C104" s="109"/>
      <c r="D104" s="109"/>
      <c r="J104" s="832"/>
      <c r="K104" s="832"/>
      <c r="L104" s="832"/>
      <c r="M104" s="832"/>
      <c r="N104" s="833"/>
    </row>
    <row r="105" spans="2:14" ht="13.5" thickBot="1">
      <c r="B105" s="836"/>
      <c r="C105" s="837"/>
      <c r="D105" s="837"/>
      <c r="E105" s="81"/>
      <c r="F105" s="81"/>
      <c r="G105" s="81"/>
      <c r="H105" s="81"/>
      <c r="I105" s="81"/>
      <c r="J105" s="834"/>
      <c r="K105" s="834"/>
      <c r="L105" s="834"/>
      <c r="M105" s="834"/>
      <c r="N105" s="835"/>
    </row>
  </sheetData>
  <mergeCells count="112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L13:N13"/>
    <mergeCell ref="H18:M18"/>
    <mergeCell ref="D19:M20"/>
    <mergeCell ref="D22:M22"/>
    <mergeCell ref="D24:M24"/>
    <mergeCell ref="E26:M26"/>
    <mergeCell ref="K6:K8"/>
    <mergeCell ref="L6:L8"/>
    <mergeCell ref="M6:M8"/>
    <mergeCell ref="N6:N8"/>
    <mergeCell ref="C8:J8"/>
    <mergeCell ref="D12:G12"/>
    <mergeCell ref="J12:K12"/>
    <mergeCell ref="B34:N36"/>
    <mergeCell ref="B37:H37"/>
    <mergeCell ref="I37:J37"/>
    <mergeCell ref="L37:M37"/>
    <mergeCell ref="L38:M38"/>
    <mergeCell ref="B39:H39"/>
    <mergeCell ref="I39:J39"/>
    <mergeCell ref="L39:M39"/>
    <mergeCell ref="G28:M28"/>
    <mergeCell ref="B30:N30"/>
    <mergeCell ref="C32:K32"/>
    <mergeCell ref="L32:M32"/>
    <mergeCell ref="C33:K33"/>
    <mergeCell ref="L33:M33"/>
    <mergeCell ref="B42:H42"/>
    <mergeCell ref="I42:J42"/>
    <mergeCell ref="L42:M42"/>
    <mergeCell ref="B43:H43"/>
    <mergeCell ref="I43:J43"/>
    <mergeCell ref="L43:M43"/>
    <mergeCell ref="B40:H40"/>
    <mergeCell ref="I40:J40"/>
    <mergeCell ref="L40:M40"/>
    <mergeCell ref="B41:H41"/>
    <mergeCell ref="I41:J41"/>
    <mergeCell ref="L41:M41"/>
    <mergeCell ref="B46:H46"/>
    <mergeCell ref="I46:J46"/>
    <mergeCell ref="L46:M46"/>
    <mergeCell ref="B47:M47"/>
    <mergeCell ref="B48:N50"/>
    <mergeCell ref="B51:I51"/>
    <mergeCell ref="L51:M51"/>
    <mergeCell ref="B44:H44"/>
    <mergeCell ref="I44:J44"/>
    <mergeCell ref="L44:M44"/>
    <mergeCell ref="B45:H45"/>
    <mergeCell ref="I45:J45"/>
    <mergeCell ref="L45:M45"/>
    <mergeCell ref="B56:M56"/>
    <mergeCell ref="B57:N59"/>
    <mergeCell ref="B60:H60"/>
    <mergeCell ref="L60:M60"/>
    <mergeCell ref="B61:H61"/>
    <mergeCell ref="L61:M61"/>
    <mergeCell ref="L52:M52"/>
    <mergeCell ref="B53:I53"/>
    <mergeCell ref="L53:M53"/>
    <mergeCell ref="B54:I54"/>
    <mergeCell ref="L54:M54"/>
    <mergeCell ref="B55:I55"/>
    <mergeCell ref="L55:M55"/>
    <mergeCell ref="L71:M71"/>
    <mergeCell ref="B72:G72"/>
    <mergeCell ref="L72:M72"/>
    <mergeCell ref="B68:G68"/>
    <mergeCell ref="L68:M68"/>
    <mergeCell ref="B69:G69"/>
    <mergeCell ref="L69:M69"/>
    <mergeCell ref="B62:H62"/>
    <mergeCell ref="L62:M62"/>
    <mergeCell ref="B63:M63"/>
    <mergeCell ref="B64:N66"/>
    <mergeCell ref="B67:G67"/>
    <mergeCell ref="L67:M67"/>
    <mergeCell ref="J103:N105"/>
    <mergeCell ref="B105:D105"/>
    <mergeCell ref="I38:J38"/>
    <mergeCell ref="L84:M84"/>
    <mergeCell ref="B85:M85"/>
    <mergeCell ref="B86:N86"/>
    <mergeCell ref="B87:M87"/>
    <mergeCell ref="B96:N96"/>
    <mergeCell ref="B97:N97"/>
    <mergeCell ref="B78:N80"/>
    <mergeCell ref="B81:H81"/>
    <mergeCell ref="L81:M81"/>
    <mergeCell ref="B82:H82"/>
    <mergeCell ref="L82:M82"/>
    <mergeCell ref="L83:M83"/>
    <mergeCell ref="B73:G73"/>
    <mergeCell ref="L73:M73"/>
    <mergeCell ref="B74:G74"/>
    <mergeCell ref="L74:M74"/>
    <mergeCell ref="B75:M75"/>
    <mergeCell ref="B77:M77"/>
    <mergeCell ref="B70:G70"/>
    <mergeCell ref="L70:M70"/>
    <mergeCell ref="B71:G71"/>
  </mergeCells>
  <pageMargins left="0.7" right="0.7" top="0.75" bottom="0.75" header="0.3" footer="0.3"/>
  <pageSetup scale="5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-0.249977111117893"/>
  </sheetPr>
  <dimension ref="B1:O107"/>
  <sheetViews>
    <sheetView view="pageBreakPreview" topLeftCell="A66" zoomScaleNormal="100" zoomScaleSheetLayoutView="100" workbookViewId="0">
      <selection activeCell="M93" sqref="M93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4" ht="13.5" thickBot="1">
      <c r="B33" s="111">
        <f>'PRESUPUESTO OFICIAL'!B21</f>
        <v>6</v>
      </c>
      <c r="C33" s="909" t="str">
        <f>'PRESUPUESTO OFICIAL'!F21</f>
        <v>Pintura vinilo para repinte de muros exteriores en fachadas sobre texturizado.  (2 manos sobre pintura existente del mismo color)</v>
      </c>
      <c r="D33" s="910"/>
      <c r="E33" s="910"/>
      <c r="F33" s="910"/>
      <c r="G33" s="910"/>
      <c r="H33" s="910"/>
      <c r="I33" s="910"/>
      <c r="J33" s="910"/>
      <c r="K33" s="911"/>
      <c r="L33" s="780" t="str">
        <f>'PRESUPUESTO OFICIAL'!G21</f>
        <v>m2</v>
      </c>
      <c r="M33" s="781"/>
      <c r="N33" s="149">
        <f>'PRESUPUESTO OFICIAL'!H21</f>
        <v>567</v>
      </c>
    </row>
    <row r="34" spans="2:14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4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4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4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4">
      <c r="B38" s="808" t="s">
        <v>185</v>
      </c>
      <c r="C38" s="809"/>
      <c r="D38" s="809"/>
      <c r="E38" s="809"/>
      <c r="F38" s="809"/>
      <c r="G38" s="809"/>
      <c r="H38" s="810"/>
      <c r="I38" s="791" t="s">
        <v>186</v>
      </c>
      <c r="J38" s="790"/>
      <c r="K38" s="68">
        <f>N78</f>
        <v>8267</v>
      </c>
      <c r="L38" s="792">
        <v>25</v>
      </c>
      <c r="M38" s="793"/>
      <c r="N38" s="69">
        <f>K38/L38</f>
        <v>330.68</v>
      </c>
    </row>
    <row r="39" spans="2:14">
      <c r="B39" s="808"/>
      <c r="C39" s="809"/>
      <c r="D39" s="809"/>
      <c r="E39" s="809"/>
      <c r="F39" s="809"/>
      <c r="G39" s="809"/>
      <c r="H39" s="810"/>
      <c r="I39" s="816"/>
      <c r="J39" s="813"/>
      <c r="K39" s="68"/>
      <c r="L39" s="792"/>
      <c r="M39" s="793"/>
      <c r="N39" s="69"/>
    </row>
    <row r="40" spans="2:14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2:14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4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4">
      <c r="B43" s="808"/>
      <c r="C43" s="809"/>
      <c r="D43" s="809"/>
      <c r="E43" s="809"/>
      <c r="F43" s="809"/>
      <c r="G43" s="809"/>
      <c r="H43" s="810"/>
      <c r="I43" s="816"/>
      <c r="J43" s="813"/>
      <c r="K43" s="68"/>
      <c r="L43" s="792"/>
      <c r="M43" s="793"/>
      <c r="N43" s="69"/>
    </row>
    <row r="44" spans="2:14">
      <c r="B44" s="808"/>
      <c r="C44" s="809"/>
      <c r="D44" s="809"/>
      <c r="E44" s="809"/>
      <c r="F44" s="809"/>
      <c r="G44" s="809"/>
      <c r="H44" s="810"/>
      <c r="I44" s="816"/>
      <c r="J44" s="813"/>
      <c r="K44" s="68"/>
      <c r="L44" s="792"/>
      <c r="M44" s="793"/>
      <c r="N44" s="69"/>
    </row>
    <row r="45" spans="2:14">
      <c r="B45" s="808"/>
      <c r="C45" s="809"/>
      <c r="D45" s="809"/>
      <c r="E45" s="809"/>
      <c r="F45" s="809"/>
      <c r="G45" s="809"/>
      <c r="H45" s="810"/>
      <c r="I45" s="816"/>
      <c r="J45" s="813"/>
      <c r="K45" s="68"/>
      <c r="L45" s="792"/>
      <c r="M45" s="793"/>
      <c r="N45" s="69"/>
    </row>
    <row r="46" spans="2:14" ht="13.5" thickBot="1">
      <c r="B46" s="808"/>
      <c r="C46" s="809"/>
      <c r="D46" s="809"/>
      <c r="E46" s="809"/>
      <c r="F46" s="809"/>
      <c r="G46" s="809"/>
      <c r="H46" s="810"/>
      <c r="I46" s="816"/>
      <c r="J46" s="813"/>
      <c r="K46" s="68"/>
      <c r="L46" s="792"/>
      <c r="M46" s="793"/>
      <c r="N46" s="69"/>
    </row>
    <row r="47" spans="2:14" ht="14.25" thickBot="1">
      <c r="B47" s="817" t="s">
        <v>111</v>
      </c>
      <c r="C47" s="818"/>
      <c r="D47" s="818"/>
      <c r="E47" s="818"/>
      <c r="F47" s="818"/>
      <c r="G47" s="818"/>
      <c r="H47" s="818"/>
      <c r="I47" s="818"/>
      <c r="J47" s="818"/>
      <c r="K47" s="818"/>
      <c r="L47" s="818"/>
      <c r="M47" s="819"/>
      <c r="N47" s="70">
        <f>ROUND((SUM(N38:N46)),0)</f>
        <v>331</v>
      </c>
    </row>
    <row r="48" spans="2:14">
      <c r="B48" s="794" t="s">
        <v>112</v>
      </c>
      <c r="C48" s="795"/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6"/>
    </row>
    <row r="49" spans="2:15">
      <c r="B49" s="797"/>
      <c r="C49" s="798"/>
      <c r="D49" s="798"/>
      <c r="E49" s="798"/>
      <c r="F49" s="798"/>
      <c r="G49" s="798"/>
      <c r="H49" s="798"/>
      <c r="I49" s="798"/>
      <c r="J49" s="798"/>
      <c r="K49" s="798"/>
      <c r="L49" s="798"/>
      <c r="M49" s="798"/>
      <c r="N49" s="799"/>
    </row>
    <row r="50" spans="2:15" ht="13.5" thickBot="1">
      <c r="B50" s="800"/>
      <c r="C50" s="801"/>
      <c r="D50" s="801"/>
      <c r="E50" s="801"/>
      <c r="F50" s="801"/>
      <c r="G50" s="801"/>
      <c r="H50" s="801"/>
      <c r="I50" s="801"/>
      <c r="J50" s="801"/>
      <c r="K50" s="801"/>
      <c r="L50" s="801"/>
      <c r="M50" s="801"/>
      <c r="N50" s="802"/>
    </row>
    <row r="51" spans="2:15" ht="13.5">
      <c r="B51" s="775" t="s">
        <v>102</v>
      </c>
      <c r="C51" s="803"/>
      <c r="D51" s="803"/>
      <c r="E51" s="803"/>
      <c r="F51" s="803"/>
      <c r="G51" s="803"/>
      <c r="H51" s="803"/>
      <c r="I51" s="804"/>
      <c r="J51" s="129" t="s">
        <v>104</v>
      </c>
      <c r="K51" s="113" t="s">
        <v>10</v>
      </c>
      <c r="L51" s="807" t="s">
        <v>113</v>
      </c>
      <c r="M51" s="804"/>
      <c r="N51" s="114" t="s">
        <v>109</v>
      </c>
    </row>
    <row r="52" spans="2:15">
      <c r="B52" s="906" t="s">
        <v>187</v>
      </c>
      <c r="C52" s="907"/>
      <c r="D52" s="907"/>
      <c r="E52" s="907"/>
      <c r="F52" s="907"/>
      <c r="G52" s="907"/>
      <c r="H52" s="907"/>
      <c r="I52" s="908"/>
      <c r="J52" s="153" t="s">
        <v>188</v>
      </c>
      <c r="K52" s="154">
        <v>0.08</v>
      </c>
      <c r="L52" s="814">
        <v>82300</v>
      </c>
      <c r="M52" s="815"/>
      <c r="N52" s="69">
        <f>L52*K52</f>
        <v>6584</v>
      </c>
    </row>
    <row r="53" spans="2:15">
      <c r="B53" s="811"/>
      <c r="C53" s="812"/>
      <c r="D53" s="812"/>
      <c r="E53" s="812"/>
      <c r="F53" s="812"/>
      <c r="G53" s="812"/>
      <c r="H53" s="812"/>
      <c r="I53" s="813"/>
      <c r="J53" s="71"/>
      <c r="K53" s="73"/>
      <c r="L53" s="814"/>
      <c r="M53" s="815"/>
      <c r="N53" s="69"/>
    </row>
    <row r="54" spans="2:15">
      <c r="B54" s="811"/>
      <c r="C54" s="812"/>
      <c r="D54" s="812"/>
      <c r="E54" s="812"/>
      <c r="F54" s="812"/>
      <c r="G54" s="812"/>
      <c r="H54" s="812"/>
      <c r="I54" s="813"/>
      <c r="J54" s="71"/>
      <c r="K54" s="73"/>
      <c r="L54" s="814"/>
      <c r="M54" s="815"/>
      <c r="N54" s="69"/>
      <c r="O54" s="74"/>
    </row>
    <row r="55" spans="2:15">
      <c r="B55" s="811"/>
      <c r="C55" s="812"/>
      <c r="D55" s="812"/>
      <c r="E55" s="812"/>
      <c r="F55" s="812"/>
      <c r="G55" s="812"/>
      <c r="H55" s="812"/>
      <c r="I55" s="813"/>
      <c r="J55" s="71"/>
      <c r="K55" s="73"/>
      <c r="L55" s="814"/>
      <c r="M55" s="815"/>
      <c r="N55" s="69"/>
    </row>
    <row r="56" spans="2:15">
      <c r="B56" s="811"/>
      <c r="C56" s="812"/>
      <c r="D56" s="812"/>
      <c r="E56" s="812"/>
      <c r="F56" s="812"/>
      <c r="G56" s="812"/>
      <c r="H56" s="812"/>
      <c r="I56" s="813"/>
      <c r="J56" s="71"/>
      <c r="K56" s="73"/>
      <c r="L56" s="814"/>
      <c r="M56" s="815"/>
      <c r="N56" s="69"/>
    </row>
    <row r="57" spans="2:15">
      <c r="B57" s="811"/>
      <c r="C57" s="812"/>
      <c r="D57" s="812"/>
      <c r="E57" s="812"/>
      <c r="F57" s="812"/>
      <c r="G57" s="812"/>
      <c r="H57" s="812"/>
      <c r="I57" s="813"/>
      <c r="J57" s="71"/>
      <c r="K57" s="73"/>
      <c r="L57" s="814"/>
      <c r="M57" s="815"/>
      <c r="N57" s="69"/>
    </row>
    <row r="58" spans="2:15">
      <c r="B58" s="811"/>
      <c r="C58" s="812"/>
      <c r="D58" s="812"/>
      <c r="E58" s="812"/>
      <c r="F58" s="812"/>
      <c r="G58" s="812"/>
      <c r="H58" s="812"/>
      <c r="I58" s="813"/>
      <c r="J58" s="71"/>
      <c r="K58" s="73"/>
      <c r="L58" s="814"/>
      <c r="M58" s="815"/>
      <c r="N58" s="69"/>
    </row>
    <row r="59" spans="2:15" ht="13.5" thickBot="1">
      <c r="B59" s="811"/>
      <c r="C59" s="812"/>
      <c r="D59" s="812"/>
      <c r="E59" s="812"/>
      <c r="F59" s="812"/>
      <c r="G59" s="812"/>
      <c r="H59" s="812"/>
      <c r="I59" s="813"/>
      <c r="J59" s="130"/>
      <c r="K59" s="75"/>
      <c r="L59" s="814"/>
      <c r="M59" s="815"/>
      <c r="N59" s="69"/>
    </row>
    <row r="60" spans="2:15" ht="14.25" thickBot="1">
      <c r="B60" s="817" t="s">
        <v>111</v>
      </c>
      <c r="C60" s="818"/>
      <c r="D60" s="818"/>
      <c r="E60" s="818"/>
      <c r="F60" s="818"/>
      <c r="G60" s="818"/>
      <c r="H60" s="818"/>
      <c r="I60" s="818"/>
      <c r="J60" s="818"/>
      <c r="K60" s="818"/>
      <c r="L60" s="818"/>
      <c r="M60" s="819"/>
      <c r="N60" s="76">
        <f>ROUND((SUM(N52:N59)),0)</f>
        <v>6584</v>
      </c>
    </row>
    <row r="61" spans="2:15">
      <c r="B61" s="794" t="s">
        <v>130</v>
      </c>
      <c r="C61" s="795"/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6"/>
    </row>
    <row r="62" spans="2:15">
      <c r="B62" s="797"/>
      <c r="C62" s="798"/>
      <c r="D62" s="798"/>
      <c r="E62" s="798"/>
      <c r="F62" s="798"/>
      <c r="G62" s="798"/>
      <c r="H62" s="798"/>
      <c r="I62" s="798"/>
      <c r="J62" s="798"/>
      <c r="K62" s="798"/>
      <c r="L62" s="798"/>
      <c r="M62" s="798"/>
      <c r="N62" s="799"/>
    </row>
    <row r="63" spans="2:15" ht="13.5" thickBot="1">
      <c r="B63" s="800"/>
      <c r="C63" s="801"/>
      <c r="D63" s="801"/>
      <c r="E63" s="801"/>
      <c r="F63" s="801"/>
      <c r="G63" s="801"/>
      <c r="H63" s="801"/>
      <c r="I63" s="801"/>
      <c r="J63" s="801"/>
      <c r="K63" s="801"/>
      <c r="L63" s="801"/>
      <c r="M63" s="801"/>
      <c r="N63" s="802"/>
    </row>
    <row r="64" spans="2:15" ht="13.5">
      <c r="B64" s="775" t="s">
        <v>131</v>
      </c>
      <c r="C64" s="803"/>
      <c r="D64" s="803"/>
      <c r="E64" s="803"/>
      <c r="F64" s="803"/>
      <c r="G64" s="803"/>
      <c r="H64" s="803"/>
      <c r="I64" s="113" t="s">
        <v>132</v>
      </c>
      <c r="J64" s="128" t="s">
        <v>133</v>
      </c>
      <c r="K64" s="134" t="s">
        <v>134</v>
      </c>
      <c r="L64" s="807" t="s">
        <v>135</v>
      </c>
      <c r="M64" s="804"/>
      <c r="N64" s="114" t="s">
        <v>109</v>
      </c>
    </row>
    <row r="65" spans="2:14">
      <c r="B65" s="811"/>
      <c r="C65" s="812"/>
      <c r="D65" s="812"/>
      <c r="E65" s="812"/>
      <c r="F65" s="812"/>
      <c r="G65" s="812"/>
      <c r="H65" s="812"/>
      <c r="I65" s="77"/>
      <c r="J65" s="78"/>
      <c r="K65" s="77"/>
      <c r="L65" s="792"/>
      <c r="M65" s="793"/>
      <c r="N65" s="79"/>
    </row>
    <row r="66" spans="2:14" ht="13.5" thickBot="1">
      <c r="B66" s="827"/>
      <c r="C66" s="828"/>
      <c r="D66" s="828"/>
      <c r="E66" s="828"/>
      <c r="F66" s="828"/>
      <c r="G66" s="828"/>
      <c r="H66" s="828"/>
      <c r="I66" s="80"/>
      <c r="J66" s="81"/>
      <c r="K66" s="80"/>
      <c r="L66" s="829"/>
      <c r="M66" s="830"/>
      <c r="N66" s="82"/>
    </row>
    <row r="67" spans="2:14" ht="14.25" thickBot="1">
      <c r="B67" s="817" t="s">
        <v>111</v>
      </c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9"/>
      <c r="N67" s="83">
        <f>SUM(N65:N66)</f>
        <v>0</v>
      </c>
    </row>
    <row r="68" spans="2:14">
      <c r="B68" s="794" t="s">
        <v>136</v>
      </c>
      <c r="C68" s="795"/>
      <c r="D68" s="795"/>
      <c r="E68" s="795"/>
      <c r="F68" s="795"/>
      <c r="G68" s="795"/>
      <c r="H68" s="795"/>
      <c r="I68" s="795"/>
      <c r="J68" s="795"/>
      <c r="K68" s="795"/>
      <c r="L68" s="795"/>
      <c r="M68" s="795"/>
      <c r="N68" s="796"/>
    </row>
    <row r="69" spans="2:14">
      <c r="B69" s="797" t="s">
        <v>136</v>
      </c>
      <c r="C69" s="798"/>
      <c r="D69" s="798"/>
      <c r="E69" s="798"/>
      <c r="F69" s="798"/>
      <c r="G69" s="798"/>
      <c r="H69" s="798"/>
      <c r="I69" s="798"/>
      <c r="J69" s="798"/>
      <c r="K69" s="798"/>
      <c r="L69" s="798"/>
      <c r="M69" s="798"/>
      <c r="N69" s="799"/>
    </row>
    <row r="70" spans="2:14" ht="13.5" thickBot="1">
      <c r="B70" s="800"/>
      <c r="C70" s="801"/>
      <c r="D70" s="801"/>
      <c r="E70" s="801"/>
      <c r="F70" s="801"/>
      <c r="G70" s="801"/>
      <c r="H70" s="801"/>
      <c r="I70" s="801"/>
      <c r="J70" s="801"/>
      <c r="K70" s="801"/>
      <c r="L70" s="801"/>
      <c r="M70" s="801"/>
      <c r="N70" s="802"/>
    </row>
    <row r="71" spans="2:14" ht="13.5">
      <c r="B71" s="775" t="s">
        <v>137</v>
      </c>
      <c r="C71" s="803"/>
      <c r="D71" s="803"/>
      <c r="E71" s="803"/>
      <c r="F71" s="803"/>
      <c r="G71" s="803"/>
      <c r="H71" s="113" t="s">
        <v>10</v>
      </c>
      <c r="I71" s="113" t="s">
        <v>138</v>
      </c>
      <c r="J71" s="128" t="s">
        <v>139</v>
      </c>
      <c r="K71" s="134" t="s">
        <v>140</v>
      </c>
      <c r="L71" s="807" t="s">
        <v>108</v>
      </c>
      <c r="M71" s="804"/>
      <c r="N71" s="114" t="s">
        <v>109</v>
      </c>
    </row>
    <row r="72" spans="2:14">
      <c r="B72" s="808" t="s">
        <v>184</v>
      </c>
      <c r="C72" s="809"/>
      <c r="D72" s="809"/>
      <c r="E72" s="809"/>
      <c r="F72" s="809"/>
      <c r="G72" s="810"/>
      <c r="H72" s="84">
        <v>1</v>
      </c>
      <c r="I72" s="132">
        <v>37239</v>
      </c>
      <c r="J72" s="84">
        <v>1.85</v>
      </c>
      <c r="K72" s="86">
        <f>+H72*I72*J72</f>
        <v>68892.150000000009</v>
      </c>
      <c r="L72" s="822">
        <v>25</v>
      </c>
      <c r="M72" s="823"/>
      <c r="N72" s="87">
        <f>+K72/L72</f>
        <v>2755.6860000000001</v>
      </c>
    </row>
    <row r="73" spans="2:14">
      <c r="B73" s="808" t="s">
        <v>142</v>
      </c>
      <c r="C73" s="809"/>
      <c r="D73" s="809"/>
      <c r="E73" s="809"/>
      <c r="F73" s="809"/>
      <c r="G73" s="810"/>
      <c r="H73" s="84">
        <v>1</v>
      </c>
      <c r="I73" s="85">
        <f>I72*2</f>
        <v>74478</v>
      </c>
      <c r="J73" s="84">
        <v>1.85</v>
      </c>
      <c r="K73" s="86">
        <f>+H73*I73*J73</f>
        <v>137784.30000000002</v>
      </c>
      <c r="L73" s="822">
        <v>25</v>
      </c>
      <c r="M73" s="823"/>
      <c r="N73" s="87">
        <f>+K73/L73</f>
        <v>5511.3720000000003</v>
      </c>
    </row>
    <row r="74" spans="2:14">
      <c r="B74" s="808"/>
      <c r="C74" s="809"/>
      <c r="D74" s="809"/>
      <c r="E74" s="809"/>
      <c r="F74" s="809"/>
      <c r="G74" s="810"/>
      <c r="H74" s="84"/>
      <c r="I74" s="85"/>
      <c r="J74" s="88"/>
      <c r="K74" s="86"/>
      <c r="L74" s="822"/>
      <c r="M74" s="823"/>
      <c r="N74" s="87"/>
    </row>
    <row r="75" spans="2:14">
      <c r="B75" s="808"/>
      <c r="C75" s="809"/>
      <c r="D75" s="809"/>
      <c r="E75" s="809"/>
      <c r="F75" s="809"/>
      <c r="G75" s="810"/>
      <c r="H75" s="84"/>
      <c r="I75" s="85"/>
      <c r="J75" s="88"/>
      <c r="K75" s="86"/>
      <c r="L75" s="822"/>
      <c r="M75" s="823"/>
      <c r="N75" s="87"/>
    </row>
    <row r="76" spans="2:14">
      <c r="B76" s="808"/>
      <c r="C76" s="809"/>
      <c r="D76" s="809"/>
      <c r="E76" s="809"/>
      <c r="F76" s="809"/>
      <c r="G76" s="810"/>
      <c r="H76" s="84"/>
      <c r="I76" s="85"/>
      <c r="J76" s="88"/>
      <c r="K76" s="86"/>
      <c r="L76" s="822"/>
      <c r="M76" s="823"/>
      <c r="N76" s="87"/>
    </row>
    <row r="77" spans="2:14" ht="13.5" thickBot="1">
      <c r="B77" s="808"/>
      <c r="C77" s="809"/>
      <c r="D77" s="809"/>
      <c r="E77" s="809"/>
      <c r="F77" s="809"/>
      <c r="G77" s="810"/>
      <c r="H77" s="80"/>
      <c r="I77" s="89"/>
      <c r="J77" s="90"/>
      <c r="K77" s="89"/>
      <c r="L77" s="822"/>
      <c r="M77" s="823"/>
      <c r="N77" s="91"/>
    </row>
    <row r="78" spans="2:14" ht="14.25" thickBot="1">
      <c r="B78" s="817" t="s">
        <v>111</v>
      </c>
      <c r="C78" s="818"/>
      <c r="D78" s="818"/>
      <c r="E78" s="818"/>
      <c r="F78" s="818"/>
      <c r="G78" s="818"/>
      <c r="H78" s="818"/>
      <c r="I78" s="818"/>
      <c r="J78" s="818"/>
      <c r="K78" s="818"/>
      <c r="L78" s="818"/>
      <c r="M78" s="819"/>
      <c r="N78" s="76">
        <f>ROUND((SUM(N72:N77)),0)</f>
        <v>8267</v>
      </c>
    </row>
    <row r="79" spans="2:14" ht="13.5" thickBot="1">
      <c r="B79" s="67"/>
      <c r="N79" s="56"/>
    </row>
    <row r="80" spans="2:14" ht="13.5" thickBot="1">
      <c r="B80" s="845" t="s">
        <v>143</v>
      </c>
      <c r="C80" s="846"/>
      <c r="D80" s="846"/>
      <c r="E80" s="846"/>
      <c r="F80" s="846"/>
      <c r="G80" s="846"/>
      <c r="H80" s="846"/>
      <c r="I80" s="846"/>
      <c r="J80" s="846"/>
      <c r="K80" s="846"/>
      <c r="L80" s="846"/>
      <c r="M80" s="847"/>
      <c r="N80" s="76">
        <f>+N78+N67+N60+N47</f>
        <v>15182</v>
      </c>
    </row>
    <row r="81" spans="2:14">
      <c r="B81" s="884" t="s">
        <v>144</v>
      </c>
      <c r="C81" s="885"/>
      <c r="D81" s="885"/>
      <c r="E81" s="885"/>
      <c r="F81" s="885"/>
      <c r="G81" s="885"/>
      <c r="H81" s="885"/>
      <c r="I81" s="885"/>
      <c r="J81" s="885"/>
      <c r="K81" s="885"/>
      <c r="L81" s="885"/>
      <c r="M81" s="885"/>
      <c r="N81" s="886"/>
    </row>
    <row r="82" spans="2:14">
      <c r="B82" s="887" t="s">
        <v>144</v>
      </c>
      <c r="C82" s="888"/>
      <c r="D82" s="888"/>
      <c r="E82" s="888"/>
      <c r="F82" s="888"/>
      <c r="G82" s="888"/>
      <c r="H82" s="888"/>
      <c r="I82" s="888"/>
      <c r="J82" s="888"/>
      <c r="K82" s="888"/>
      <c r="L82" s="888"/>
      <c r="M82" s="888"/>
      <c r="N82" s="889"/>
    </row>
    <row r="83" spans="2:14" ht="13.5" thickBot="1">
      <c r="B83" s="890"/>
      <c r="C83" s="891"/>
      <c r="D83" s="891"/>
      <c r="E83" s="891"/>
      <c r="F83" s="891"/>
      <c r="G83" s="891"/>
      <c r="H83" s="891"/>
      <c r="I83" s="891"/>
      <c r="J83" s="891"/>
      <c r="K83" s="891"/>
      <c r="L83" s="891"/>
      <c r="M83" s="891"/>
      <c r="N83" s="892"/>
    </row>
    <row r="84" spans="2:14" ht="13.5">
      <c r="B84" s="775" t="s">
        <v>145</v>
      </c>
      <c r="C84" s="803"/>
      <c r="D84" s="803"/>
      <c r="E84" s="803"/>
      <c r="F84" s="803"/>
      <c r="G84" s="803"/>
      <c r="H84" s="803"/>
      <c r="I84" s="128"/>
      <c r="J84" s="136"/>
      <c r="K84" s="135" t="s">
        <v>146</v>
      </c>
      <c r="L84" s="848" t="s">
        <v>147</v>
      </c>
      <c r="M84" s="849"/>
      <c r="N84" s="137"/>
    </row>
    <row r="85" spans="2:14" ht="15" customHeight="1">
      <c r="B85" s="811" t="s">
        <v>68</v>
      </c>
      <c r="C85" s="812"/>
      <c r="D85" s="812"/>
      <c r="E85" s="812"/>
      <c r="F85" s="812"/>
      <c r="G85" s="812"/>
      <c r="H85" s="812"/>
      <c r="I85" s="92"/>
      <c r="J85" s="93"/>
      <c r="K85" s="147">
        <v>0.1</v>
      </c>
      <c r="L85" s="902">
        <f>+N80*K85</f>
        <v>1518.2</v>
      </c>
      <c r="M85" s="903"/>
      <c r="N85" s="148">
        <f>N80*K85</f>
        <v>1518.2</v>
      </c>
    </row>
    <row r="86" spans="2:14" ht="15" customHeight="1">
      <c r="B86" s="96" t="s">
        <v>148</v>
      </c>
      <c r="C86" s="97"/>
      <c r="D86" s="97"/>
      <c r="E86" s="97"/>
      <c r="F86" s="97"/>
      <c r="G86" s="97"/>
      <c r="H86" s="97"/>
      <c r="I86" s="92"/>
      <c r="J86" s="93"/>
      <c r="K86" s="94">
        <v>0.05</v>
      </c>
      <c r="L86" s="904">
        <f>+N80*K86</f>
        <v>759.1</v>
      </c>
      <c r="M86" s="905"/>
      <c r="N86" s="148">
        <f>N80*K86</f>
        <v>759.1</v>
      </c>
    </row>
    <row r="87" spans="2:14" ht="15.75" customHeight="1" thickBot="1">
      <c r="B87" s="46" t="s">
        <v>72</v>
      </c>
      <c r="C87" s="47"/>
      <c r="D87" s="47"/>
      <c r="E87" s="47"/>
      <c r="F87" s="47"/>
      <c r="G87" s="47"/>
      <c r="H87" s="47"/>
      <c r="I87" s="98"/>
      <c r="J87" s="99"/>
      <c r="K87" s="147">
        <v>0.05</v>
      </c>
      <c r="L87" s="900">
        <f>+N80*K87</f>
        <v>759.1</v>
      </c>
      <c r="M87" s="901"/>
      <c r="N87" s="148">
        <f>N80*K87</f>
        <v>759.1</v>
      </c>
    </row>
    <row r="88" spans="2:14" ht="14.25" thickBot="1">
      <c r="B88" s="817" t="s">
        <v>111</v>
      </c>
      <c r="C88" s="818"/>
      <c r="D88" s="818"/>
      <c r="E88" s="818"/>
      <c r="F88" s="818"/>
      <c r="G88" s="818"/>
      <c r="H88" s="818"/>
      <c r="I88" s="818"/>
      <c r="J88" s="818"/>
      <c r="K88" s="818"/>
      <c r="L88" s="898"/>
      <c r="M88" s="899"/>
      <c r="N88" s="76">
        <f>ROUND((L85+L86+L87),0)</f>
        <v>3036</v>
      </c>
    </row>
    <row r="89" spans="2:14" ht="13.5" thickBot="1">
      <c r="B89" s="67"/>
      <c r="N89" s="56"/>
    </row>
    <row r="90" spans="2:14" ht="13.5" thickBot="1">
      <c r="B90" s="842" t="s">
        <v>149</v>
      </c>
      <c r="C90" s="843"/>
      <c r="D90" s="843"/>
      <c r="E90" s="843"/>
      <c r="F90" s="843"/>
      <c r="G90" s="843"/>
      <c r="H90" s="843"/>
      <c r="I90" s="843"/>
      <c r="J90" s="843"/>
      <c r="K90" s="843"/>
      <c r="L90" s="843"/>
      <c r="M90" s="844"/>
      <c r="N90" s="389">
        <f>ROUND(N80+N88,0)</f>
        <v>18218</v>
      </c>
    </row>
    <row r="91" spans="2:14">
      <c r="B91" s="67"/>
      <c r="N91" s="56"/>
    </row>
    <row r="92" spans="2:14">
      <c r="B92" s="67"/>
      <c r="G92" s="54" t="str">
        <f>+'[40]SV-01'!$G$96</f>
        <v>Firma</v>
      </c>
      <c r="H92" s="54"/>
      <c r="I92" s="54"/>
      <c r="J92" s="54"/>
      <c r="N92" s="56"/>
    </row>
    <row r="93" spans="2:14" ht="13.5">
      <c r="B93" s="101"/>
      <c r="C93" s="102"/>
      <c r="D93" s="102"/>
      <c r="E93" s="102"/>
      <c r="F93" s="102"/>
      <c r="G93" s="54" t="str">
        <f>+'[40]SV-01'!$G$97</f>
        <v>Nombre:</v>
      </c>
      <c r="H93" s="102"/>
      <c r="I93" s="102"/>
      <c r="J93" s="102"/>
      <c r="K93" s="102"/>
      <c r="L93" s="102"/>
      <c r="M93" s="102"/>
      <c r="N93" s="103"/>
    </row>
    <row r="94" spans="2:14" ht="13.5">
      <c r="B94" s="101"/>
      <c r="C94" s="102"/>
      <c r="D94" s="102"/>
      <c r="E94" s="102"/>
      <c r="F94" s="102"/>
      <c r="G94" s="54" t="str">
        <f>+'[40]SV-01'!$G$98</f>
        <v>Representante Legal del Contratista o su Apoderado</v>
      </c>
      <c r="J94" s="102"/>
      <c r="K94" s="102"/>
      <c r="L94" s="102"/>
      <c r="M94" s="102"/>
      <c r="N94" s="103"/>
    </row>
    <row r="95" spans="2:14">
      <c r="B95" s="38"/>
      <c r="C95" s="63"/>
      <c r="D95" s="63"/>
      <c r="E95" s="63"/>
      <c r="F95" s="63"/>
      <c r="G95" s="54" t="str">
        <f>+'[40]SV-01'!$G$99</f>
        <v>Matricula No. :</v>
      </c>
      <c r="H95" s="63"/>
      <c r="I95" s="63"/>
      <c r="J95" s="63"/>
      <c r="K95" s="63"/>
      <c r="L95" s="63"/>
      <c r="M95" s="63"/>
      <c r="N95" s="61"/>
    </row>
    <row r="96" spans="2:14">
      <c r="B96" s="67"/>
      <c r="G96" s="29" t="s">
        <v>150</v>
      </c>
      <c r="N96" s="56"/>
    </row>
    <row r="97" spans="2:14" ht="13.5">
      <c r="B97" s="104" t="str">
        <f>+'[40]SV-01'!$B$101</f>
        <v>OBSERVACIONES INTERVENTORÍA</v>
      </c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6"/>
    </row>
    <row r="98" spans="2:14">
      <c r="B98" s="824"/>
      <c r="C98" s="825"/>
      <c r="D98" s="825"/>
      <c r="E98" s="825"/>
      <c r="F98" s="825"/>
      <c r="G98" s="825"/>
      <c r="H98" s="825"/>
      <c r="I98" s="825"/>
      <c r="J98" s="825"/>
      <c r="K98" s="825"/>
      <c r="L98" s="825"/>
      <c r="M98" s="825"/>
      <c r="N98" s="826"/>
    </row>
    <row r="99" spans="2:14">
      <c r="B99" s="788"/>
      <c r="C99" s="789"/>
      <c r="D99" s="789"/>
      <c r="E99" s="789"/>
      <c r="F99" s="789"/>
      <c r="G99" s="789"/>
      <c r="H99" s="789"/>
      <c r="I99" s="789"/>
      <c r="J99" s="789"/>
      <c r="K99" s="789"/>
      <c r="L99" s="789"/>
      <c r="M99" s="789"/>
      <c r="N99" s="831"/>
    </row>
    <row r="100" spans="2:14">
      <c r="B100" s="38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1"/>
    </row>
    <row r="101" spans="2:14">
      <c r="B101" s="67"/>
      <c r="G101" s="54" t="str">
        <f>+'[40]SV-01'!$G$105</f>
        <v>Firma</v>
      </c>
      <c r="N101" s="56"/>
    </row>
    <row r="102" spans="2:14">
      <c r="B102" s="67"/>
      <c r="G102" s="29" t="str">
        <f>+'[40]SV-01'!$G$106</f>
        <v>Nombre:</v>
      </c>
      <c r="H102" s="97"/>
      <c r="I102" s="97"/>
      <c r="J102" s="97"/>
      <c r="N102" s="56"/>
    </row>
    <row r="103" spans="2:14">
      <c r="B103" s="67"/>
      <c r="G103" s="29" t="str">
        <f>+'[40]SV-01'!$G$107</f>
        <v>Representante Legal del Interventor o su Apoderado</v>
      </c>
      <c r="H103" s="62"/>
      <c r="I103" s="62"/>
      <c r="J103" s="62"/>
      <c r="N103" s="56"/>
    </row>
    <row r="104" spans="2:14">
      <c r="B104" s="107"/>
      <c r="C104" s="63"/>
      <c r="D104" s="63"/>
      <c r="E104" s="63"/>
      <c r="F104" s="63"/>
      <c r="G104" s="29" t="str">
        <f>+'[40]SV-01'!$G$108</f>
        <v>Matricula No. :</v>
      </c>
      <c r="K104" s="63"/>
      <c r="L104" s="63"/>
      <c r="M104" s="63"/>
      <c r="N104" s="61"/>
    </row>
    <row r="105" spans="2:14" ht="13.5">
      <c r="B105" s="108" t="str">
        <f>+'[40]SV-01'!$B$109</f>
        <v xml:space="preserve">Original: Archivo de Gestión Contractual ( Subdirecciòn Administrativa) </v>
      </c>
      <c r="C105" s="109"/>
      <c r="D105" s="109"/>
      <c r="J105" s="832"/>
      <c r="K105" s="832"/>
      <c r="L105" s="832"/>
      <c r="M105" s="832"/>
      <c r="N105" s="833"/>
    </row>
    <row r="106" spans="2:14" ht="13.5">
      <c r="B106" s="108" t="str">
        <f>+'[40]SV-01'!$B$110</f>
        <v>Copias : Unidad Ejecutora,  Contratista, Interventor y Dirección Territorial.</v>
      </c>
      <c r="C106" s="109"/>
      <c r="D106" s="109"/>
      <c r="J106" s="832"/>
      <c r="K106" s="832"/>
      <c r="L106" s="832"/>
      <c r="M106" s="832"/>
      <c r="N106" s="833"/>
    </row>
    <row r="107" spans="2:14" ht="13.5" thickBot="1">
      <c r="B107" s="836"/>
      <c r="C107" s="837"/>
      <c r="D107" s="837"/>
      <c r="E107" s="81"/>
      <c r="F107" s="81"/>
      <c r="G107" s="81"/>
      <c r="H107" s="81"/>
      <c r="I107" s="81"/>
      <c r="J107" s="834"/>
      <c r="K107" s="834"/>
      <c r="L107" s="834"/>
      <c r="M107" s="834"/>
      <c r="N107" s="835"/>
    </row>
  </sheetData>
  <mergeCells count="119">
    <mergeCell ref="K6:K8"/>
    <mergeCell ref="L6:L8"/>
    <mergeCell ref="M6:M8"/>
    <mergeCell ref="N6:N8"/>
    <mergeCell ref="C8:J8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D12:G12"/>
    <mergeCell ref="J12:K12"/>
    <mergeCell ref="G28:M28"/>
    <mergeCell ref="B30:N30"/>
    <mergeCell ref="C32:K32"/>
    <mergeCell ref="L32:M32"/>
    <mergeCell ref="C33:K33"/>
    <mergeCell ref="L33:M33"/>
    <mergeCell ref="L13:N13"/>
    <mergeCell ref="H18:M18"/>
    <mergeCell ref="D19:M20"/>
    <mergeCell ref="D22:M22"/>
    <mergeCell ref="D24:M24"/>
    <mergeCell ref="E26:M26"/>
    <mergeCell ref="B40:H40"/>
    <mergeCell ref="I40:J40"/>
    <mergeCell ref="L40:M40"/>
    <mergeCell ref="B41:H41"/>
    <mergeCell ref="I41:J41"/>
    <mergeCell ref="L41:M41"/>
    <mergeCell ref="B34:N36"/>
    <mergeCell ref="B37:H37"/>
    <mergeCell ref="I37:J37"/>
    <mergeCell ref="L37:M37"/>
    <mergeCell ref="I38:J38"/>
    <mergeCell ref="B39:H39"/>
    <mergeCell ref="I39:J39"/>
    <mergeCell ref="L39:M39"/>
    <mergeCell ref="B38:H38"/>
    <mergeCell ref="L38:M38"/>
    <mergeCell ref="B44:H44"/>
    <mergeCell ref="I44:J44"/>
    <mergeCell ref="L44:M44"/>
    <mergeCell ref="B45:H45"/>
    <mergeCell ref="I45:J45"/>
    <mergeCell ref="L45:M45"/>
    <mergeCell ref="B42:H42"/>
    <mergeCell ref="I42:J42"/>
    <mergeCell ref="L42:M42"/>
    <mergeCell ref="B43:H43"/>
    <mergeCell ref="I43:J43"/>
    <mergeCell ref="L43:M43"/>
    <mergeCell ref="B46:H46"/>
    <mergeCell ref="I46:J46"/>
    <mergeCell ref="L46:M46"/>
    <mergeCell ref="B47:M47"/>
    <mergeCell ref="B48:N50"/>
    <mergeCell ref="B51:I51"/>
    <mergeCell ref="L51:M51"/>
    <mergeCell ref="L52:M52"/>
    <mergeCell ref="B52:I52"/>
    <mergeCell ref="B56:I56"/>
    <mergeCell ref="L56:M56"/>
    <mergeCell ref="B57:I57"/>
    <mergeCell ref="L57:M57"/>
    <mergeCell ref="B58:I58"/>
    <mergeCell ref="L58:M58"/>
    <mergeCell ref="B53:I53"/>
    <mergeCell ref="L53:M53"/>
    <mergeCell ref="B54:I54"/>
    <mergeCell ref="L54:M54"/>
    <mergeCell ref="B55:I55"/>
    <mergeCell ref="L55:M55"/>
    <mergeCell ref="B65:H65"/>
    <mergeCell ref="L65:M65"/>
    <mergeCell ref="B66:H66"/>
    <mergeCell ref="L66:M66"/>
    <mergeCell ref="B67:M67"/>
    <mergeCell ref="B68:N70"/>
    <mergeCell ref="B59:I59"/>
    <mergeCell ref="L59:M59"/>
    <mergeCell ref="B60:M60"/>
    <mergeCell ref="B61:N63"/>
    <mergeCell ref="B64:H64"/>
    <mergeCell ref="L64:M64"/>
    <mergeCell ref="B76:G76"/>
    <mergeCell ref="L76:M76"/>
    <mergeCell ref="B77:G77"/>
    <mergeCell ref="L77:M77"/>
    <mergeCell ref="B78:M78"/>
    <mergeCell ref="B80:M80"/>
    <mergeCell ref="B75:G75"/>
    <mergeCell ref="L75:M75"/>
    <mergeCell ref="B71:G71"/>
    <mergeCell ref="L71:M71"/>
    <mergeCell ref="B72:G72"/>
    <mergeCell ref="B73:G73"/>
    <mergeCell ref="B74:G74"/>
    <mergeCell ref="L74:M74"/>
    <mergeCell ref="L72:M72"/>
    <mergeCell ref="L73:M73"/>
    <mergeCell ref="L87:M87"/>
    <mergeCell ref="B88:M88"/>
    <mergeCell ref="B90:M90"/>
    <mergeCell ref="B98:N98"/>
    <mergeCell ref="B99:N99"/>
    <mergeCell ref="J105:N107"/>
    <mergeCell ref="B107:D107"/>
    <mergeCell ref="B81:N83"/>
    <mergeCell ref="B84:H84"/>
    <mergeCell ref="L84:M84"/>
    <mergeCell ref="B85:H85"/>
    <mergeCell ref="L85:M85"/>
    <mergeCell ref="L86:M86"/>
  </mergeCells>
  <pageMargins left="0.7" right="0.7" top="0.75" bottom="0.75" header="0.3" footer="0.3"/>
  <pageSetup scale="5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2F8C6-382D-43D5-8985-B59E94441B64}">
  <sheetPr>
    <tabColor theme="9" tint="-0.249977111117893"/>
  </sheetPr>
  <dimension ref="B1:P107"/>
  <sheetViews>
    <sheetView view="pageBreakPreview" topLeftCell="A63" zoomScaleNormal="71" zoomScaleSheetLayoutView="100" workbookViewId="0">
      <selection activeCell="K86" sqref="K86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4" ht="13.5" thickBot="1">
      <c r="B33" s="111">
        <f>'PRESUPUESTO OFICIAL'!B22</f>
        <v>7</v>
      </c>
      <c r="C33" s="777" t="str">
        <f>'PRESUPUESTO OFICIAL'!F22</f>
        <v>Pintura vinilo para repinte de muros interiores con estuco  (2 manos sobre pintura existente del mismo color)</v>
      </c>
      <c r="D33" s="778"/>
      <c r="E33" s="778"/>
      <c r="F33" s="778"/>
      <c r="G33" s="778"/>
      <c r="H33" s="778"/>
      <c r="I33" s="778"/>
      <c r="J33" s="778"/>
      <c r="K33" s="779"/>
      <c r="L33" s="780" t="str">
        <f>'PRESUPUESTO OFICIAL'!G22</f>
        <v>m2</v>
      </c>
      <c r="M33" s="781"/>
      <c r="N33" s="112">
        <f>'PRESUPUESTO OFICIAL'!H22</f>
        <v>1754</v>
      </c>
    </row>
    <row r="34" spans="2:14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4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4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4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4">
      <c r="B38" s="808" t="s">
        <v>151</v>
      </c>
      <c r="C38" s="809"/>
      <c r="D38" s="809"/>
      <c r="E38" s="809"/>
      <c r="F38" s="809"/>
      <c r="G38" s="809"/>
      <c r="H38" s="810"/>
      <c r="I38" s="791" t="s">
        <v>63</v>
      </c>
      <c r="J38" s="790"/>
      <c r="K38" s="68">
        <f>N78</f>
        <v>7873</v>
      </c>
      <c r="L38" s="792">
        <v>35</v>
      </c>
      <c r="M38" s="793"/>
      <c r="N38" s="69">
        <f>K38/L38</f>
        <v>224.94285714285715</v>
      </c>
    </row>
    <row r="39" spans="2:14">
      <c r="B39" s="788"/>
      <c r="C39" s="789"/>
      <c r="D39" s="789"/>
      <c r="E39" s="789"/>
      <c r="F39" s="789"/>
      <c r="G39" s="789"/>
      <c r="H39" s="790"/>
      <c r="I39" s="791"/>
      <c r="J39" s="790"/>
      <c r="K39" s="68"/>
      <c r="L39" s="792"/>
      <c r="M39" s="793"/>
      <c r="N39" s="69"/>
    </row>
    <row r="40" spans="2:14">
      <c r="B40" s="788"/>
      <c r="C40" s="789"/>
      <c r="D40" s="789"/>
      <c r="E40" s="789"/>
      <c r="F40" s="789"/>
      <c r="G40" s="789"/>
      <c r="H40" s="790"/>
      <c r="I40" s="816"/>
      <c r="J40" s="813"/>
      <c r="K40" s="68"/>
      <c r="L40" s="792"/>
      <c r="M40" s="793"/>
      <c r="N40" s="69"/>
    </row>
    <row r="41" spans="2:14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4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4">
      <c r="B43" s="808"/>
      <c r="C43" s="809"/>
      <c r="D43" s="809"/>
      <c r="E43" s="809"/>
      <c r="F43" s="809"/>
      <c r="G43" s="809"/>
      <c r="H43" s="810"/>
      <c r="I43" s="816"/>
      <c r="J43" s="813"/>
      <c r="K43" s="68"/>
      <c r="L43" s="792"/>
      <c r="M43" s="793"/>
      <c r="N43" s="69"/>
    </row>
    <row r="44" spans="2:14">
      <c r="B44" s="808"/>
      <c r="C44" s="809"/>
      <c r="D44" s="809"/>
      <c r="E44" s="809"/>
      <c r="F44" s="809"/>
      <c r="G44" s="809"/>
      <c r="H44" s="810"/>
      <c r="I44" s="816"/>
      <c r="J44" s="813"/>
      <c r="K44" s="68"/>
      <c r="L44" s="792"/>
      <c r="M44" s="793"/>
      <c r="N44" s="69"/>
    </row>
    <row r="45" spans="2:14">
      <c r="B45" s="808"/>
      <c r="C45" s="809"/>
      <c r="D45" s="809"/>
      <c r="E45" s="809"/>
      <c r="F45" s="809"/>
      <c r="G45" s="809"/>
      <c r="H45" s="810"/>
      <c r="I45" s="816"/>
      <c r="J45" s="813"/>
      <c r="K45" s="68"/>
      <c r="L45" s="792"/>
      <c r="M45" s="793"/>
      <c r="N45" s="69"/>
    </row>
    <row r="46" spans="2:14" ht="13.5" thickBot="1">
      <c r="B46" s="808"/>
      <c r="C46" s="809"/>
      <c r="D46" s="809"/>
      <c r="E46" s="809"/>
      <c r="F46" s="809"/>
      <c r="G46" s="809"/>
      <c r="H46" s="810"/>
      <c r="I46" s="816"/>
      <c r="J46" s="813"/>
      <c r="K46" s="68"/>
      <c r="L46" s="792"/>
      <c r="M46" s="793"/>
      <c r="N46" s="69"/>
    </row>
    <row r="47" spans="2:14" ht="14.25" thickBot="1">
      <c r="B47" s="817" t="s">
        <v>111</v>
      </c>
      <c r="C47" s="818"/>
      <c r="D47" s="818"/>
      <c r="E47" s="818"/>
      <c r="F47" s="818"/>
      <c r="G47" s="818"/>
      <c r="H47" s="818"/>
      <c r="I47" s="818"/>
      <c r="J47" s="818"/>
      <c r="K47" s="818"/>
      <c r="L47" s="818"/>
      <c r="M47" s="819"/>
      <c r="N47" s="70">
        <f>ROUND((SUM(N38:N46)),0)</f>
        <v>225</v>
      </c>
    </row>
    <row r="48" spans="2:14">
      <c r="B48" s="794" t="s">
        <v>112</v>
      </c>
      <c r="C48" s="795"/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6"/>
    </row>
    <row r="49" spans="2:16" ht="12.75" customHeight="1">
      <c r="B49" s="797"/>
      <c r="C49" s="798"/>
      <c r="D49" s="798"/>
      <c r="E49" s="798"/>
      <c r="F49" s="798"/>
      <c r="G49" s="798"/>
      <c r="H49" s="798"/>
      <c r="I49" s="798"/>
      <c r="J49" s="798"/>
      <c r="K49" s="798"/>
      <c r="L49" s="798"/>
      <c r="M49" s="798"/>
      <c r="N49" s="799"/>
    </row>
    <row r="50" spans="2:16" ht="13.5" customHeight="1" thickBot="1">
      <c r="B50" s="800"/>
      <c r="C50" s="801"/>
      <c r="D50" s="801"/>
      <c r="E50" s="801"/>
      <c r="F50" s="801"/>
      <c r="G50" s="801"/>
      <c r="H50" s="801"/>
      <c r="I50" s="801"/>
      <c r="J50" s="801"/>
      <c r="K50" s="801"/>
      <c r="L50" s="801"/>
      <c r="M50" s="801"/>
      <c r="N50" s="802"/>
    </row>
    <row r="51" spans="2:16" ht="13.5">
      <c r="B51" s="775" t="s">
        <v>102</v>
      </c>
      <c r="C51" s="803"/>
      <c r="D51" s="803"/>
      <c r="E51" s="803"/>
      <c r="F51" s="803"/>
      <c r="G51" s="803"/>
      <c r="H51" s="803"/>
      <c r="I51" s="804"/>
      <c r="J51" s="129" t="s">
        <v>104</v>
      </c>
      <c r="K51" s="113" t="s">
        <v>10</v>
      </c>
      <c r="L51" s="807" t="s">
        <v>113</v>
      </c>
      <c r="M51" s="804"/>
      <c r="N51" s="114" t="s">
        <v>109</v>
      </c>
    </row>
    <row r="52" spans="2:16">
      <c r="B52" s="174" t="s">
        <v>189</v>
      </c>
      <c r="C52" s="105"/>
      <c r="D52" s="105"/>
      <c r="E52" s="105"/>
      <c r="F52" s="105"/>
      <c r="G52" s="105"/>
      <c r="H52" s="105"/>
      <c r="I52" s="173"/>
      <c r="J52" s="71" t="s">
        <v>190</v>
      </c>
      <c r="K52" s="116">
        <v>6.5000000000000002E-2</v>
      </c>
      <c r="L52" s="814">
        <v>82300</v>
      </c>
      <c r="M52" s="815"/>
      <c r="N52" s="170">
        <f>+K52*L52</f>
        <v>5349.5</v>
      </c>
      <c r="O52" s="72"/>
    </row>
    <row r="53" spans="2:16">
      <c r="B53" s="811"/>
      <c r="C53" s="812"/>
      <c r="D53" s="812"/>
      <c r="E53" s="812"/>
      <c r="F53" s="812"/>
      <c r="G53" s="812"/>
      <c r="H53" s="812"/>
      <c r="I53" s="813"/>
      <c r="J53" s="71"/>
      <c r="K53" s="213"/>
      <c r="L53" s="814"/>
      <c r="M53" s="815"/>
      <c r="N53" s="69"/>
      <c r="P53" s="72"/>
    </row>
    <row r="54" spans="2:16">
      <c r="B54" s="811"/>
      <c r="C54" s="812"/>
      <c r="D54" s="812"/>
      <c r="E54" s="812"/>
      <c r="F54" s="812"/>
      <c r="G54" s="812"/>
      <c r="H54" s="812"/>
      <c r="I54" s="813"/>
      <c r="J54" s="71"/>
      <c r="K54" s="73"/>
      <c r="L54" s="814"/>
      <c r="M54" s="815"/>
      <c r="N54" s="69"/>
      <c r="O54" s="74"/>
    </row>
    <row r="55" spans="2:16">
      <c r="B55" s="811"/>
      <c r="C55" s="812"/>
      <c r="D55" s="812"/>
      <c r="E55" s="812"/>
      <c r="F55" s="812"/>
      <c r="G55" s="812"/>
      <c r="H55" s="812"/>
      <c r="I55" s="813"/>
      <c r="J55" s="71"/>
      <c r="K55" s="73"/>
      <c r="L55" s="814"/>
      <c r="M55" s="815"/>
      <c r="N55" s="69"/>
    </row>
    <row r="56" spans="2:16">
      <c r="B56" s="811"/>
      <c r="C56" s="812"/>
      <c r="D56" s="812"/>
      <c r="E56" s="812"/>
      <c r="F56" s="812"/>
      <c r="G56" s="812"/>
      <c r="H56" s="812"/>
      <c r="I56" s="813"/>
      <c r="J56" s="71"/>
      <c r="K56" s="73"/>
      <c r="L56" s="814"/>
      <c r="M56" s="815"/>
      <c r="N56" s="69"/>
    </row>
    <row r="57" spans="2:16" ht="13.5" thickBot="1">
      <c r="B57" s="811"/>
      <c r="C57" s="812"/>
      <c r="D57" s="812"/>
      <c r="E57" s="812"/>
      <c r="F57" s="812"/>
      <c r="G57" s="812"/>
      <c r="H57" s="812"/>
      <c r="I57" s="813"/>
      <c r="J57" s="130"/>
      <c r="K57" s="75"/>
      <c r="L57" s="814"/>
      <c r="M57" s="815"/>
      <c r="N57" s="69"/>
    </row>
    <row r="58" spans="2:16" ht="14.25" thickBot="1">
      <c r="B58" s="817" t="s">
        <v>111</v>
      </c>
      <c r="C58" s="818"/>
      <c r="D58" s="818"/>
      <c r="E58" s="818"/>
      <c r="F58" s="818"/>
      <c r="G58" s="818"/>
      <c r="H58" s="818"/>
      <c r="I58" s="818"/>
      <c r="J58" s="818"/>
      <c r="K58" s="818"/>
      <c r="L58" s="818"/>
      <c r="M58" s="819"/>
      <c r="N58" s="76">
        <f>ROUND((SUM(N52:N57)),0)</f>
        <v>5350</v>
      </c>
    </row>
    <row r="59" spans="2:16" ht="12.75" customHeight="1">
      <c r="B59" s="794" t="s">
        <v>130</v>
      </c>
      <c r="C59" s="795"/>
      <c r="D59" s="795"/>
      <c r="E59" s="795"/>
      <c r="F59" s="795"/>
      <c r="G59" s="795"/>
      <c r="H59" s="795"/>
      <c r="I59" s="795"/>
      <c r="J59" s="795"/>
      <c r="K59" s="795"/>
      <c r="L59" s="795"/>
      <c r="M59" s="795"/>
      <c r="N59" s="796"/>
    </row>
    <row r="60" spans="2:16" ht="12.75" customHeight="1">
      <c r="B60" s="797"/>
      <c r="C60" s="798"/>
      <c r="D60" s="798"/>
      <c r="E60" s="798"/>
      <c r="F60" s="798"/>
      <c r="G60" s="798"/>
      <c r="H60" s="798"/>
      <c r="I60" s="798"/>
      <c r="J60" s="798"/>
      <c r="K60" s="798"/>
      <c r="L60" s="798"/>
      <c r="M60" s="798"/>
      <c r="N60" s="799"/>
    </row>
    <row r="61" spans="2:16" ht="13.5" customHeight="1" thickBot="1">
      <c r="B61" s="800"/>
      <c r="C61" s="801"/>
      <c r="D61" s="801"/>
      <c r="E61" s="801"/>
      <c r="F61" s="801"/>
      <c r="G61" s="801"/>
      <c r="H61" s="801"/>
      <c r="I61" s="801"/>
      <c r="J61" s="801"/>
      <c r="K61" s="801"/>
      <c r="L61" s="801"/>
      <c r="M61" s="801"/>
      <c r="N61" s="802"/>
    </row>
    <row r="62" spans="2:16" ht="13.5">
      <c r="B62" s="775" t="s">
        <v>131</v>
      </c>
      <c r="C62" s="803"/>
      <c r="D62" s="803"/>
      <c r="E62" s="803"/>
      <c r="F62" s="803"/>
      <c r="G62" s="803"/>
      <c r="H62" s="803"/>
      <c r="I62" s="113" t="s">
        <v>132</v>
      </c>
      <c r="J62" s="128" t="s">
        <v>133</v>
      </c>
      <c r="K62" s="134" t="s">
        <v>134</v>
      </c>
      <c r="L62" s="807" t="s">
        <v>135</v>
      </c>
      <c r="M62" s="804"/>
      <c r="N62" s="114" t="s">
        <v>109</v>
      </c>
    </row>
    <row r="63" spans="2:16">
      <c r="B63" s="811"/>
      <c r="C63" s="812"/>
      <c r="D63" s="812"/>
      <c r="E63" s="812"/>
      <c r="F63" s="812"/>
      <c r="G63" s="812"/>
      <c r="H63" s="812"/>
      <c r="I63" s="77"/>
      <c r="J63" s="78"/>
      <c r="K63" s="77"/>
      <c r="L63" s="792"/>
      <c r="M63" s="793"/>
      <c r="N63" s="79"/>
    </row>
    <row r="64" spans="2:16" ht="13.5" thickBot="1">
      <c r="B64" s="827"/>
      <c r="C64" s="828"/>
      <c r="D64" s="828"/>
      <c r="E64" s="828"/>
      <c r="F64" s="828"/>
      <c r="G64" s="828"/>
      <c r="H64" s="828"/>
      <c r="I64" s="80"/>
      <c r="J64" s="81"/>
      <c r="K64" s="80"/>
      <c r="L64" s="829"/>
      <c r="M64" s="830"/>
      <c r="N64" s="82"/>
    </row>
    <row r="65" spans="2:15" ht="14.25" thickBot="1">
      <c r="B65" s="817" t="s">
        <v>111</v>
      </c>
      <c r="C65" s="818"/>
      <c r="D65" s="818"/>
      <c r="E65" s="818"/>
      <c r="F65" s="818"/>
      <c r="G65" s="818"/>
      <c r="H65" s="818"/>
      <c r="I65" s="818"/>
      <c r="J65" s="818"/>
      <c r="K65" s="818"/>
      <c r="L65" s="818"/>
      <c r="M65" s="819"/>
      <c r="N65" s="83">
        <f>SUM(N63:N64)</f>
        <v>0</v>
      </c>
    </row>
    <row r="66" spans="2:15">
      <c r="B66" s="794" t="s">
        <v>136</v>
      </c>
      <c r="C66" s="795"/>
      <c r="D66" s="795"/>
      <c r="E66" s="795"/>
      <c r="F66" s="795"/>
      <c r="G66" s="795"/>
      <c r="H66" s="795"/>
      <c r="I66" s="795"/>
      <c r="J66" s="795"/>
      <c r="K66" s="795"/>
      <c r="L66" s="795"/>
      <c r="M66" s="795"/>
      <c r="N66" s="796"/>
    </row>
    <row r="67" spans="2:15">
      <c r="B67" s="797" t="s">
        <v>136</v>
      </c>
      <c r="C67" s="798"/>
      <c r="D67" s="798"/>
      <c r="E67" s="798"/>
      <c r="F67" s="798"/>
      <c r="G67" s="798"/>
      <c r="H67" s="798"/>
      <c r="I67" s="798"/>
      <c r="J67" s="798"/>
      <c r="K67" s="798"/>
      <c r="L67" s="798"/>
      <c r="M67" s="798"/>
      <c r="N67" s="799"/>
    </row>
    <row r="68" spans="2:15" ht="13.5" thickBot="1">
      <c r="B68" s="800"/>
      <c r="C68" s="801"/>
      <c r="D68" s="801"/>
      <c r="E68" s="801"/>
      <c r="F68" s="801"/>
      <c r="G68" s="801"/>
      <c r="H68" s="801"/>
      <c r="I68" s="801"/>
      <c r="J68" s="801"/>
      <c r="K68" s="801"/>
      <c r="L68" s="801"/>
      <c r="M68" s="801"/>
      <c r="N68" s="802"/>
    </row>
    <row r="69" spans="2:15" ht="13.5">
      <c r="B69" s="775" t="s">
        <v>137</v>
      </c>
      <c r="C69" s="803"/>
      <c r="D69" s="803"/>
      <c r="E69" s="803"/>
      <c r="F69" s="803"/>
      <c r="G69" s="803"/>
      <c r="H69" s="113" t="s">
        <v>10</v>
      </c>
      <c r="I69" s="113" t="s">
        <v>138</v>
      </c>
      <c r="J69" s="128" t="s">
        <v>139</v>
      </c>
      <c r="K69" s="134" t="s">
        <v>140</v>
      </c>
      <c r="L69" s="807" t="s">
        <v>108</v>
      </c>
      <c r="M69" s="804"/>
      <c r="N69" s="114" t="s">
        <v>109</v>
      </c>
    </row>
    <row r="70" spans="2:15">
      <c r="B70" s="808" t="s">
        <v>142</v>
      </c>
      <c r="C70" s="809"/>
      <c r="D70" s="809"/>
      <c r="E70" s="809"/>
      <c r="F70" s="809"/>
      <c r="G70" s="810"/>
      <c r="H70" s="84">
        <v>1</v>
      </c>
      <c r="I70" s="85">
        <f>I71*2</f>
        <v>74478</v>
      </c>
      <c r="J70" s="84">
        <v>1.85</v>
      </c>
      <c r="K70" s="86">
        <f>+H70*I70*J70</f>
        <v>137784.30000000002</v>
      </c>
      <c r="L70" s="822">
        <v>35</v>
      </c>
      <c r="M70" s="823"/>
      <c r="N70" s="87">
        <f>+K70/L70</f>
        <v>3936.6942857142863</v>
      </c>
    </row>
    <row r="71" spans="2:15">
      <c r="B71" s="808" t="s">
        <v>141</v>
      </c>
      <c r="C71" s="809"/>
      <c r="D71" s="809"/>
      <c r="E71" s="809"/>
      <c r="F71" s="809"/>
      <c r="G71" s="810"/>
      <c r="H71" s="84">
        <v>2</v>
      </c>
      <c r="I71" s="85">
        <v>37239</v>
      </c>
      <c r="J71" s="84">
        <v>1.85</v>
      </c>
      <c r="K71" s="86">
        <f>+H71*I71*J71</f>
        <v>137784.30000000002</v>
      </c>
      <c r="L71" s="822">
        <v>35</v>
      </c>
      <c r="M71" s="823"/>
      <c r="N71" s="87">
        <f>+K71/L71</f>
        <v>3936.6942857142863</v>
      </c>
    </row>
    <row r="72" spans="2:15">
      <c r="B72" s="808"/>
      <c r="C72" s="809"/>
      <c r="D72" s="809"/>
      <c r="E72" s="809"/>
      <c r="F72" s="809"/>
      <c r="G72" s="810"/>
      <c r="H72" s="84"/>
      <c r="I72" s="85"/>
      <c r="J72" s="88"/>
      <c r="K72" s="86"/>
      <c r="L72" s="822"/>
      <c r="M72" s="823"/>
      <c r="N72" s="87"/>
    </row>
    <row r="73" spans="2:15">
      <c r="B73" s="808"/>
      <c r="C73" s="809"/>
      <c r="D73" s="809"/>
      <c r="E73" s="809"/>
      <c r="F73" s="809"/>
      <c r="G73" s="810"/>
      <c r="H73" s="84"/>
      <c r="I73" s="85"/>
      <c r="J73" s="88"/>
      <c r="K73" s="86"/>
      <c r="L73" s="822"/>
      <c r="M73" s="823"/>
      <c r="N73" s="87"/>
    </row>
    <row r="74" spans="2:15">
      <c r="B74" s="808"/>
      <c r="C74" s="809"/>
      <c r="D74" s="809"/>
      <c r="E74" s="809"/>
      <c r="F74" s="809"/>
      <c r="G74" s="810"/>
      <c r="H74" s="84"/>
      <c r="I74" s="85"/>
      <c r="J74" s="88"/>
      <c r="K74" s="86"/>
      <c r="L74" s="822"/>
      <c r="M74" s="823"/>
      <c r="N74" s="87"/>
    </row>
    <row r="75" spans="2:15">
      <c r="B75" s="808"/>
      <c r="C75" s="809"/>
      <c r="D75" s="809"/>
      <c r="E75" s="809"/>
      <c r="F75" s="809"/>
      <c r="G75" s="810"/>
      <c r="H75" s="84"/>
      <c r="I75" s="85"/>
      <c r="J75" s="88"/>
      <c r="K75" s="86"/>
      <c r="L75" s="822"/>
      <c r="M75" s="823"/>
      <c r="N75" s="87"/>
    </row>
    <row r="76" spans="2:15">
      <c r="B76" s="808"/>
      <c r="C76" s="809"/>
      <c r="D76" s="809"/>
      <c r="E76" s="809"/>
      <c r="F76" s="809"/>
      <c r="G76" s="810"/>
      <c r="H76" s="84"/>
      <c r="I76" s="85"/>
      <c r="J76" s="88"/>
      <c r="K76" s="86"/>
      <c r="L76" s="822"/>
      <c r="M76" s="823"/>
      <c r="N76" s="87"/>
    </row>
    <row r="77" spans="2:15" ht="13.5" thickBot="1">
      <c r="B77" s="808"/>
      <c r="C77" s="809"/>
      <c r="D77" s="809"/>
      <c r="E77" s="809"/>
      <c r="F77" s="809"/>
      <c r="G77" s="810"/>
      <c r="H77" s="80"/>
      <c r="I77" s="89"/>
      <c r="J77" s="90"/>
      <c r="K77" s="89"/>
      <c r="L77" s="822"/>
      <c r="M77" s="823"/>
      <c r="N77" s="91"/>
    </row>
    <row r="78" spans="2:15" ht="14.25" thickBot="1">
      <c r="B78" s="817" t="s">
        <v>111</v>
      </c>
      <c r="C78" s="818"/>
      <c r="D78" s="818"/>
      <c r="E78" s="818"/>
      <c r="F78" s="818"/>
      <c r="G78" s="818"/>
      <c r="H78" s="818"/>
      <c r="I78" s="818"/>
      <c r="J78" s="818"/>
      <c r="K78" s="818"/>
      <c r="L78" s="818"/>
      <c r="M78" s="819"/>
      <c r="N78" s="76">
        <f>ROUND((SUM(N70:N77)),0)</f>
        <v>7873</v>
      </c>
      <c r="O78" s="72"/>
    </row>
    <row r="79" spans="2:15" ht="13.5" thickBot="1">
      <c r="B79" s="67"/>
      <c r="N79" s="214"/>
      <c r="O79" s="212"/>
    </row>
    <row r="80" spans="2:15" ht="13.5" thickBot="1">
      <c r="B80" s="845" t="s">
        <v>143</v>
      </c>
      <c r="C80" s="846"/>
      <c r="D80" s="846"/>
      <c r="E80" s="846"/>
      <c r="F80" s="846"/>
      <c r="G80" s="846"/>
      <c r="H80" s="846"/>
      <c r="I80" s="846"/>
      <c r="J80" s="846"/>
      <c r="K80" s="846"/>
      <c r="L80" s="846"/>
      <c r="M80" s="847"/>
      <c r="N80" s="215">
        <f>N47+N58+N65+N78</f>
        <v>13448</v>
      </c>
      <c r="O80" s="212"/>
    </row>
    <row r="81" spans="2:15">
      <c r="B81" s="794" t="s">
        <v>144</v>
      </c>
      <c r="C81" s="795"/>
      <c r="D81" s="795"/>
      <c r="E81" s="795"/>
      <c r="F81" s="795"/>
      <c r="G81" s="795"/>
      <c r="H81" s="795"/>
      <c r="I81" s="795"/>
      <c r="J81" s="795"/>
      <c r="K81" s="795"/>
      <c r="L81" s="795"/>
      <c r="M81" s="795"/>
      <c r="N81" s="796"/>
    </row>
    <row r="82" spans="2:15">
      <c r="B82" s="797" t="s">
        <v>144</v>
      </c>
      <c r="C82" s="798"/>
      <c r="D82" s="798"/>
      <c r="E82" s="798"/>
      <c r="F82" s="798"/>
      <c r="G82" s="798"/>
      <c r="H82" s="798"/>
      <c r="I82" s="798"/>
      <c r="J82" s="798"/>
      <c r="K82" s="798"/>
      <c r="L82" s="798"/>
      <c r="M82" s="798"/>
      <c r="N82" s="799"/>
    </row>
    <row r="83" spans="2:15" ht="9.75" customHeight="1" thickBot="1">
      <c r="B83" s="800"/>
      <c r="C83" s="801"/>
      <c r="D83" s="801"/>
      <c r="E83" s="801"/>
      <c r="F83" s="801"/>
      <c r="G83" s="801"/>
      <c r="H83" s="801"/>
      <c r="I83" s="801"/>
      <c r="J83" s="801"/>
      <c r="K83" s="801"/>
      <c r="L83" s="801"/>
      <c r="M83" s="801"/>
      <c r="N83" s="802"/>
    </row>
    <row r="84" spans="2:15" ht="13.5">
      <c r="B84" s="775" t="s">
        <v>145</v>
      </c>
      <c r="C84" s="803"/>
      <c r="D84" s="803"/>
      <c r="E84" s="803"/>
      <c r="F84" s="803"/>
      <c r="G84" s="803"/>
      <c r="H84" s="803"/>
      <c r="I84" s="128"/>
      <c r="J84" s="136"/>
      <c r="K84" s="135" t="s">
        <v>146</v>
      </c>
      <c r="L84" s="848" t="s">
        <v>147</v>
      </c>
      <c r="M84" s="849"/>
      <c r="N84" s="137"/>
    </row>
    <row r="85" spans="2:15">
      <c r="B85" s="811" t="s">
        <v>68</v>
      </c>
      <c r="C85" s="812"/>
      <c r="D85" s="812"/>
      <c r="E85" s="812"/>
      <c r="F85" s="812"/>
      <c r="G85" s="812"/>
      <c r="H85" s="812"/>
      <c r="I85" s="92"/>
      <c r="J85" s="93"/>
      <c r="K85" s="94">
        <v>0.1</v>
      </c>
      <c r="L85" s="838">
        <f>+N80*K85</f>
        <v>1344.8000000000002</v>
      </c>
      <c r="M85" s="839"/>
      <c r="N85" s="95">
        <f>N80*K85</f>
        <v>1344.8000000000002</v>
      </c>
    </row>
    <row r="86" spans="2:15">
      <c r="B86" s="96" t="s">
        <v>148</v>
      </c>
      <c r="C86" s="97"/>
      <c r="D86" s="97"/>
      <c r="E86" s="97"/>
      <c r="F86" s="97"/>
      <c r="G86" s="97"/>
      <c r="H86" s="97"/>
      <c r="I86" s="92"/>
      <c r="J86" s="93"/>
      <c r="K86" s="94">
        <v>0.05</v>
      </c>
      <c r="L86" s="838">
        <f>+N80*K86</f>
        <v>672.40000000000009</v>
      </c>
      <c r="M86" s="839"/>
      <c r="N86" s="95">
        <f>N80*K86</f>
        <v>672.40000000000009</v>
      </c>
    </row>
    <row r="87" spans="2:15" ht="13.5" thickBot="1">
      <c r="B87" s="46" t="s">
        <v>72</v>
      </c>
      <c r="C87" s="47"/>
      <c r="D87" s="47"/>
      <c r="E87" s="47"/>
      <c r="F87" s="47"/>
      <c r="G87" s="47"/>
      <c r="H87" s="47"/>
      <c r="I87" s="98"/>
      <c r="J87" s="99"/>
      <c r="K87" s="94">
        <v>0.05</v>
      </c>
      <c r="L87" s="840">
        <f>+N80*K87</f>
        <v>672.40000000000009</v>
      </c>
      <c r="M87" s="841"/>
      <c r="N87" s="95">
        <f>N80*K87</f>
        <v>672.40000000000009</v>
      </c>
    </row>
    <row r="88" spans="2:15" ht="14.25" thickBot="1">
      <c r="B88" s="817" t="s">
        <v>111</v>
      </c>
      <c r="C88" s="818"/>
      <c r="D88" s="818"/>
      <c r="E88" s="818"/>
      <c r="F88" s="818"/>
      <c r="G88" s="818"/>
      <c r="H88" s="818"/>
      <c r="I88" s="818"/>
      <c r="J88" s="818"/>
      <c r="K88" s="818"/>
      <c r="L88" s="818"/>
      <c r="M88" s="819"/>
      <c r="N88" s="215">
        <f>ROUND((SUM(N85:N87)),0)</f>
        <v>2690</v>
      </c>
    </row>
    <row r="89" spans="2:15" ht="13.5" thickBot="1">
      <c r="B89" s="67"/>
      <c r="N89" s="56"/>
    </row>
    <row r="90" spans="2:15" ht="13.5" thickBot="1">
      <c r="B90" s="842" t="s">
        <v>149</v>
      </c>
      <c r="C90" s="843"/>
      <c r="D90" s="843"/>
      <c r="E90" s="843"/>
      <c r="F90" s="843"/>
      <c r="G90" s="843"/>
      <c r="H90" s="843"/>
      <c r="I90" s="843"/>
      <c r="J90" s="843"/>
      <c r="K90" s="843"/>
      <c r="L90" s="843"/>
      <c r="M90" s="844"/>
      <c r="N90" s="389">
        <f>ROUND((N80+N88),0)</f>
        <v>16138</v>
      </c>
      <c r="O90" s="212"/>
    </row>
    <row r="91" spans="2:15">
      <c r="B91" s="67"/>
      <c r="N91" s="100"/>
    </row>
    <row r="92" spans="2:15">
      <c r="B92" s="67"/>
      <c r="G92" s="54" t="str">
        <f>+'[40]SV-01'!$G$96</f>
        <v>Firma</v>
      </c>
      <c r="H92" s="54"/>
      <c r="I92" s="54"/>
      <c r="J92" s="54"/>
      <c r="N92" s="56"/>
    </row>
    <row r="93" spans="2:15" ht="13.5">
      <c r="B93" s="101"/>
      <c r="C93" s="102"/>
      <c r="D93" s="102"/>
      <c r="E93" s="102"/>
      <c r="F93" s="102"/>
      <c r="G93" s="54" t="str">
        <f>+'[40]SV-01'!$G$97</f>
        <v>Nombre:</v>
      </c>
      <c r="H93" s="102"/>
      <c r="I93" s="102"/>
      <c r="J93" s="102"/>
      <c r="K93" s="102"/>
      <c r="L93" s="102"/>
      <c r="M93" s="102"/>
      <c r="N93" s="103"/>
    </row>
    <row r="94" spans="2:15" ht="13.5">
      <c r="B94" s="101"/>
      <c r="C94" s="102"/>
      <c r="D94" s="102"/>
      <c r="E94" s="102"/>
      <c r="F94" s="102"/>
      <c r="G94" s="54" t="str">
        <f>+'[40]SV-01'!$G$98</f>
        <v>Representante Legal del Contratista o su Apoderado</v>
      </c>
      <c r="J94" s="102"/>
      <c r="K94" s="102"/>
      <c r="L94" s="102"/>
      <c r="M94" s="102"/>
      <c r="N94" s="103"/>
    </row>
    <row r="95" spans="2:15">
      <c r="B95" s="38"/>
      <c r="C95" s="63"/>
      <c r="D95" s="63"/>
      <c r="E95" s="63"/>
      <c r="F95" s="63"/>
      <c r="G95" s="54" t="str">
        <f>+'[40]SV-01'!$G$99</f>
        <v>Matricula No. :</v>
      </c>
      <c r="H95" s="63"/>
      <c r="I95" s="63"/>
      <c r="J95" s="63"/>
      <c r="K95" s="63"/>
      <c r="L95" s="63"/>
      <c r="M95" s="63"/>
      <c r="N95" s="61"/>
    </row>
    <row r="96" spans="2:15">
      <c r="B96" s="67"/>
      <c r="G96" s="29" t="s">
        <v>150</v>
      </c>
      <c r="N96" s="56"/>
    </row>
    <row r="97" spans="2:14" ht="13.5">
      <c r="B97" s="104" t="str">
        <f>+'[40]SV-01'!$B$101</f>
        <v>OBSERVACIONES INTERVENTORÍA</v>
      </c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6"/>
    </row>
    <row r="98" spans="2:14">
      <c r="B98" s="824"/>
      <c r="C98" s="825"/>
      <c r="D98" s="825"/>
      <c r="E98" s="825"/>
      <c r="F98" s="825"/>
      <c r="G98" s="825"/>
      <c r="H98" s="825"/>
      <c r="I98" s="825"/>
      <c r="J98" s="825"/>
      <c r="K98" s="825"/>
      <c r="L98" s="825"/>
      <c r="M98" s="825"/>
      <c r="N98" s="826"/>
    </row>
    <row r="99" spans="2:14">
      <c r="B99" s="788"/>
      <c r="C99" s="789"/>
      <c r="D99" s="789"/>
      <c r="E99" s="789"/>
      <c r="F99" s="789"/>
      <c r="G99" s="789"/>
      <c r="H99" s="789"/>
      <c r="I99" s="789"/>
      <c r="J99" s="789"/>
      <c r="K99" s="789"/>
      <c r="L99" s="789"/>
      <c r="M99" s="789"/>
      <c r="N99" s="831"/>
    </row>
    <row r="100" spans="2:14">
      <c r="B100" s="38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1"/>
    </row>
    <row r="101" spans="2:14">
      <c r="B101" s="67"/>
      <c r="G101" s="54" t="str">
        <f>+'[40]SV-01'!$G$105</f>
        <v>Firma</v>
      </c>
      <c r="N101" s="56"/>
    </row>
    <row r="102" spans="2:14">
      <c r="B102" s="67"/>
      <c r="G102" s="29" t="str">
        <f>+'[40]SV-01'!$G$106</f>
        <v>Nombre:</v>
      </c>
      <c r="H102" s="97"/>
      <c r="I102" s="97"/>
      <c r="J102" s="97"/>
      <c r="N102" s="56"/>
    </row>
    <row r="103" spans="2:14">
      <c r="B103" s="67"/>
      <c r="G103" s="29" t="str">
        <f>+'[40]SV-01'!$G$107</f>
        <v>Representante Legal del Interventor o su Apoderado</v>
      </c>
      <c r="H103" s="62"/>
      <c r="I103" s="62"/>
      <c r="J103" s="62"/>
      <c r="N103" s="56"/>
    </row>
    <row r="104" spans="2:14">
      <c r="B104" s="107"/>
      <c r="C104" s="63"/>
      <c r="D104" s="63"/>
      <c r="E104" s="63"/>
      <c r="F104" s="63"/>
      <c r="G104" s="29" t="str">
        <f>+'[40]SV-01'!$G$108</f>
        <v>Matricula No. :</v>
      </c>
      <c r="K104" s="63"/>
      <c r="L104" s="63"/>
      <c r="M104" s="63"/>
      <c r="N104" s="61"/>
    </row>
    <row r="105" spans="2:14" ht="13.5">
      <c r="B105" s="108" t="str">
        <f>+'[40]SV-01'!$B$109</f>
        <v xml:space="preserve">Original: Archivo de Gestión Contractual ( Subdirecciòn Administrativa) </v>
      </c>
      <c r="C105" s="109"/>
      <c r="D105" s="109"/>
      <c r="J105" s="832"/>
      <c r="K105" s="832"/>
      <c r="L105" s="832"/>
      <c r="M105" s="832"/>
      <c r="N105" s="833"/>
    </row>
    <row r="106" spans="2:14" ht="13.5">
      <c r="B106" s="108" t="str">
        <f>+'[40]SV-01'!$B$110</f>
        <v>Copias : Unidad Ejecutora,  Contratista, Interventor y Dirección Territorial.</v>
      </c>
      <c r="C106" s="109"/>
      <c r="D106" s="109"/>
      <c r="J106" s="832"/>
      <c r="K106" s="832"/>
      <c r="L106" s="832"/>
      <c r="M106" s="832"/>
      <c r="N106" s="833"/>
    </row>
    <row r="107" spans="2:14" ht="13.5" thickBot="1">
      <c r="B107" s="836"/>
      <c r="C107" s="837"/>
      <c r="D107" s="837"/>
      <c r="E107" s="81"/>
      <c r="F107" s="81"/>
      <c r="G107" s="81"/>
      <c r="H107" s="81"/>
      <c r="I107" s="81"/>
      <c r="J107" s="834"/>
      <c r="K107" s="834"/>
      <c r="L107" s="834"/>
      <c r="M107" s="834"/>
      <c r="N107" s="835"/>
    </row>
  </sheetData>
  <mergeCells count="118">
    <mergeCell ref="B99:N99"/>
    <mergeCell ref="J105:N107"/>
    <mergeCell ref="B107:D107"/>
    <mergeCell ref="L87:M87"/>
    <mergeCell ref="B88:M88"/>
    <mergeCell ref="B90:M90"/>
    <mergeCell ref="B98:N98"/>
    <mergeCell ref="B81:N83"/>
    <mergeCell ref="B84:H84"/>
    <mergeCell ref="L84:M84"/>
    <mergeCell ref="B85:H85"/>
    <mergeCell ref="L85:M85"/>
    <mergeCell ref="L86:M86"/>
    <mergeCell ref="B76:G76"/>
    <mergeCell ref="L76:M76"/>
    <mergeCell ref="B77:G77"/>
    <mergeCell ref="L77:M77"/>
    <mergeCell ref="B78:M78"/>
    <mergeCell ref="B80:M80"/>
    <mergeCell ref="B73:G73"/>
    <mergeCell ref="L73:M73"/>
    <mergeCell ref="B74:G74"/>
    <mergeCell ref="L74:M74"/>
    <mergeCell ref="B75:G75"/>
    <mergeCell ref="L75:M75"/>
    <mergeCell ref="B70:G70"/>
    <mergeCell ref="L70:M70"/>
    <mergeCell ref="B71:G71"/>
    <mergeCell ref="L71:M71"/>
    <mergeCell ref="B72:G72"/>
    <mergeCell ref="L72:M72"/>
    <mergeCell ref="B64:H64"/>
    <mergeCell ref="L64:M64"/>
    <mergeCell ref="B65:M65"/>
    <mergeCell ref="B66:N68"/>
    <mergeCell ref="B69:G69"/>
    <mergeCell ref="L69:M69"/>
    <mergeCell ref="B58:M58"/>
    <mergeCell ref="B59:N61"/>
    <mergeCell ref="B62:H62"/>
    <mergeCell ref="L62:M62"/>
    <mergeCell ref="B63:H63"/>
    <mergeCell ref="L63:M63"/>
    <mergeCell ref="B55:I55"/>
    <mergeCell ref="L55:M55"/>
    <mergeCell ref="B56:I56"/>
    <mergeCell ref="L56:M56"/>
    <mergeCell ref="B57:I57"/>
    <mergeCell ref="L57:M57"/>
    <mergeCell ref="B54:I54"/>
    <mergeCell ref="L54:M54"/>
    <mergeCell ref="B47:M47"/>
    <mergeCell ref="B48:N50"/>
    <mergeCell ref="B51:I51"/>
    <mergeCell ref="L51:M51"/>
    <mergeCell ref="L52:M52"/>
    <mergeCell ref="B53:I53"/>
    <mergeCell ref="L53:M53"/>
    <mergeCell ref="B45:H45"/>
    <mergeCell ref="I45:J45"/>
    <mergeCell ref="L45:M45"/>
    <mergeCell ref="B46:H46"/>
    <mergeCell ref="I46:J46"/>
    <mergeCell ref="L46:M46"/>
    <mergeCell ref="B43:H43"/>
    <mergeCell ref="I43:J43"/>
    <mergeCell ref="L43:M43"/>
    <mergeCell ref="B44:H44"/>
    <mergeCell ref="I44:J44"/>
    <mergeCell ref="L44:M44"/>
    <mergeCell ref="B41:H41"/>
    <mergeCell ref="I41:J41"/>
    <mergeCell ref="L41:M41"/>
    <mergeCell ref="B42:H42"/>
    <mergeCell ref="I42:J42"/>
    <mergeCell ref="L42:M42"/>
    <mergeCell ref="B39:H39"/>
    <mergeCell ref="I39:J39"/>
    <mergeCell ref="L39:M39"/>
    <mergeCell ref="B40:H40"/>
    <mergeCell ref="I40:J40"/>
    <mergeCell ref="L40:M40"/>
    <mergeCell ref="B34:N36"/>
    <mergeCell ref="B37:H37"/>
    <mergeCell ref="I37:J37"/>
    <mergeCell ref="L37:M37"/>
    <mergeCell ref="B38:H38"/>
    <mergeCell ref="I38:J38"/>
    <mergeCell ref="L38:M38"/>
    <mergeCell ref="G28:M28"/>
    <mergeCell ref="B30:N30"/>
    <mergeCell ref="C32:K32"/>
    <mergeCell ref="L32:M32"/>
    <mergeCell ref="C33:K33"/>
    <mergeCell ref="L33:M33"/>
    <mergeCell ref="L13:N13"/>
    <mergeCell ref="H18:M18"/>
    <mergeCell ref="D19:M20"/>
    <mergeCell ref="D22:M22"/>
    <mergeCell ref="D24:M24"/>
    <mergeCell ref="E26:M26"/>
    <mergeCell ref="K6:K8"/>
    <mergeCell ref="L6:L8"/>
    <mergeCell ref="M6:M8"/>
    <mergeCell ref="N6:N8"/>
    <mergeCell ref="C8:J8"/>
    <mergeCell ref="D12:G12"/>
    <mergeCell ref="J12:K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</mergeCells>
  <pageMargins left="0.7" right="0.7" top="0.75" bottom="0.75" header="0.3" footer="0.3"/>
  <pageSetup scale="4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-0.249977111117893"/>
  </sheetPr>
  <dimension ref="B1:O107"/>
  <sheetViews>
    <sheetView view="pageBreakPreview" topLeftCell="A63" zoomScaleNormal="100" zoomScaleSheetLayoutView="100" workbookViewId="0">
      <selection activeCell="J102" sqref="J102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4" ht="13.5" thickBot="1">
      <c r="B33" s="111">
        <f>'PRESUPUESTO OFICIAL'!B23</f>
        <v>8</v>
      </c>
      <c r="C33" s="909" t="str">
        <f>'PRESUPUESTO OFICIAL'!F23</f>
        <v>Pintura vinilo para repinte de muros exteriores en fachada con estuco.</v>
      </c>
      <c r="D33" s="910"/>
      <c r="E33" s="910"/>
      <c r="F33" s="910"/>
      <c r="G33" s="910"/>
      <c r="H33" s="910"/>
      <c r="I33" s="910"/>
      <c r="J33" s="910"/>
      <c r="K33" s="911"/>
      <c r="L33" s="780" t="str">
        <f>'PRESUPUESTO OFICIAL'!G23</f>
        <v>m2</v>
      </c>
      <c r="M33" s="781"/>
      <c r="N33" s="149">
        <f>'PRESUPUESTO OFICIAL'!H23</f>
        <v>293</v>
      </c>
    </row>
    <row r="34" spans="2:14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4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4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4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4">
      <c r="B38" s="808" t="s">
        <v>191</v>
      </c>
      <c r="C38" s="809"/>
      <c r="D38" s="809"/>
      <c r="E38" s="809"/>
      <c r="F38" s="809"/>
      <c r="G38" s="809"/>
      <c r="H38" s="810"/>
      <c r="I38" s="791" t="s">
        <v>186</v>
      </c>
      <c r="J38" s="790"/>
      <c r="K38" s="68">
        <f>N78</f>
        <v>6889</v>
      </c>
      <c r="L38" s="792">
        <v>30</v>
      </c>
      <c r="M38" s="793"/>
      <c r="N38" s="69">
        <f>K38/L38</f>
        <v>229.63333333333333</v>
      </c>
    </row>
    <row r="39" spans="2:14">
      <c r="B39" s="808"/>
      <c r="C39" s="809"/>
      <c r="D39" s="809"/>
      <c r="E39" s="809"/>
      <c r="F39" s="809"/>
      <c r="G39" s="809"/>
      <c r="H39" s="810"/>
      <c r="I39" s="816"/>
      <c r="J39" s="813"/>
      <c r="K39" s="68"/>
      <c r="L39" s="792"/>
      <c r="M39" s="793"/>
      <c r="N39" s="69"/>
    </row>
    <row r="40" spans="2:14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2:14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4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4">
      <c r="B43" s="808"/>
      <c r="C43" s="809"/>
      <c r="D43" s="809"/>
      <c r="E43" s="809"/>
      <c r="F43" s="809"/>
      <c r="G43" s="809"/>
      <c r="H43" s="810"/>
      <c r="I43" s="816"/>
      <c r="J43" s="813"/>
      <c r="K43" s="68"/>
      <c r="L43" s="792"/>
      <c r="M43" s="793"/>
      <c r="N43" s="69"/>
    </row>
    <row r="44" spans="2:14">
      <c r="B44" s="808"/>
      <c r="C44" s="809"/>
      <c r="D44" s="809"/>
      <c r="E44" s="809"/>
      <c r="F44" s="809"/>
      <c r="G44" s="809"/>
      <c r="H44" s="810"/>
      <c r="I44" s="816"/>
      <c r="J44" s="813"/>
      <c r="K44" s="68"/>
      <c r="L44" s="792"/>
      <c r="M44" s="793"/>
      <c r="N44" s="69"/>
    </row>
    <row r="45" spans="2:14">
      <c r="B45" s="808"/>
      <c r="C45" s="809"/>
      <c r="D45" s="809"/>
      <c r="E45" s="809"/>
      <c r="F45" s="809"/>
      <c r="G45" s="809"/>
      <c r="H45" s="810"/>
      <c r="I45" s="816"/>
      <c r="J45" s="813"/>
      <c r="K45" s="68"/>
      <c r="L45" s="792"/>
      <c r="M45" s="793"/>
      <c r="N45" s="69"/>
    </row>
    <row r="46" spans="2:14" ht="13.5" thickBot="1">
      <c r="B46" s="808"/>
      <c r="C46" s="809"/>
      <c r="D46" s="809"/>
      <c r="E46" s="809"/>
      <c r="F46" s="809"/>
      <c r="G46" s="809"/>
      <c r="H46" s="810"/>
      <c r="I46" s="816"/>
      <c r="J46" s="813"/>
      <c r="K46" s="68"/>
      <c r="L46" s="792"/>
      <c r="M46" s="793"/>
      <c r="N46" s="69"/>
    </row>
    <row r="47" spans="2:14" ht="14.25" thickBot="1">
      <c r="B47" s="817" t="s">
        <v>111</v>
      </c>
      <c r="C47" s="818"/>
      <c r="D47" s="818"/>
      <c r="E47" s="818"/>
      <c r="F47" s="818"/>
      <c r="G47" s="818"/>
      <c r="H47" s="818"/>
      <c r="I47" s="818"/>
      <c r="J47" s="818"/>
      <c r="K47" s="818"/>
      <c r="L47" s="818"/>
      <c r="M47" s="819"/>
      <c r="N47" s="70">
        <f>ROUND((SUM(N38:N46)),0)</f>
        <v>230</v>
      </c>
    </row>
    <row r="48" spans="2:14">
      <c r="B48" s="794" t="s">
        <v>112</v>
      </c>
      <c r="C48" s="795"/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6"/>
    </row>
    <row r="49" spans="2:15">
      <c r="B49" s="797"/>
      <c r="C49" s="798"/>
      <c r="D49" s="798"/>
      <c r="E49" s="798"/>
      <c r="F49" s="798"/>
      <c r="G49" s="798"/>
      <c r="H49" s="798"/>
      <c r="I49" s="798"/>
      <c r="J49" s="798"/>
      <c r="K49" s="798"/>
      <c r="L49" s="798"/>
      <c r="M49" s="798"/>
      <c r="N49" s="799"/>
    </row>
    <row r="50" spans="2:15" ht="13.5" thickBot="1">
      <c r="B50" s="800"/>
      <c r="C50" s="801"/>
      <c r="D50" s="801"/>
      <c r="E50" s="801"/>
      <c r="F50" s="801"/>
      <c r="G50" s="801"/>
      <c r="H50" s="801"/>
      <c r="I50" s="801"/>
      <c r="J50" s="801"/>
      <c r="K50" s="801"/>
      <c r="L50" s="801"/>
      <c r="M50" s="801"/>
      <c r="N50" s="802"/>
    </row>
    <row r="51" spans="2:15" ht="13.5">
      <c r="B51" s="775" t="s">
        <v>102</v>
      </c>
      <c r="C51" s="803"/>
      <c r="D51" s="803"/>
      <c r="E51" s="803"/>
      <c r="F51" s="803"/>
      <c r="G51" s="803"/>
      <c r="H51" s="803"/>
      <c r="I51" s="804"/>
      <c r="J51" s="129" t="s">
        <v>104</v>
      </c>
      <c r="K51" s="113" t="s">
        <v>10</v>
      </c>
      <c r="L51" s="807" t="s">
        <v>113</v>
      </c>
      <c r="M51" s="804"/>
      <c r="N51" s="114" t="s">
        <v>109</v>
      </c>
    </row>
    <row r="52" spans="2:15">
      <c r="B52" s="906" t="s">
        <v>192</v>
      </c>
      <c r="C52" s="907"/>
      <c r="D52" s="907"/>
      <c r="E52" s="907"/>
      <c r="F52" s="907"/>
      <c r="G52" s="907"/>
      <c r="H52" s="907"/>
      <c r="I52" s="908"/>
      <c r="J52" s="153" t="s">
        <v>188</v>
      </c>
      <c r="K52" s="154">
        <v>6.5000000000000002E-2</v>
      </c>
      <c r="L52" s="814">
        <v>82300</v>
      </c>
      <c r="M52" s="815"/>
      <c r="N52" s="69">
        <f>L52*K52</f>
        <v>5349.5</v>
      </c>
    </row>
    <row r="53" spans="2:15">
      <c r="B53" s="811"/>
      <c r="C53" s="812"/>
      <c r="D53" s="812"/>
      <c r="E53" s="812"/>
      <c r="F53" s="812"/>
      <c r="G53" s="812"/>
      <c r="H53" s="812"/>
      <c r="I53" s="813"/>
      <c r="J53" s="71"/>
      <c r="K53" s="73"/>
      <c r="L53" s="814"/>
      <c r="M53" s="815"/>
      <c r="N53" s="69"/>
    </row>
    <row r="54" spans="2:15">
      <c r="B54" s="811"/>
      <c r="C54" s="812"/>
      <c r="D54" s="812"/>
      <c r="E54" s="812"/>
      <c r="F54" s="812"/>
      <c r="G54" s="812"/>
      <c r="H54" s="812"/>
      <c r="I54" s="813"/>
      <c r="J54" s="71"/>
      <c r="K54" s="73"/>
      <c r="L54" s="814"/>
      <c r="M54" s="815"/>
      <c r="N54" s="69"/>
      <c r="O54" s="74"/>
    </row>
    <row r="55" spans="2:15">
      <c r="B55" s="811"/>
      <c r="C55" s="812"/>
      <c r="D55" s="812"/>
      <c r="E55" s="812"/>
      <c r="F55" s="812"/>
      <c r="G55" s="812"/>
      <c r="H55" s="812"/>
      <c r="I55" s="813"/>
      <c r="J55" s="71"/>
      <c r="K55" s="73"/>
      <c r="L55" s="814"/>
      <c r="M55" s="815"/>
      <c r="N55" s="69"/>
    </row>
    <row r="56" spans="2:15">
      <c r="B56" s="811"/>
      <c r="C56" s="812"/>
      <c r="D56" s="812"/>
      <c r="E56" s="812"/>
      <c r="F56" s="812"/>
      <c r="G56" s="812"/>
      <c r="H56" s="812"/>
      <c r="I56" s="813"/>
      <c r="J56" s="71"/>
      <c r="K56" s="73"/>
      <c r="L56" s="814"/>
      <c r="M56" s="815"/>
      <c r="N56" s="69"/>
    </row>
    <row r="57" spans="2:15">
      <c r="B57" s="811"/>
      <c r="C57" s="812"/>
      <c r="D57" s="812"/>
      <c r="E57" s="812"/>
      <c r="F57" s="812"/>
      <c r="G57" s="812"/>
      <c r="H57" s="812"/>
      <c r="I57" s="813"/>
      <c r="J57" s="71"/>
      <c r="K57" s="73"/>
      <c r="L57" s="814"/>
      <c r="M57" s="815"/>
      <c r="N57" s="69"/>
    </row>
    <row r="58" spans="2:15">
      <c r="B58" s="811"/>
      <c r="C58" s="812"/>
      <c r="D58" s="812"/>
      <c r="E58" s="812"/>
      <c r="F58" s="812"/>
      <c r="G58" s="812"/>
      <c r="H58" s="812"/>
      <c r="I58" s="813"/>
      <c r="J58" s="71"/>
      <c r="K58" s="73"/>
      <c r="L58" s="814"/>
      <c r="M58" s="815"/>
      <c r="N58" s="69"/>
    </row>
    <row r="59" spans="2:15" ht="13.5" thickBot="1">
      <c r="B59" s="811"/>
      <c r="C59" s="812"/>
      <c r="D59" s="812"/>
      <c r="E59" s="812"/>
      <c r="F59" s="812"/>
      <c r="G59" s="812"/>
      <c r="H59" s="812"/>
      <c r="I59" s="813"/>
      <c r="J59" s="130"/>
      <c r="K59" s="75"/>
      <c r="L59" s="814"/>
      <c r="M59" s="815"/>
      <c r="N59" s="69"/>
    </row>
    <row r="60" spans="2:15" ht="14.25" thickBot="1">
      <c r="B60" s="817" t="s">
        <v>111</v>
      </c>
      <c r="C60" s="818"/>
      <c r="D60" s="818"/>
      <c r="E60" s="818"/>
      <c r="F60" s="818"/>
      <c r="G60" s="818"/>
      <c r="H60" s="818"/>
      <c r="I60" s="818"/>
      <c r="J60" s="818"/>
      <c r="K60" s="818"/>
      <c r="L60" s="818"/>
      <c r="M60" s="819"/>
      <c r="N60" s="76">
        <f>ROUND((SUM(N52:N59)),0)</f>
        <v>5350</v>
      </c>
    </row>
    <row r="61" spans="2:15">
      <c r="B61" s="794" t="s">
        <v>130</v>
      </c>
      <c r="C61" s="795"/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6"/>
    </row>
    <row r="62" spans="2:15">
      <c r="B62" s="797"/>
      <c r="C62" s="798"/>
      <c r="D62" s="798"/>
      <c r="E62" s="798"/>
      <c r="F62" s="798"/>
      <c r="G62" s="798"/>
      <c r="H62" s="798"/>
      <c r="I62" s="798"/>
      <c r="J62" s="798"/>
      <c r="K62" s="798"/>
      <c r="L62" s="798"/>
      <c r="M62" s="798"/>
      <c r="N62" s="799"/>
    </row>
    <row r="63" spans="2:15" ht="13.5" thickBot="1">
      <c r="B63" s="800"/>
      <c r="C63" s="801"/>
      <c r="D63" s="801"/>
      <c r="E63" s="801"/>
      <c r="F63" s="801"/>
      <c r="G63" s="801"/>
      <c r="H63" s="801"/>
      <c r="I63" s="801"/>
      <c r="J63" s="801"/>
      <c r="K63" s="801"/>
      <c r="L63" s="801"/>
      <c r="M63" s="801"/>
      <c r="N63" s="802"/>
    </row>
    <row r="64" spans="2:15" ht="13.5">
      <c r="B64" s="775" t="s">
        <v>131</v>
      </c>
      <c r="C64" s="803"/>
      <c r="D64" s="803"/>
      <c r="E64" s="803"/>
      <c r="F64" s="803"/>
      <c r="G64" s="803"/>
      <c r="H64" s="803"/>
      <c r="I64" s="113" t="s">
        <v>132</v>
      </c>
      <c r="J64" s="128" t="s">
        <v>133</v>
      </c>
      <c r="K64" s="134" t="s">
        <v>134</v>
      </c>
      <c r="L64" s="807" t="s">
        <v>135</v>
      </c>
      <c r="M64" s="804"/>
      <c r="N64" s="114" t="s">
        <v>109</v>
      </c>
    </row>
    <row r="65" spans="2:14">
      <c r="B65" s="811"/>
      <c r="C65" s="812"/>
      <c r="D65" s="812"/>
      <c r="E65" s="812"/>
      <c r="F65" s="812"/>
      <c r="G65" s="812"/>
      <c r="H65" s="812"/>
      <c r="I65" s="77"/>
      <c r="J65" s="78"/>
      <c r="K65" s="77"/>
      <c r="L65" s="792"/>
      <c r="M65" s="793"/>
      <c r="N65" s="79"/>
    </row>
    <row r="66" spans="2:14" ht="13.5" thickBot="1">
      <c r="B66" s="827"/>
      <c r="C66" s="828"/>
      <c r="D66" s="828"/>
      <c r="E66" s="828"/>
      <c r="F66" s="828"/>
      <c r="G66" s="828"/>
      <c r="H66" s="828"/>
      <c r="I66" s="80"/>
      <c r="J66" s="81"/>
      <c r="K66" s="80"/>
      <c r="L66" s="829"/>
      <c r="M66" s="830"/>
      <c r="N66" s="82"/>
    </row>
    <row r="67" spans="2:14" ht="14.25" thickBot="1">
      <c r="B67" s="817" t="s">
        <v>111</v>
      </c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9"/>
      <c r="N67" s="83">
        <f>SUM(N65:N66)</f>
        <v>0</v>
      </c>
    </row>
    <row r="68" spans="2:14">
      <c r="B68" s="794" t="s">
        <v>136</v>
      </c>
      <c r="C68" s="795"/>
      <c r="D68" s="795"/>
      <c r="E68" s="795"/>
      <c r="F68" s="795"/>
      <c r="G68" s="795"/>
      <c r="H68" s="795"/>
      <c r="I68" s="795"/>
      <c r="J68" s="795"/>
      <c r="K68" s="795"/>
      <c r="L68" s="795"/>
      <c r="M68" s="795"/>
      <c r="N68" s="796"/>
    </row>
    <row r="69" spans="2:14">
      <c r="B69" s="797" t="s">
        <v>136</v>
      </c>
      <c r="C69" s="798"/>
      <c r="D69" s="798"/>
      <c r="E69" s="798"/>
      <c r="F69" s="798"/>
      <c r="G69" s="798"/>
      <c r="H69" s="798"/>
      <c r="I69" s="798"/>
      <c r="J69" s="798"/>
      <c r="K69" s="798"/>
      <c r="L69" s="798"/>
      <c r="M69" s="798"/>
      <c r="N69" s="799"/>
    </row>
    <row r="70" spans="2:14" ht="13.5" thickBot="1">
      <c r="B70" s="800"/>
      <c r="C70" s="801"/>
      <c r="D70" s="801"/>
      <c r="E70" s="801"/>
      <c r="F70" s="801"/>
      <c r="G70" s="801"/>
      <c r="H70" s="801"/>
      <c r="I70" s="801"/>
      <c r="J70" s="801"/>
      <c r="K70" s="801"/>
      <c r="L70" s="801"/>
      <c r="M70" s="801"/>
      <c r="N70" s="802"/>
    </row>
    <row r="71" spans="2:14" ht="13.5">
      <c r="B71" s="775" t="s">
        <v>137</v>
      </c>
      <c r="C71" s="803"/>
      <c r="D71" s="803"/>
      <c r="E71" s="803"/>
      <c r="F71" s="803"/>
      <c r="G71" s="803"/>
      <c r="H71" s="113" t="s">
        <v>10</v>
      </c>
      <c r="I71" s="113" t="s">
        <v>138</v>
      </c>
      <c r="J71" s="128" t="s">
        <v>139</v>
      </c>
      <c r="K71" s="134" t="s">
        <v>140</v>
      </c>
      <c r="L71" s="807" t="s">
        <v>108</v>
      </c>
      <c r="M71" s="804"/>
      <c r="N71" s="114" t="s">
        <v>109</v>
      </c>
    </row>
    <row r="72" spans="2:14">
      <c r="B72" s="808" t="s">
        <v>184</v>
      </c>
      <c r="C72" s="809"/>
      <c r="D72" s="809"/>
      <c r="E72" s="809"/>
      <c r="F72" s="809"/>
      <c r="G72" s="810"/>
      <c r="H72" s="84">
        <v>1</v>
      </c>
      <c r="I72" s="132">
        <v>37239</v>
      </c>
      <c r="J72" s="84">
        <v>1.85</v>
      </c>
      <c r="K72" s="86">
        <f>+H72*I72*J72</f>
        <v>68892.150000000009</v>
      </c>
      <c r="L72" s="822">
        <v>30</v>
      </c>
      <c r="M72" s="823"/>
      <c r="N72" s="87">
        <f>+K72/L72</f>
        <v>2296.4050000000002</v>
      </c>
    </row>
    <row r="73" spans="2:14">
      <c r="B73" s="808" t="s">
        <v>142</v>
      </c>
      <c r="C73" s="809"/>
      <c r="D73" s="809"/>
      <c r="E73" s="809"/>
      <c r="F73" s="809"/>
      <c r="G73" s="810"/>
      <c r="H73" s="84">
        <v>1</v>
      </c>
      <c r="I73" s="85">
        <f>I72*2</f>
        <v>74478</v>
      </c>
      <c r="J73" s="84">
        <v>1.85</v>
      </c>
      <c r="K73" s="86">
        <f>+H73*I73*J73</f>
        <v>137784.30000000002</v>
      </c>
      <c r="L73" s="822">
        <v>30</v>
      </c>
      <c r="M73" s="823"/>
      <c r="N73" s="87">
        <f>+K73/L73</f>
        <v>4592.8100000000004</v>
      </c>
    </row>
    <row r="74" spans="2:14">
      <c r="B74" s="808"/>
      <c r="C74" s="809"/>
      <c r="D74" s="809"/>
      <c r="E74" s="809"/>
      <c r="F74" s="809"/>
      <c r="G74" s="810"/>
      <c r="H74" s="84"/>
      <c r="I74" s="85"/>
      <c r="J74" s="88"/>
      <c r="K74" s="86"/>
      <c r="L74" s="822"/>
      <c r="M74" s="823"/>
      <c r="N74" s="87"/>
    </row>
    <row r="75" spans="2:14">
      <c r="B75" s="808"/>
      <c r="C75" s="809"/>
      <c r="D75" s="809"/>
      <c r="E75" s="809"/>
      <c r="F75" s="809"/>
      <c r="G75" s="810"/>
      <c r="H75" s="84"/>
      <c r="I75" s="85"/>
      <c r="J75" s="88"/>
      <c r="K75" s="86"/>
      <c r="L75" s="822"/>
      <c r="M75" s="823"/>
      <c r="N75" s="87"/>
    </row>
    <row r="76" spans="2:14">
      <c r="B76" s="808"/>
      <c r="C76" s="809"/>
      <c r="D76" s="809"/>
      <c r="E76" s="809"/>
      <c r="F76" s="809"/>
      <c r="G76" s="810"/>
      <c r="H76" s="84"/>
      <c r="I76" s="85"/>
      <c r="J76" s="88"/>
      <c r="K76" s="86"/>
      <c r="L76" s="822"/>
      <c r="M76" s="823"/>
      <c r="N76" s="87"/>
    </row>
    <row r="77" spans="2:14" ht="13.5" thickBot="1">
      <c r="B77" s="808"/>
      <c r="C77" s="809"/>
      <c r="D77" s="809"/>
      <c r="E77" s="809"/>
      <c r="F77" s="809"/>
      <c r="G77" s="810"/>
      <c r="H77" s="80"/>
      <c r="I77" s="89"/>
      <c r="J77" s="90"/>
      <c r="K77" s="89"/>
      <c r="L77" s="822"/>
      <c r="M77" s="823"/>
      <c r="N77" s="91"/>
    </row>
    <row r="78" spans="2:14" ht="14.25" thickBot="1">
      <c r="B78" s="817" t="s">
        <v>111</v>
      </c>
      <c r="C78" s="818"/>
      <c r="D78" s="818"/>
      <c r="E78" s="818"/>
      <c r="F78" s="818"/>
      <c r="G78" s="818"/>
      <c r="H78" s="818"/>
      <c r="I78" s="818"/>
      <c r="J78" s="818"/>
      <c r="K78" s="818"/>
      <c r="L78" s="818"/>
      <c r="M78" s="819"/>
      <c r="N78" s="76">
        <f>ROUND((SUM(N72:N77)),0)</f>
        <v>6889</v>
      </c>
    </row>
    <row r="79" spans="2:14" ht="13.5" thickBot="1">
      <c r="B79" s="67"/>
      <c r="N79" s="56"/>
    </row>
    <row r="80" spans="2:14" ht="13.5" thickBot="1">
      <c r="B80" s="845" t="s">
        <v>143</v>
      </c>
      <c r="C80" s="846"/>
      <c r="D80" s="846"/>
      <c r="E80" s="846"/>
      <c r="F80" s="846"/>
      <c r="G80" s="846"/>
      <c r="H80" s="846"/>
      <c r="I80" s="846"/>
      <c r="J80" s="846"/>
      <c r="K80" s="846"/>
      <c r="L80" s="846"/>
      <c r="M80" s="847"/>
      <c r="N80" s="76">
        <f>+N78+N67+N60+N47</f>
        <v>12469</v>
      </c>
    </row>
    <row r="81" spans="2:14">
      <c r="B81" s="884" t="s">
        <v>144</v>
      </c>
      <c r="C81" s="885"/>
      <c r="D81" s="885"/>
      <c r="E81" s="885"/>
      <c r="F81" s="885"/>
      <c r="G81" s="885"/>
      <c r="H81" s="885"/>
      <c r="I81" s="885"/>
      <c r="J81" s="885"/>
      <c r="K81" s="885"/>
      <c r="L81" s="885"/>
      <c r="M81" s="885"/>
      <c r="N81" s="886"/>
    </row>
    <row r="82" spans="2:14">
      <c r="B82" s="887" t="s">
        <v>144</v>
      </c>
      <c r="C82" s="888"/>
      <c r="D82" s="888"/>
      <c r="E82" s="888"/>
      <c r="F82" s="888"/>
      <c r="G82" s="888"/>
      <c r="H82" s="888"/>
      <c r="I82" s="888"/>
      <c r="J82" s="888"/>
      <c r="K82" s="888"/>
      <c r="L82" s="888"/>
      <c r="M82" s="888"/>
      <c r="N82" s="889"/>
    </row>
    <row r="83" spans="2:14" ht="13.5" thickBot="1">
      <c r="B83" s="890"/>
      <c r="C83" s="891"/>
      <c r="D83" s="891"/>
      <c r="E83" s="891"/>
      <c r="F83" s="891"/>
      <c r="G83" s="891"/>
      <c r="H83" s="891"/>
      <c r="I83" s="891"/>
      <c r="J83" s="891"/>
      <c r="K83" s="891"/>
      <c r="L83" s="891"/>
      <c r="M83" s="891"/>
      <c r="N83" s="892"/>
    </row>
    <row r="84" spans="2:14" ht="13.5">
      <c r="B84" s="775" t="s">
        <v>145</v>
      </c>
      <c r="C84" s="803"/>
      <c r="D84" s="803"/>
      <c r="E84" s="803"/>
      <c r="F84" s="803"/>
      <c r="G84" s="803"/>
      <c r="H84" s="803"/>
      <c r="I84" s="128"/>
      <c r="J84" s="136"/>
      <c r="K84" s="135" t="s">
        <v>146</v>
      </c>
      <c r="L84" s="848" t="s">
        <v>147</v>
      </c>
      <c r="M84" s="849"/>
      <c r="N84" s="137"/>
    </row>
    <row r="85" spans="2:14" ht="15" customHeight="1">
      <c r="B85" s="811" t="s">
        <v>68</v>
      </c>
      <c r="C85" s="812"/>
      <c r="D85" s="812"/>
      <c r="E85" s="812"/>
      <c r="F85" s="812"/>
      <c r="G85" s="812"/>
      <c r="H85" s="812"/>
      <c r="I85" s="92"/>
      <c r="J85" s="93"/>
      <c r="K85" s="147">
        <v>0.1</v>
      </c>
      <c r="L85" s="902">
        <f>+N80*K85</f>
        <v>1246.9000000000001</v>
      </c>
      <c r="M85" s="903"/>
      <c r="N85" s="148">
        <f>N80*K85</f>
        <v>1246.9000000000001</v>
      </c>
    </row>
    <row r="86" spans="2:14" ht="15" customHeight="1">
      <c r="B86" s="96" t="s">
        <v>148</v>
      </c>
      <c r="C86" s="97"/>
      <c r="D86" s="97"/>
      <c r="E86" s="97"/>
      <c r="F86" s="97"/>
      <c r="G86" s="97"/>
      <c r="H86" s="97"/>
      <c r="I86" s="92"/>
      <c r="J86" s="93"/>
      <c r="K86" s="94">
        <v>0.05</v>
      </c>
      <c r="L86" s="904">
        <f>+N80*K86</f>
        <v>623.45000000000005</v>
      </c>
      <c r="M86" s="905"/>
      <c r="N86" s="148">
        <f>N80*K86</f>
        <v>623.45000000000005</v>
      </c>
    </row>
    <row r="87" spans="2:14" ht="15.75" customHeight="1" thickBot="1">
      <c r="B87" s="46" t="s">
        <v>72</v>
      </c>
      <c r="C87" s="47"/>
      <c r="D87" s="47"/>
      <c r="E87" s="47"/>
      <c r="F87" s="47"/>
      <c r="G87" s="47"/>
      <c r="H87" s="47"/>
      <c r="I87" s="98"/>
      <c r="J87" s="99"/>
      <c r="K87" s="147">
        <v>0.05</v>
      </c>
      <c r="L87" s="900">
        <f>+N80*K87</f>
        <v>623.45000000000005</v>
      </c>
      <c r="M87" s="901"/>
      <c r="N87" s="148">
        <f>N80*K87</f>
        <v>623.45000000000005</v>
      </c>
    </row>
    <row r="88" spans="2:14" ht="14.25" thickBot="1">
      <c r="B88" s="817" t="s">
        <v>111</v>
      </c>
      <c r="C88" s="818"/>
      <c r="D88" s="818"/>
      <c r="E88" s="818"/>
      <c r="F88" s="818"/>
      <c r="G88" s="818"/>
      <c r="H88" s="818"/>
      <c r="I88" s="818"/>
      <c r="J88" s="818"/>
      <c r="K88" s="818"/>
      <c r="L88" s="898"/>
      <c r="M88" s="899"/>
      <c r="N88" s="76">
        <f>ROUND((L85+L86+L87),0)</f>
        <v>2494</v>
      </c>
    </row>
    <row r="89" spans="2:14" ht="13.5" thickBot="1">
      <c r="B89" s="67"/>
      <c r="N89" s="56"/>
    </row>
    <row r="90" spans="2:14" ht="13.5" thickBot="1">
      <c r="B90" s="842" t="s">
        <v>149</v>
      </c>
      <c r="C90" s="843"/>
      <c r="D90" s="843"/>
      <c r="E90" s="843"/>
      <c r="F90" s="843"/>
      <c r="G90" s="843"/>
      <c r="H90" s="843"/>
      <c r="I90" s="843"/>
      <c r="J90" s="843"/>
      <c r="K90" s="843"/>
      <c r="L90" s="843"/>
      <c r="M90" s="844"/>
      <c r="N90" s="389">
        <f>ROUND(N80+N88,0)</f>
        <v>14963</v>
      </c>
    </row>
    <row r="91" spans="2:14">
      <c r="B91" s="67"/>
      <c r="N91" s="56"/>
    </row>
    <row r="92" spans="2:14">
      <c r="B92" s="67"/>
      <c r="G92" s="54" t="str">
        <f>+'[40]SV-01'!$G$96</f>
        <v>Firma</v>
      </c>
      <c r="H92" s="54"/>
      <c r="I92" s="54"/>
      <c r="J92" s="54"/>
      <c r="N92" s="56"/>
    </row>
    <row r="93" spans="2:14" ht="13.5">
      <c r="B93" s="101"/>
      <c r="C93" s="102"/>
      <c r="D93" s="102"/>
      <c r="E93" s="102"/>
      <c r="F93" s="102"/>
      <c r="G93" s="54" t="str">
        <f>+'[40]SV-01'!$G$97</f>
        <v>Nombre:</v>
      </c>
      <c r="H93" s="102"/>
      <c r="I93" s="102"/>
      <c r="J93" s="102"/>
      <c r="K93" s="102"/>
      <c r="L93" s="102"/>
      <c r="M93" s="102"/>
      <c r="N93" s="103"/>
    </row>
    <row r="94" spans="2:14" ht="13.5">
      <c r="B94" s="101"/>
      <c r="C94" s="102"/>
      <c r="D94" s="102"/>
      <c r="E94" s="102"/>
      <c r="F94" s="102"/>
      <c r="G94" s="54" t="str">
        <f>+'[40]SV-01'!$G$98</f>
        <v>Representante Legal del Contratista o su Apoderado</v>
      </c>
      <c r="J94" s="102"/>
      <c r="K94" s="102"/>
      <c r="L94" s="102"/>
      <c r="M94" s="102"/>
      <c r="N94" s="103"/>
    </row>
    <row r="95" spans="2:14">
      <c r="B95" s="38"/>
      <c r="C95" s="63"/>
      <c r="D95" s="63"/>
      <c r="E95" s="63"/>
      <c r="F95" s="63"/>
      <c r="G95" s="54" t="str">
        <f>+'[40]SV-01'!$G$99</f>
        <v>Matricula No. :</v>
      </c>
      <c r="H95" s="63"/>
      <c r="I95" s="63"/>
      <c r="J95" s="63"/>
      <c r="K95" s="63"/>
      <c r="L95" s="63"/>
      <c r="M95" s="63"/>
      <c r="N95" s="61"/>
    </row>
    <row r="96" spans="2:14">
      <c r="B96" s="67"/>
      <c r="G96" s="29" t="s">
        <v>150</v>
      </c>
      <c r="N96" s="56"/>
    </row>
    <row r="97" spans="2:14" ht="13.5">
      <c r="B97" s="104" t="str">
        <f>+'[40]SV-01'!$B$101</f>
        <v>OBSERVACIONES INTERVENTORÍA</v>
      </c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6"/>
    </row>
    <row r="98" spans="2:14">
      <c r="B98" s="824"/>
      <c r="C98" s="825"/>
      <c r="D98" s="825"/>
      <c r="E98" s="825"/>
      <c r="F98" s="825"/>
      <c r="G98" s="825"/>
      <c r="H98" s="825"/>
      <c r="I98" s="825"/>
      <c r="J98" s="825"/>
      <c r="K98" s="825"/>
      <c r="L98" s="825"/>
      <c r="M98" s="825"/>
      <c r="N98" s="826"/>
    </row>
    <row r="99" spans="2:14">
      <c r="B99" s="788"/>
      <c r="C99" s="789"/>
      <c r="D99" s="789"/>
      <c r="E99" s="789"/>
      <c r="F99" s="789"/>
      <c r="G99" s="789"/>
      <c r="H99" s="789"/>
      <c r="I99" s="789"/>
      <c r="J99" s="789"/>
      <c r="K99" s="789"/>
      <c r="L99" s="789"/>
      <c r="M99" s="789"/>
      <c r="N99" s="831"/>
    </row>
    <row r="100" spans="2:14">
      <c r="B100" s="38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1"/>
    </row>
    <row r="101" spans="2:14">
      <c r="B101" s="67"/>
      <c r="G101" s="54" t="str">
        <f>+'[40]SV-01'!$G$105</f>
        <v>Firma</v>
      </c>
      <c r="N101" s="56"/>
    </row>
    <row r="102" spans="2:14">
      <c r="B102" s="67"/>
      <c r="G102" s="29" t="str">
        <f>+'[40]SV-01'!$G$106</f>
        <v>Nombre:</v>
      </c>
      <c r="H102" s="97"/>
      <c r="I102" s="97"/>
      <c r="J102" s="97"/>
      <c r="N102" s="56"/>
    </row>
    <row r="103" spans="2:14">
      <c r="B103" s="67"/>
      <c r="G103" s="29" t="str">
        <f>+'[40]SV-01'!$G$107</f>
        <v>Representante Legal del Interventor o su Apoderado</v>
      </c>
      <c r="H103" s="62"/>
      <c r="I103" s="62"/>
      <c r="J103" s="62"/>
      <c r="N103" s="56"/>
    </row>
    <row r="104" spans="2:14">
      <c r="B104" s="107"/>
      <c r="C104" s="63"/>
      <c r="D104" s="63"/>
      <c r="E104" s="63"/>
      <c r="F104" s="63"/>
      <c r="G104" s="29" t="str">
        <f>+'[40]SV-01'!$G$108</f>
        <v>Matricula No. :</v>
      </c>
      <c r="K104" s="63"/>
      <c r="L104" s="63"/>
      <c r="M104" s="63"/>
      <c r="N104" s="61"/>
    </row>
    <row r="105" spans="2:14" ht="13.5">
      <c r="B105" s="108" t="str">
        <f>+'[40]SV-01'!$B$109</f>
        <v xml:space="preserve">Original: Archivo de Gestión Contractual ( Subdirecciòn Administrativa) </v>
      </c>
      <c r="C105" s="109"/>
      <c r="D105" s="109"/>
      <c r="J105" s="832"/>
      <c r="K105" s="832"/>
      <c r="L105" s="832"/>
      <c r="M105" s="832"/>
      <c r="N105" s="833"/>
    </row>
    <row r="106" spans="2:14" ht="13.5">
      <c r="B106" s="108" t="str">
        <f>+'[40]SV-01'!$B$110</f>
        <v>Copias : Unidad Ejecutora,  Contratista, Interventor y Dirección Territorial.</v>
      </c>
      <c r="C106" s="109"/>
      <c r="D106" s="109"/>
      <c r="J106" s="832"/>
      <c r="K106" s="832"/>
      <c r="L106" s="832"/>
      <c r="M106" s="832"/>
      <c r="N106" s="833"/>
    </row>
    <row r="107" spans="2:14" ht="13.5" thickBot="1">
      <c r="B107" s="836"/>
      <c r="C107" s="837"/>
      <c r="D107" s="837"/>
      <c r="E107" s="81"/>
      <c r="F107" s="81"/>
      <c r="G107" s="81"/>
      <c r="H107" s="81"/>
      <c r="I107" s="81"/>
      <c r="J107" s="834"/>
      <c r="K107" s="834"/>
      <c r="L107" s="834"/>
      <c r="M107" s="834"/>
      <c r="N107" s="835"/>
    </row>
  </sheetData>
  <mergeCells count="119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L13:N13"/>
    <mergeCell ref="H18:M18"/>
    <mergeCell ref="D19:M20"/>
    <mergeCell ref="D22:M22"/>
    <mergeCell ref="D24:M24"/>
    <mergeCell ref="E26:M26"/>
    <mergeCell ref="K6:K8"/>
    <mergeCell ref="L6:L8"/>
    <mergeCell ref="M6:M8"/>
    <mergeCell ref="N6:N8"/>
    <mergeCell ref="C8:J8"/>
    <mergeCell ref="D12:G12"/>
    <mergeCell ref="J12:K12"/>
    <mergeCell ref="B34:N36"/>
    <mergeCell ref="B37:H37"/>
    <mergeCell ref="I37:J37"/>
    <mergeCell ref="L37:M37"/>
    <mergeCell ref="B38:H38"/>
    <mergeCell ref="I38:J38"/>
    <mergeCell ref="L38:M38"/>
    <mergeCell ref="G28:M28"/>
    <mergeCell ref="B30:N30"/>
    <mergeCell ref="C32:K32"/>
    <mergeCell ref="L32:M32"/>
    <mergeCell ref="C33:K33"/>
    <mergeCell ref="L33:M33"/>
    <mergeCell ref="B41:H41"/>
    <mergeCell ref="I41:J41"/>
    <mergeCell ref="L41:M41"/>
    <mergeCell ref="B42:H42"/>
    <mergeCell ref="I42:J42"/>
    <mergeCell ref="L42:M42"/>
    <mergeCell ref="B39:H39"/>
    <mergeCell ref="I39:J39"/>
    <mergeCell ref="L39:M39"/>
    <mergeCell ref="B40:H40"/>
    <mergeCell ref="I40:J40"/>
    <mergeCell ref="L40:M40"/>
    <mergeCell ref="B45:H45"/>
    <mergeCell ref="I45:J45"/>
    <mergeCell ref="L45:M45"/>
    <mergeCell ref="B46:H46"/>
    <mergeCell ref="I46:J46"/>
    <mergeCell ref="L46:M46"/>
    <mergeCell ref="B43:H43"/>
    <mergeCell ref="I43:J43"/>
    <mergeCell ref="L43:M43"/>
    <mergeCell ref="B44:H44"/>
    <mergeCell ref="I44:J44"/>
    <mergeCell ref="L44:M44"/>
    <mergeCell ref="B53:I53"/>
    <mergeCell ref="L53:M53"/>
    <mergeCell ref="B54:I54"/>
    <mergeCell ref="L54:M54"/>
    <mergeCell ref="B55:I55"/>
    <mergeCell ref="L55:M55"/>
    <mergeCell ref="B47:M47"/>
    <mergeCell ref="B48:N50"/>
    <mergeCell ref="B51:I51"/>
    <mergeCell ref="L51:M51"/>
    <mergeCell ref="B52:I52"/>
    <mergeCell ref="L52:M52"/>
    <mergeCell ref="B59:I59"/>
    <mergeCell ref="L59:M59"/>
    <mergeCell ref="B60:M60"/>
    <mergeCell ref="B61:N63"/>
    <mergeCell ref="B64:H64"/>
    <mergeCell ref="L64:M64"/>
    <mergeCell ref="B56:I56"/>
    <mergeCell ref="L56:M56"/>
    <mergeCell ref="B57:I57"/>
    <mergeCell ref="L57:M57"/>
    <mergeCell ref="B58:I58"/>
    <mergeCell ref="L58:M58"/>
    <mergeCell ref="B71:G71"/>
    <mergeCell ref="L71:M71"/>
    <mergeCell ref="B72:G72"/>
    <mergeCell ref="L72:M72"/>
    <mergeCell ref="B73:G73"/>
    <mergeCell ref="L73:M73"/>
    <mergeCell ref="B65:H65"/>
    <mergeCell ref="L65:M65"/>
    <mergeCell ref="B66:H66"/>
    <mergeCell ref="L66:M66"/>
    <mergeCell ref="B67:M67"/>
    <mergeCell ref="B68:N70"/>
    <mergeCell ref="B77:G77"/>
    <mergeCell ref="L77:M77"/>
    <mergeCell ref="B78:M78"/>
    <mergeCell ref="B80:M80"/>
    <mergeCell ref="B81:N83"/>
    <mergeCell ref="B84:H84"/>
    <mergeCell ref="L84:M84"/>
    <mergeCell ref="B74:G74"/>
    <mergeCell ref="L74:M74"/>
    <mergeCell ref="B75:G75"/>
    <mergeCell ref="L75:M75"/>
    <mergeCell ref="B76:G76"/>
    <mergeCell ref="L76:M76"/>
    <mergeCell ref="B98:N98"/>
    <mergeCell ref="B99:N99"/>
    <mergeCell ref="J105:N107"/>
    <mergeCell ref="B107:D107"/>
    <mergeCell ref="B85:H85"/>
    <mergeCell ref="L85:M85"/>
    <mergeCell ref="L86:M86"/>
    <mergeCell ref="L87:M87"/>
    <mergeCell ref="B88:M88"/>
    <mergeCell ref="B90:M90"/>
  </mergeCells>
  <pageMargins left="0.7" right="0.7" top="0.75" bottom="0.75" header="0.3" footer="0.3"/>
  <pageSetup scale="5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07F88-EF8A-45F3-AB42-448066C89EF7}">
  <sheetPr>
    <tabColor theme="9" tint="-0.249977111117893"/>
  </sheetPr>
  <dimension ref="A1:P110"/>
  <sheetViews>
    <sheetView showGridLines="0" view="pageBreakPreview" topLeftCell="A75" zoomScaleNormal="55" zoomScaleSheetLayoutView="100" workbookViewId="0">
      <selection activeCell="K95" sqref="K95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 customHeight="1">
      <c r="B32" s="368" t="s">
        <v>101</v>
      </c>
      <c r="C32" s="927" t="s">
        <v>102</v>
      </c>
      <c r="D32" s="928"/>
      <c r="E32" s="928"/>
      <c r="F32" s="928"/>
      <c r="G32" s="928"/>
      <c r="H32" s="928"/>
      <c r="I32" s="928"/>
      <c r="J32" s="928"/>
      <c r="K32" s="929" t="s">
        <v>103</v>
      </c>
      <c r="L32" s="915" t="s">
        <v>104</v>
      </c>
      <c r="M32" s="930"/>
      <c r="N32" s="368" t="s">
        <v>10</v>
      </c>
    </row>
    <row r="33" spans="2:14" ht="13.5" thickBot="1">
      <c r="B33" s="369">
        <f>'PRESUPUESTO OFICIAL'!B24</f>
        <v>9</v>
      </c>
      <c r="C33" s="931" t="str">
        <f>'PRESUPUESTO OFICIAL'!F24</f>
        <v>Pintura esmalte para puertas en madera</v>
      </c>
      <c r="D33" s="932"/>
      <c r="E33" s="932"/>
      <c r="F33" s="932"/>
      <c r="G33" s="932"/>
      <c r="H33" s="932"/>
      <c r="I33" s="932"/>
      <c r="J33" s="932"/>
      <c r="K33" s="933"/>
      <c r="L33" s="934" t="str">
        <f>'PRESUPUESTO OFICIAL'!G24</f>
        <v>m2</v>
      </c>
      <c r="M33" s="935"/>
      <c r="N33" s="370">
        <f>'PRESUPUESTO OFICIAL'!H24</f>
        <v>94</v>
      </c>
    </row>
    <row r="34" spans="2:14" ht="12.75" customHeight="1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4" ht="12.75" customHeight="1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4" ht="13.5" customHeight="1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4" ht="13.5">
      <c r="B37" s="915" t="s">
        <v>102</v>
      </c>
      <c r="C37" s="916"/>
      <c r="D37" s="916"/>
      <c r="E37" s="916"/>
      <c r="F37" s="916"/>
      <c r="G37" s="916"/>
      <c r="H37" s="924"/>
      <c r="I37" s="925" t="s">
        <v>106</v>
      </c>
      <c r="J37" s="926"/>
      <c r="K37" s="371" t="s">
        <v>107</v>
      </c>
      <c r="L37" s="923" t="s">
        <v>108</v>
      </c>
      <c r="M37" s="924"/>
      <c r="N37" s="372" t="s">
        <v>109</v>
      </c>
    </row>
    <row r="38" spans="2:14">
      <c r="B38" s="174" t="s">
        <v>153</v>
      </c>
      <c r="C38" s="105"/>
      <c r="D38" s="105"/>
      <c r="E38" s="105"/>
      <c r="F38" s="105"/>
      <c r="G38" s="105"/>
      <c r="H38" s="173"/>
      <c r="I38" s="203"/>
      <c r="J38" s="173"/>
      <c r="K38" s="68">
        <f>N80</f>
        <v>10334</v>
      </c>
      <c r="L38" s="792">
        <v>0.2</v>
      </c>
      <c r="M38" s="793"/>
      <c r="N38" s="69">
        <f>K38*L38</f>
        <v>2066.8000000000002</v>
      </c>
    </row>
    <row r="39" spans="2:14">
      <c r="B39" s="174"/>
      <c r="C39" s="105"/>
      <c r="D39" s="105"/>
      <c r="E39" s="105"/>
      <c r="F39" s="105"/>
      <c r="G39" s="105"/>
      <c r="H39" s="173"/>
      <c r="I39" s="203"/>
      <c r="J39" s="173"/>
      <c r="K39" s="68"/>
      <c r="L39" s="373"/>
      <c r="M39" s="374"/>
      <c r="N39" s="69"/>
    </row>
    <row r="40" spans="2:14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2:14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4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4">
      <c r="B43" s="808"/>
      <c r="C43" s="809"/>
      <c r="D43" s="809"/>
      <c r="E43" s="809"/>
      <c r="F43" s="809"/>
      <c r="G43" s="809"/>
      <c r="H43" s="810"/>
      <c r="I43" s="816"/>
      <c r="J43" s="813"/>
      <c r="K43" s="68"/>
      <c r="L43" s="792"/>
      <c r="M43" s="793"/>
      <c r="N43" s="69"/>
    </row>
    <row r="44" spans="2:14">
      <c r="B44" s="808"/>
      <c r="C44" s="809"/>
      <c r="D44" s="809"/>
      <c r="E44" s="809"/>
      <c r="F44" s="809"/>
      <c r="G44" s="809"/>
      <c r="H44" s="810"/>
      <c r="I44" s="816"/>
      <c r="J44" s="813"/>
      <c r="K44" s="68"/>
      <c r="L44" s="792"/>
      <c r="M44" s="793"/>
      <c r="N44" s="69"/>
    </row>
    <row r="45" spans="2:14">
      <c r="B45" s="808"/>
      <c r="C45" s="809"/>
      <c r="D45" s="809"/>
      <c r="E45" s="809"/>
      <c r="F45" s="809"/>
      <c r="G45" s="809"/>
      <c r="H45" s="810"/>
      <c r="I45" s="816"/>
      <c r="J45" s="813"/>
      <c r="K45" s="68"/>
      <c r="L45" s="792"/>
      <c r="M45" s="793"/>
      <c r="N45" s="69"/>
    </row>
    <row r="46" spans="2:14" ht="13.5" thickBot="1">
      <c r="B46" s="808"/>
      <c r="C46" s="809"/>
      <c r="D46" s="809"/>
      <c r="E46" s="809"/>
      <c r="F46" s="809"/>
      <c r="G46" s="809"/>
      <c r="H46" s="810"/>
      <c r="I46" s="816"/>
      <c r="J46" s="813"/>
      <c r="K46" s="68"/>
      <c r="L46" s="792"/>
      <c r="M46" s="793"/>
      <c r="N46" s="69"/>
    </row>
    <row r="47" spans="2:14" ht="14.25" thickBot="1">
      <c r="B47" s="817" t="s">
        <v>111</v>
      </c>
      <c r="C47" s="818"/>
      <c r="D47" s="818"/>
      <c r="E47" s="818"/>
      <c r="F47" s="818"/>
      <c r="G47" s="818"/>
      <c r="H47" s="818"/>
      <c r="I47" s="818"/>
      <c r="J47" s="818"/>
      <c r="K47" s="818"/>
      <c r="L47" s="818"/>
      <c r="M47" s="819"/>
      <c r="N47" s="70">
        <f>ROUND((SUM(N38:N46)),0)</f>
        <v>2067</v>
      </c>
    </row>
    <row r="48" spans="2:14" ht="13.5" customHeight="1">
      <c r="B48" s="794" t="s">
        <v>112</v>
      </c>
      <c r="C48" s="795"/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6"/>
    </row>
    <row r="49" spans="1:16" ht="12.75" customHeight="1">
      <c r="B49" s="797"/>
      <c r="C49" s="798"/>
      <c r="D49" s="798"/>
      <c r="E49" s="798"/>
      <c r="F49" s="798"/>
      <c r="G49" s="798"/>
      <c r="H49" s="798"/>
      <c r="I49" s="798"/>
      <c r="J49" s="798"/>
      <c r="K49" s="798"/>
      <c r="L49" s="798"/>
      <c r="M49" s="798"/>
      <c r="N49" s="799"/>
    </row>
    <row r="50" spans="1:16" ht="13.5" customHeight="1" thickBot="1">
      <c r="B50" s="800"/>
      <c r="C50" s="801"/>
      <c r="D50" s="801"/>
      <c r="E50" s="801"/>
      <c r="F50" s="801"/>
      <c r="G50" s="801"/>
      <c r="H50" s="801"/>
      <c r="I50" s="801"/>
      <c r="J50" s="801"/>
      <c r="K50" s="801"/>
      <c r="L50" s="801"/>
      <c r="M50" s="801"/>
      <c r="N50" s="802"/>
    </row>
    <row r="51" spans="1:16" ht="13.5">
      <c r="B51" s="915" t="s">
        <v>102</v>
      </c>
      <c r="C51" s="916"/>
      <c r="D51" s="916"/>
      <c r="E51" s="916"/>
      <c r="F51" s="916"/>
      <c r="G51" s="916"/>
      <c r="H51" s="916"/>
      <c r="I51" s="924"/>
      <c r="J51" s="375" t="s">
        <v>104</v>
      </c>
      <c r="K51" s="371" t="s">
        <v>10</v>
      </c>
      <c r="L51" s="923" t="s">
        <v>113</v>
      </c>
      <c r="M51" s="924"/>
      <c r="N51" s="372" t="s">
        <v>109</v>
      </c>
    </row>
    <row r="52" spans="1:16">
      <c r="A52" s="29" t="s">
        <v>193</v>
      </c>
      <c r="B52" s="174" t="s">
        <v>194</v>
      </c>
      <c r="C52" s="105"/>
      <c r="D52" s="105"/>
      <c r="E52" s="105"/>
      <c r="F52" s="105"/>
      <c r="G52" s="105"/>
      <c r="H52" s="105"/>
      <c r="I52" s="173"/>
      <c r="J52" s="71" t="s">
        <v>195</v>
      </c>
      <c r="K52" s="73">
        <v>3.4471346153846158E-2</v>
      </c>
      <c r="L52" s="814">
        <f>15619*1.1</f>
        <v>17180.900000000001</v>
      </c>
      <c r="M52" s="815"/>
      <c r="N52" s="69">
        <f>K52*L52</f>
        <v>592.24875113461553</v>
      </c>
      <c r="O52" s="72"/>
      <c r="P52" s="72"/>
    </row>
    <row r="53" spans="1:16">
      <c r="A53" s="29" t="s">
        <v>196</v>
      </c>
      <c r="B53" s="174" t="s">
        <v>197</v>
      </c>
      <c r="C53" s="105"/>
      <c r="D53" s="105"/>
      <c r="E53" s="105"/>
      <c r="F53" s="105"/>
      <c r="G53" s="105"/>
      <c r="H53" s="105"/>
      <c r="I53" s="173"/>
      <c r="J53" s="71" t="s">
        <v>195</v>
      </c>
      <c r="K53" s="73">
        <v>2.1000000000000001E-2</v>
      </c>
      <c r="L53" s="814">
        <f>35419*1.1</f>
        <v>38960.9</v>
      </c>
      <c r="M53" s="815"/>
      <c r="N53" s="69">
        <f t="shared" ref="N53:N56" si="0">K53*L53</f>
        <v>818.17890000000011</v>
      </c>
      <c r="O53" s="72"/>
    </row>
    <row r="54" spans="1:16">
      <c r="B54" s="174" t="s">
        <v>198</v>
      </c>
      <c r="C54" s="105"/>
      <c r="D54" s="105"/>
      <c r="E54" s="105"/>
      <c r="F54" s="105"/>
      <c r="G54" s="105"/>
      <c r="H54" s="105"/>
      <c r="I54" s="173"/>
      <c r="J54" s="71" t="s">
        <v>195</v>
      </c>
      <c r="K54" s="73">
        <v>1.4999999999999999E-2</v>
      </c>
      <c r="L54" s="814">
        <f>57132*1.1</f>
        <v>62845.200000000004</v>
      </c>
      <c r="M54" s="815"/>
      <c r="N54" s="69">
        <f t="shared" si="0"/>
        <v>942.678</v>
      </c>
      <c r="O54" s="74"/>
    </row>
    <row r="55" spans="1:16">
      <c r="B55" s="174" t="s">
        <v>199</v>
      </c>
      <c r="C55" s="105"/>
      <c r="D55" s="105"/>
      <c r="E55" s="105"/>
      <c r="F55" s="105"/>
      <c r="G55" s="105"/>
      <c r="H55" s="105"/>
      <c r="I55" s="173"/>
      <c r="J55" s="71" t="s">
        <v>195</v>
      </c>
      <c r="K55" s="73">
        <v>1.4999999999999999E-2</v>
      </c>
      <c r="L55" s="814">
        <f>56431*1.1</f>
        <v>62074.100000000006</v>
      </c>
      <c r="M55" s="815"/>
      <c r="N55" s="69">
        <f t="shared" si="0"/>
        <v>931.11150000000009</v>
      </c>
    </row>
    <row r="56" spans="1:16">
      <c r="B56" s="174" t="s">
        <v>200</v>
      </c>
      <c r="C56" s="105"/>
      <c r="D56" s="105"/>
      <c r="E56" s="105"/>
      <c r="F56" s="105"/>
      <c r="G56" s="105"/>
      <c r="H56" s="105"/>
      <c r="I56" s="173"/>
      <c r="J56" s="71" t="s">
        <v>201</v>
      </c>
      <c r="K56" s="73">
        <v>1.05</v>
      </c>
      <c r="L56" s="814">
        <f>700*1.1</f>
        <v>770.00000000000011</v>
      </c>
      <c r="M56" s="815"/>
      <c r="N56" s="69">
        <f t="shared" si="0"/>
        <v>808.50000000000011</v>
      </c>
    </row>
    <row r="57" spans="1:16">
      <c r="B57" s="174"/>
      <c r="C57" s="105"/>
      <c r="D57" s="105"/>
      <c r="E57" s="105"/>
      <c r="F57" s="105"/>
      <c r="G57" s="105"/>
      <c r="H57" s="105"/>
      <c r="I57" s="173"/>
      <c r="J57" s="71"/>
      <c r="K57" s="73"/>
      <c r="L57" s="230"/>
      <c r="M57" s="231"/>
      <c r="N57" s="69"/>
    </row>
    <row r="58" spans="1:16">
      <c r="B58" s="174"/>
      <c r="C58" s="105"/>
      <c r="D58" s="105"/>
      <c r="E58" s="105"/>
      <c r="F58" s="105"/>
      <c r="G58" s="105"/>
      <c r="H58" s="105"/>
      <c r="I58" s="173"/>
      <c r="J58" s="71"/>
      <c r="K58" s="73"/>
      <c r="L58" s="230"/>
      <c r="M58" s="231"/>
      <c r="N58" s="69"/>
    </row>
    <row r="59" spans="1:16" ht="13.5" thickBot="1">
      <c r="B59" s="174"/>
      <c r="C59" s="105"/>
      <c r="D59" s="105"/>
      <c r="E59" s="105"/>
      <c r="F59" s="105"/>
      <c r="G59" s="105"/>
      <c r="H59" s="105"/>
      <c r="I59" s="173"/>
      <c r="J59" s="130"/>
      <c r="K59" s="75"/>
      <c r="L59" s="230"/>
      <c r="M59" s="231"/>
      <c r="N59" s="69"/>
    </row>
    <row r="60" spans="1:16" ht="14.25" thickBot="1">
      <c r="B60" s="817" t="s">
        <v>111</v>
      </c>
      <c r="C60" s="818"/>
      <c r="D60" s="818"/>
      <c r="E60" s="818"/>
      <c r="F60" s="818"/>
      <c r="G60" s="818"/>
      <c r="H60" s="818"/>
      <c r="I60" s="818"/>
      <c r="J60" s="818"/>
      <c r="K60" s="818"/>
      <c r="L60" s="818"/>
      <c r="M60" s="819"/>
      <c r="N60" s="76">
        <f>ROUND((SUM(N52:N59)),0)</f>
        <v>4093</v>
      </c>
    </row>
    <row r="61" spans="1:16" ht="12.75" customHeight="1">
      <c r="B61" s="794" t="s">
        <v>130</v>
      </c>
      <c r="C61" s="795"/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6"/>
    </row>
    <row r="62" spans="1:16" ht="12.75" customHeight="1">
      <c r="B62" s="797"/>
      <c r="C62" s="798"/>
      <c r="D62" s="798"/>
      <c r="E62" s="798"/>
      <c r="F62" s="798"/>
      <c r="G62" s="798"/>
      <c r="H62" s="798"/>
      <c r="I62" s="798"/>
      <c r="J62" s="798"/>
      <c r="K62" s="798"/>
      <c r="L62" s="798"/>
      <c r="M62" s="798"/>
      <c r="N62" s="799"/>
    </row>
    <row r="63" spans="1:16" ht="13.5" customHeight="1" thickBot="1">
      <c r="B63" s="800"/>
      <c r="C63" s="801"/>
      <c r="D63" s="801"/>
      <c r="E63" s="801"/>
      <c r="F63" s="801"/>
      <c r="G63" s="801"/>
      <c r="H63" s="801"/>
      <c r="I63" s="801"/>
      <c r="J63" s="801"/>
      <c r="K63" s="801"/>
      <c r="L63" s="801"/>
      <c r="M63" s="801"/>
      <c r="N63" s="802"/>
    </row>
    <row r="64" spans="1:16" ht="13.5">
      <c r="B64" s="915" t="s">
        <v>131</v>
      </c>
      <c r="C64" s="916"/>
      <c r="D64" s="916"/>
      <c r="E64" s="916"/>
      <c r="F64" s="916"/>
      <c r="G64" s="916"/>
      <c r="H64" s="916"/>
      <c r="I64" s="371" t="s">
        <v>132</v>
      </c>
      <c r="J64" s="376" t="s">
        <v>133</v>
      </c>
      <c r="K64" s="377" t="s">
        <v>134</v>
      </c>
      <c r="L64" s="923" t="s">
        <v>135</v>
      </c>
      <c r="M64" s="924"/>
      <c r="N64" s="372" t="s">
        <v>109</v>
      </c>
    </row>
    <row r="65" spans="2:14">
      <c r="B65" s="811"/>
      <c r="C65" s="812"/>
      <c r="D65" s="812"/>
      <c r="E65" s="812"/>
      <c r="F65" s="812"/>
      <c r="G65" s="812"/>
      <c r="H65" s="812"/>
      <c r="I65" s="77"/>
      <c r="J65" s="78"/>
      <c r="K65" s="77"/>
      <c r="L65" s="792"/>
      <c r="M65" s="793"/>
      <c r="N65" s="79"/>
    </row>
    <row r="66" spans="2:14" ht="13.5" thickBot="1">
      <c r="B66" s="827"/>
      <c r="C66" s="828"/>
      <c r="D66" s="828"/>
      <c r="E66" s="828"/>
      <c r="F66" s="828"/>
      <c r="G66" s="828"/>
      <c r="H66" s="828"/>
      <c r="I66" s="80"/>
      <c r="J66" s="81"/>
      <c r="K66" s="80"/>
      <c r="L66" s="829"/>
      <c r="M66" s="830"/>
      <c r="N66" s="82"/>
    </row>
    <row r="67" spans="2:14" ht="14.25" thickBot="1">
      <c r="B67" s="817" t="s">
        <v>111</v>
      </c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9"/>
      <c r="N67" s="83">
        <f>SUM(N65:N66)</f>
        <v>0</v>
      </c>
    </row>
    <row r="68" spans="2:14">
      <c r="B68" s="794" t="s">
        <v>136</v>
      </c>
      <c r="C68" s="795"/>
      <c r="D68" s="795"/>
      <c r="E68" s="795"/>
      <c r="F68" s="795"/>
      <c r="G68" s="795"/>
      <c r="H68" s="795"/>
      <c r="I68" s="795"/>
      <c r="J68" s="795"/>
      <c r="K68" s="795"/>
      <c r="L68" s="795"/>
      <c r="M68" s="795"/>
      <c r="N68" s="796"/>
    </row>
    <row r="69" spans="2:14">
      <c r="B69" s="797" t="s">
        <v>136</v>
      </c>
      <c r="C69" s="798"/>
      <c r="D69" s="798"/>
      <c r="E69" s="798"/>
      <c r="F69" s="798"/>
      <c r="G69" s="798"/>
      <c r="H69" s="798"/>
      <c r="I69" s="798"/>
      <c r="J69" s="798"/>
      <c r="K69" s="798"/>
      <c r="L69" s="798"/>
      <c r="M69" s="798"/>
      <c r="N69" s="799"/>
    </row>
    <row r="70" spans="2:14" ht="13.5" thickBot="1">
      <c r="B70" s="800"/>
      <c r="C70" s="801"/>
      <c r="D70" s="801"/>
      <c r="E70" s="801"/>
      <c r="F70" s="801"/>
      <c r="G70" s="801"/>
      <c r="H70" s="801"/>
      <c r="I70" s="801"/>
      <c r="J70" s="801"/>
      <c r="K70" s="801"/>
      <c r="L70" s="801"/>
      <c r="M70" s="801"/>
      <c r="N70" s="802"/>
    </row>
    <row r="71" spans="2:14" ht="14.25" thickBot="1">
      <c r="B71" s="919" t="s">
        <v>137</v>
      </c>
      <c r="C71" s="920"/>
      <c r="D71" s="920"/>
      <c r="E71" s="920"/>
      <c r="F71" s="920"/>
      <c r="G71" s="920"/>
      <c r="H71" s="378" t="s">
        <v>10</v>
      </c>
      <c r="I71" s="378" t="s">
        <v>138</v>
      </c>
      <c r="J71" s="379" t="s">
        <v>139</v>
      </c>
      <c r="K71" s="380" t="s">
        <v>140</v>
      </c>
      <c r="L71" s="921" t="s">
        <v>108</v>
      </c>
      <c r="M71" s="922"/>
      <c r="N71" s="381" t="s">
        <v>109</v>
      </c>
    </row>
    <row r="72" spans="2:14" ht="15" customHeight="1">
      <c r="B72" s="862" t="s">
        <v>202</v>
      </c>
      <c r="C72" s="863"/>
      <c r="D72" s="863"/>
      <c r="E72" s="863"/>
      <c r="F72" s="863"/>
      <c r="G72" s="864"/>
      <c r="H72" s="206">
        <v>1</v>
      </c>
      <c r="I72" s="205">
        <f>37239*2</f>
        <v>74478</v>
      </c>
      <c r="J72" s="206">
        <v>1.85</v>
      </c>
      <c r="K72" s="207">
        <f>H72*I72*J72</f>
        <v>137784.30000000002</v>
      </c>
      <c r="L72" s="865">
        <v>20</v>
      </c>
      <c r="M72" s="866"/>
      <c r="N72" s="208">
        <f>K72/L72</f>
        <v>6889.2150000000011</v>
      </c>
    </row>
    <row r="73" spans="2:14" ht="15" customHeight="1">
      <c r="B73" s="867" t="s">
        <v>203</v>
      </c>
      <c r="C73" s="868"/>
      <c r="D73" s="868"/>
      <c r="E73" s="868"/>
      <c r="F73" s="868"/>
      <c r="G73" s="869"/>
      <c r="H73" s="84">
        <v>1</v>
      </c>
      <c r="I73" s="85">
        <v>37239</v>
      </c>
      <c r="J73" s="84">
        <v>1.85</v>
      </c>
      <c r="K73" s="141">
        <f>H73*I73*J73</f>
        <v>68892.150000000009</v>
      </c>
      <c r="L73" s="822">
        <v>20</v>
      </c>
      <c r="M73" s="823"/>
      <c r="N73" s="142">
        <f>K73/L73</f>
        <v>3444.6075000000005</v>
      </c>
    </row>
    <row r="74" spans="2:14">
      <c r="B74" s="870"/>
      <c r="C74" s="871"/>
      <c r="D74" s="871"/>
      <c r="E74" s="871"/>
      <c r="F74" s="871"/>
      <c r="G74" s="871"/>
      <c r="H74" s="155"/>
      <c r="I74" s="155"/>
      <c r="J74" s="155"/>
      <c r="K74" s="155"/>
      <c r="L74" s="791"/>
      <c r="M74" s="790"/>
      <c r="N74" s="156"/>
    </row>
    <row r="75" spans="2:14">
      <c r="B75" s="870"/>
      <c r="C75" s="871"/>
      <c r="D75" s="871"/>
      <c r="E75" s="871"/>
      <c r="F75" s="871"/>
      <c r="G75" s="871"/>
      <c r="H75" s="155"/>
      <c r="I75" s="155"/>
      <c r="J75" s="155"/>
      <c r="K75" s="155"/>
      <c r="L75" s="791"/>
      <c r="M75" s="790"/>
      <c r="N75" s="156"/>
    </row>
    <row r="76" spans="2:14">
      <c r="B76" s="870"/>
      <c r="C76" s="871"/>
      <c r="D76" s="871"/>
      <c r="E76" s="871"/>
      <c r="F76" s="871"/>
      <c r="G76" s="871"/>
      <c r="H76" s="84"/>
      <c r="I76" s="85"/>
      <c r="J76" s="84"/>
      <c r="K76" s="141"/>
      <c r="L76" s="893"/>
      <c r="M76" s="893"/>
      <c r="N76" s="142"/>
    </row>
    <row r="77" spans="2:14">
      <c r="B77" s="870"/>
      <c r="C77" s="871"/>
      <c r="D77" s="871"/>
      <c r="E77" s="871"/>
      <c r="F77" s="871"/>
      <c r="G77" s="871"/>
      <c r="H77" s="84"/>
      <c r="I77" s="85"/>
      <c r="J77" s="84"/>
      <c r="K77" s="141"/>
      <c r="L77" s="893"/>
      <c r="M77" s="893"/>
      <c r="N77" s="142"/>
    </row>
    <row r="78" spans="2:14">
      <c r="B78" s="870"/>
      <c r="C78" s="871"/>
      <c r="D78" s="871"/>
      <c r="E78" s="871"/>
      <c r="F78" s="871"/>
      <c r="G78" s="871"/>
      <c r="H78" s="84"/>
      <c r="I78" s="85"/>
      <c r="J78" s="84"/>
      <c r="K78" s="141"/>
      <c r="L78" s="893"/>
      <c r="M78" s="893"/>
      <c r="N78" s="142"/>
    </row>
    <row r="79" spans="2:14" ht="13.5" thickBot="1">
      <c r="B79" s="894"/>
      <c r="C79" s="895"/>
      <c r="D79" s="895"/>
      <c r="E79" s="895"/>
      <c r="F79" s="895"/>
      <c r="G79" s="895"/>
      <c r="H79" s="143"/>
      <c r="I79" s="144"/>
      <c r="J79" s="145"/>
      <c r="K79" s="144"/>
      <c r="L79" s="896"/>
      <c r="M79" s="896"/>
      <c r="N79" s="146"/>
    </row>
    <row r="80" spans="2:14" ht="14.25" thickBot="1">
      <c r="B80" s="897" t="s">
        <v>111</v>
      </c>
      <c r="C80" s="898"/>
      <c r="D80" s="898"/>
      <c r="E80" s="898"/>
      <c r="F80" s="898"/>
      <c r="G80" s="898"/>
      <c r="H80" s="898"/>
      <c r="I80" s="898"/>
      <c r="J80" s="898"/>
      <c r="K80" s="898"/>
      <c r="L80" s="898"/>
      <c r="M80" s="899"/>
      <c r="N80" s="157">
        <f>ROUND((SUM(N72:N79)),0)</f>
        <v>10334</v>
      </c>
    </row>
    <row r="81" spans="2:14" ht="13.5" thickBot="1">
      <c r="B81" s="67"/>
      <c r="N81" s="56"/>
    </row>
    <row r="82" spans="2:14" ht="13.5" thickBot="1">
      <c r="B82" s="912" t="s">
        <v>143</v>
      </c>
      <c r="C82" s="913"/>
      <c r="D82" s="913"/>
      <c r="E82" s="913"/>
      <c r="F82" s="913"/>
      <c r="G82" s="913"/>
      <c r="H82" s="913"/>
      <c r="I82" s="913"/>
      <c r="J82" s="913"/>
      <c r="K82" s="913"/>
      <c r="L82" s="913"/>
      <c r="M82" s="914"/>
      <c r="N82" s="388">
        <f>+N80+N67+N60+N47</f>
        <v>16494</v>
      </c>
    </row>
    <row r="83" spans="2:14">
      <c r="B83" s="884" t="s">
        <v>144</v>
      </c>
      <c r="C83" s="885"/>
      <c r="D83" s="885"/>
      <c r="E83" s="885"/>
      <c r="F83" s="885"/>
      <c r="G83" s="885"/>
      <c r="H83" s="885"/>
      <c r="I83" s="885"/>
      <c r="J83" s="885"/>
      <c r="K83" s="885"/>
      <c r="L83" s="885"/>
      <c r="M83" s="885"/>
      <c r="N83" s="886"/>
    </row>
    <row r="84" spans="2:14">
      <c r="B84" s="887" t="s">
        <v>144</v>
      </c>
      <c r="C84" s="888"/>
      <c r="D84" s="888"/>
      <c r="E84" s="888"/>
      <c r="F84" s="888"/>
      <c r="G84" s="888"/>
      <c r="H84" s="888"/>
      <c r="I84" s="888"/>
      <c r="J84" s="888"/>
      <c r="K84" s="888"/>
      <c r="L84" s="888"/>
      <c r="M84" s="888"/>
      <c r="N84" s="889"/>
    </row>
    <row r="85" spans="2:14" ht="13.5" thickBot="1">
      <c r="B85" s="890"/>
      <c r="C85" s="891"/>
      <c r="D85" s="891"/>
      <c r="E85" s="891"/>
      <c r="F85" s="891"/>
      <c r="G85" s="891"/>
      <c r="H85" s="891"/>
      <c r="I85" s="891"/>
      <c r="J85" s="891"/>
      <c r="K85" s="891"/>
      <c r="L85" s="891"/>
      <c r="M85" s="891"/>
      <c r="N85" s="892"/>
    </row>
    <row r="86" spans="2:14" ht="13.5">
      <c r="B86" s="915" t="s">
        <v>145</v>
      </c>
      <c r="C86" s="916"/>
      <c r="D86" s="916"/>
      <c r="E86" s="916"/>
      <c r="F86" s="916"/>
      <c r="G86" s="916"/>
      <c r="H86" s="916"/>
      <c r="I86" s="376"/>
      <c r="J86" s="384"/>
      <c r="K86" s="385" t="s">
        <v>146</v>
      </c>
      <c r="L86" s="917" t="s">
        <v>147</v>
      </c>
      <c r="M86" s="918"/>
      <c r="N86" s="386"/>
    </row>
    <row r="87" spans="2:14">
      <c r="B87" s="811" t="s">
        <v>68</v>
      </c>
      <c r="C87" s="812"/>
      <c r="D87" s="812"/>
      <c r="E87" s="812"/>
      <c r="F87" s="812"/>
      <c r="G87" s="812"/>
      <c r="H87" s="812"/>
      <c r="I87" s="92"/>
      <c r="J87" s="93"/>
      <c r="K87" s="94">
        <v>0.1</v>
      </c>
      <c r="L87" s="838">
        <f>+N82*K87</f>
        <v>1649.4</v>
      </c>
      <c r="M87" s="839"/>
      <c r="N87" s="95">
        <v>1742.6539651134619</v>
      </c>
    </row>
    <row r="88" spans="2:14">
      <c r="B88" s="96" t="s">
        <v>148</v>
      </c>
      <c r="C88" s="97"/>
      <c r="D88" s="97"/>
      <c r="E88" s="97"/>
      <c r="F88" s="97"/>
      <c r="G88" s="97"/>
      <c r="H88" s="97"/>
      <c r="I88" s="92"/>
      <c r="J88" s="93"/>
      <c r="K88" s="94">
        <v>0.05</v>
      </c>
      <c r="L88" s="838">
        <f>+N82*K88</f>
        <v>824.7</v>
      </c>
      <c r="M88" s="839"/>
      <c r="N88" s="95">
        <v>522.7961895340386</v>
      </c>
    </row>
    <row r="89" spans="2:14" ht="13.5" thickBot="1">
      <c r="B89" s="46" t="s">
        <v>72</v>
      </c>
      <c r="C89" s="47"/>
      <c r="D89" s="47"/>
      <c r="E89" s="47"/>
      <c r="F89" s="47"/>
      <c r="G89" s="47"/>
      <c r="H89" s="47"/>
      <c r="I89" s="98"/>
      <c r="J89" s="99"/>
      <c r="K89" s="94">
        <v>0.05</v>
      </c>
      <c r="L89" s="840">
        <f>+N82*K89</f>
        <v>824.7</v>
      </c>
      <c r="M89" s="841"/>
      <c r="N89" s="367">
        <v>871.32698255673097</v>
      </c>
    </row>
    <row r="90" spans="2:14" ht="14.25" thickBot="1">
      <c r="B90" s="817" t="s">
        <v>111</v>
      </c>
      <c r="C90" s="818"/>
      <c r="D90" s="818"/>
      <c r="E90" s="818"/>
      <c r="F90" s="818"/>
      <c r="G90" s="818"/>
      <c r="H90" s="818"/>
      <c r="I90" s="818"/>
      <c r="J90" s="818"/>
      <c r="K90" s="818"/>
      <c r="L90" s="818"/>
      <c r="M90" s="819"/>
      <c r="N90" s="76">
        <f>ROUND((SUM(L87:M89)),0)</f>
        <v>3299</v>
      </c>
    </row>
    <row r="91" spans="2:14" ht="15.75" customHeight="1" thickBot="1">
      <c r="B91" s="881"/>
      <c r="C91" s="882"/>
      <c r="D91" s="882"/>
      <c r="E91" s="882"/>
      <c r="F91" s="882"/>
      <c r="G91" s="882"/>
      <c r="H91" s="882"/>
      <c r="I91" s="882"/>
      <c r="J91" s="882"/>
      <c r="K91" s="882"/>
      <c r="L91" s="882"/>
      <c r="M91" s="882"/>
      <c r="N91" s="883"/>
    </row>
    <row r="92" spans="2:14" ht="13.5" thickBot="1">
      <c r="B92" s="842" t="s">
        <v>149</v>
      </c>
      <c r="C92" s="843"/>
      <c r="D92" s="843"/>
      <c r="E92" s="843"/>
      <c r="F92" s="843"/>
      <c r="G92" s="843"/>
      <c r="H92" s="843"/>
      <c r="I92" s="843"/>
      <c r="J92" s="843"/>
      <c r="K92" s="843"/>
      <c r="L92" s="843"/>
      <c r="M92" s="844"/>
      <c r="N92" s="389">
        <f>ROUND((N82+N90),0)</f>
        <v>19793</v>
      </c>
    </row>
    <row r="93" spans="2:14">
      <c r="B93" s="67"/>
      <c r="N93" s="56"/>
    </row>
    <row r="94" spans="2:14">
      <c r="B94" s="67"/>
      <c r="N94" s="56"/>
    </row>
    <row r="95" spans="2:14">
      <c r="B95" s="67"/>
      <c r="G95" s="54" t="str">
        <f>+'[40]SV-01'!$G$96</f>
        <v>Firma</v>
      </c>
      <c r="H95" s="54"/>
      <c r="I95" s="54"/>
      <c r="J95" s="54"/>
      <c r="N95" s="56"/>
    </row>
    <row r="96" spans="2:14" ht="13.5">
      <c r="B96" s="101"/>
      <c r="C96" s="102"/>
      <c r="D96" s="102"/>
      <c r="E96" s="102"/>
      <c r="F96" s="102"/>
      <c r="G96" s="54" t="str">
        <f>+'[40]SV-01'!$G$97</f>
        <v>Nombre:</v>
      </c>
      <c r="H96" s="102"/>
      <c r="I96" s="102"/>
      <c r="J96" s="102"/>
      <c r="K96" s="102"/>
      <c r="L96" s="102"/>
      <c r="M96" s="102"/>
      <c r="N96" s="103"/>
    </row>
    <row r="97" spans="2:14" ht="13.5">
      <c r="B97" s="101"/>
      <c r="C97" s="102"/>
      <c r="D97" s="102"/>
      <c r="E97" s="102"/>
      <c r="F97" s="102"/>
      <c r="G97" s="54" t="str">
        <f>+'[40]SV-01'!$G$98</f>
        <v>Representante Legal del Contratista o su Apoderado</v>
      </c>
      <c r="J97" s="102"/>
      <c r="K97" s="102"/>
      <c r="L97" s="102"/>
      <c r="M97" s="102"/>
      <c r="N97" s="103"/>
    </row>
    <row r="98" spans="2:14">
      <c r="B98" s="38"/>
      <c r="C98" s="63"/>
      <c r="D98" s="63"/>
      <c r="E98" s="63"/>
      <c r="F98" s="63"/>
      <c r="G98" s="54" t="str">
        <f>+'[40]SV-01'!$G$99</f>
        <v>Matricula No. :</v>
      </c>
      <c r="H98" s="63"/>
      <c r="I98" s="63"/>
      <c r="J98" s="63"/>
      <c r="K98" s="63"/>
      <c r="L98" s="63"/>
      <c r="M98" s="63"/>
      <c r="N98" s="61"/>
    </row>
    <row r="99" spans="2:14">
      <c r="B99" s="67"/>
      <c r="G99" s="29" t="s">
        <v>150</v>
      </c>
      <c r="N99" s="56"/>
    </row>
    <row r="100" spans="2:14" ht="13.5">
      <c r="B100" s="104" t="str">
        <f>+'[40]SV-01'!$B$101</f>
        <v>OBSERVACIONES INTERVENTORÍA</v>
      </c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6"/>
    </row>
    <row r="101" spans="2:14">
      <c r="B101" s="824"/>
      <c r="C101" s="825"/>
      <c r="D101" s="825"/>
      <c r="E101" s="825"/>
      <c r="F101" s="825"/>
      <c r="G101" s="825"/>
      <c r="H101" s="825"/>
      <c r="I101" s="825"/>
      <c r="J101" s="825"/>
      <c r="K101" s="825"/>
      <c r="L101" s="825"/>
      <c r="M101" s="825"/>
      <c r="N101" s="826"/>
    </row>
    <row r="102" spans="2:14">
      <c r="B102" s="788"/>
      <c r="C102" s="789"/>
      <c r="D102" s="789"/>
      <c r="E102" s="789"/>
      <c r="F102" s="789"/>
      <c r="G102" s="789"/>
      <c r="H102" s="789"/>
      <c r="I102" s="789"/>
      <c r="J102" s="789"/>
      <c r="K102" s="789"/>
      <c r="L102" s="789"/>
      <c r="M102" s="789"/>
      <c r="N102" s="831"/>
    </row>
    <row r="103" spans="2:14">
      <c r="B103" s="38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1"/>
    </row>
    <row r="104" spans="2:14">
      <c r="B104" s="67"/>
      <c r="G104" s="54" t="str">
        <f>+'[40]SV-01'!$G$105</f>
        <v>Firma</v>
      </c>
      <c r="N104" s="56"/>
    </row>
    <row r="105" spans="2:14">
      <c r="B105" s="67"/>
      <c r="G105" s="29" t="str">
        <f>+'[40]SV-01'!$G$106</f>
        <v>Nombre:</v>
      </c>
      <c r="H105" s="97"/>
      <c r="I105" s="97"/>
      <c r="J105" s="97"/>
      <c r="N105" s="56"/>
    </row>
    <row r="106" spans="2:14">
      <c r="B106" s="67"/>
      <c r="G106" s="29" t="str">
        <f>+'[40]SV-01'!$G$107</f>
        <v>Representante Legal del Interventor o su Apoderado</v>
      </c>
      <c r="H106" s="62"/>
      <c r="I106" s="62"/>
      <c r="J106" s="62"/>
      <c r="N106" s="56"/>
    </row>
    <row r="107" spans="2:14">
      <c r="B107" s="107"/>
      <c r="C107" s="63"/>
      <c r="D107" s="63"/>
      <c r="E107" s="63"/>
      <c r="F107" s="63"/>
      <c r="G107" s="29" t="str">
        <f>+'[40]SV-01'!$G$108</f>
        <v>Matricula No. :</v>
      </c>
      <c r="K107" s="63"/>
      <c r="L107" s="63"/>
      <c r="M107" s="63"/>
      <c r="N107" s="61"/>
    </row>
    <row r="108" spans="2:14" ht="12.75" customHeight="1">
      <c r="B108" s="108" t="str">
        <f>+'[40]SV-01'!$B$109</f>
        <v xml:space="preserve">Original: Archivo de Gestión Contractual ( Subdirecciòn Administrativa) </v>
      </c>
      <c r="C108" s="109"/>
      <c r="D108" s="109"/>
      <c r="J108" s="832"/>
      <c r="K108" s="832"/>
      <c r="L108" s="832"/>
      <c r="M108" s="832"/>
      <c r="N108" s="833"/>
    </row>
    <row r="109" spans="2:14" ht="12.75" customHeight="1">
      <c r="B109" s="108" t="str">
        <f>+'[40]SV-01'!$B$110</f>
        <v>Copias : Unidad Ejecutora,  Contratista, Interventor y Dirección Territorial.</v>
      </c>
      <c r="C109" s="109"/>
      <c r="D109" s="109"/>
      <c r="J109" s="832"/>
      <c r="K109" s="832"/>
      <c r="L109" s="832"/>
      <c r="M109" s="832"/>
      <c r="N109" s="833"/>
    </row>
    <row r="110" spans="2:14" ht="13.5" customHeight="1" thickBot="1">
      <c r="B110" s="836"/>
      <c r="C110" s="837"/>
      <c r="D110" s="837"/>
      <c r="E110" s="81"/>
      <c r="F110" s="81"/>
      <c r="G110" s="81"/>
      <c r="H110" s="81"/>
      <c r="I110" s="81"/>
      <c r="J110" s="834"/>
      <c r="K110" s="834"/>
      <c r="L110" s="834"/>
      <c r="M110" s="834"/>
      <c r="N110" s="835"/>
    </row>
  </sheetData>
  <mergeCells count="108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L13:N13"/>
    <mergeCell ref="H18:M18"/>
    <mergeCell ref="D19:M20"/>
    <mergeCell ref="D22:M22"/>
    <mergeCell ref="D24:M24"/>
    <mergeCell ref="E26:M26"/>
    <mergeCell ref="K6:K8"/>
    <mergeCell ref="L6:L8"/>
    <mergeCell ref="M6:M8"/>
    <mergeCell ref="N6:N8"/>
    <mergeCell ref="C8:J8"/>
    <mergeCell ref="D12:G12"/>
    <mergeCell ref="J12:K12"/>
    <mergeCell ref="B34:N36"/>
    <mergeCell ref="B37:H37"/>
    <mergeCell ref="I37:J37"/>
    <mergeCell ref="L37:M37"/>
    <mergeCell ref="B40:H40"/>
    <mergeCell ref="I40:J40"/>
    <mergeCell ref="L40:M40"/>
    <mergeCell ref="L38:M38"/>
    <mergeCell ref="G28:M28"/>
    <mergeCell ref="B30:N30"/>
    <mergeCell ref="C32:K32"/>
    <mergeCell ref="L32:M32"/>
    <mergeCell ref="C33:K33"/>
    <mergeCell ref="L33:M33"/>
    <mergeCell ref="B43:H43"/>
    <mergeCell ref="I43:J43"/>
    <mergeCell ref="L43:M43"/>
    <mergeCell ref="B44:H44"/>
    <mergeCell ref="I44:J44"/>
    <mergeCell ref="L44:M44"/>
    <mergeCell ref="B41:H41"/>
    <mergeCell ref="I41:J41"/>
    <mergeCell ref="L41:M41"/>
    <mergeCell ref="B42:H42"/>
    <mergeCell ref="I42:J42"/>
    <mergeCell ref="L42:M42"/>
    <mergeCell ref="B47:M47"/>
    <mergeCell ref="B48:N50"/>
    <mergeCell ref="B51:I51"/>
    <mergeCell ref="L51:M51"/>
    <mergeCell ref="B60:M60"/>
    <mergeCell ref="B61:N63"/>
    <mergeCell ref="B45:H45"/>
    <mergeCell ref="I45:J45"/>
    <mergeCell ref="L45:M45"/>
    <mergeCell ref="B46:H46"/>
    <mergeCell ref="I46:J46"/>
    <mergeCell ref="L46:M46"/>
    <mergeCell ref="B67:M67"/>
    <mergeCell ref="B68:N70"/>
    <mergeCell ref="B71:G71"/>
    <mergeCell ref="L71:M71"/>
    <mergeCell ref="B72:G72"/>
    <mergeCell ref="B73:G73"/>
    <mergeCell ref="B64:H64"/>
    <mergeCell ref="L64:M64"/>
    <mergeCell ref="B65:H65"/>
    <mergeCell ref="L65:M65"/>
    <mergeCell ref="B66:H66"/>
    <mergeCell ref="L66:M66"/>
    <mergeCell ref="L77:M77"/>
    <mergeCell ref="B78:G78"/>
    <mergeCell ref="L78:M78"/>
    <mergeCell ref="B79:G79"/>
    <mergeCell ref="L79:M79"/>
    <mergeCell ref="B74:G74"/>
    <mergeCell ref="L74:M74"/>
    <mergeCell ref="B75:G75"/>
    <mergeCell ref="L75:M75"/>
    <mergeCell ref="B76:G76"/>
    <mergeCell ref="L76:M76"/>
    <mergeCell ref="B102:N102"/>
    <mergeCell ref="J108:N110"/>
    <mergeCell ref="B110:D110"/>
    <mergeCell ref="L52:M52"/>
    <mergeCell ref="L53:M53"/>
    <mergeCell ref="L54:M54"/>
    <mergeCell ref="L55:M55"/>
    <mergeCell ref="L56:M56"/>
    <mergeCell ref="L72:M72"/>
    <mergeCell ref="L73:M73"/>
    <mergeCell ref="L88:M88"/>
    <mergeCell ref="L89:M89"/>
    <mergeCell ref="B90:M90"/>
    <mergeCell ref="B91:N91"/>
    <mergeCell ref="B92:M92"/>
    <mergeCell ref="B101:N101"/>
    <mergeCell ref="B80:M80"/>
    <mergeCell ref="B82:M82"/>
    <mergeCell ref="B83:N85"/>
    <mergeCell ref="B86:H86"/>
    <mergeCell ref="L86:M86"/>
    <mergeCell ref="B87:H87"/>
    <mergeCell ref="L87:M87"/>
    <mergeCell ref="B77:G77"/>
  </mergeCells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03BE-075D-4AE1-8F6A-4BA0BED9CA4B}">
  <sheetPr>
    <tabColor theme="9" tint="-0.249977111117893"/>
  </sheetPr>
  <dimension ref="A1:P102"/>
  <sheetViews>
    <sheetView showGridLines="0" view="pageBreakPreview" topLeftCell="A66" zoomScaleNormal="55" zoomScaleSheetLayoutView="100" workbookViewId="0">
      <selection activeCell="L80" sqref="L80:M80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 customHeight="1">
      <c r="B32" s="368" t="s">
        <v>101</v>
      </c>
      <c r="C32" s="927" t="s">
        <v>102</v>
      </c>
      <c r="D32" s="928"/>
      <c r="E32" s="928"/>
      <c r="F32" s="928"/>
      <c r="G32" s="928"/>
      <c r="H32" s="928"/>
      <c r="I32" s="928"/>
      <c r="J32" s="928"/>
      <c r="K32" s="929" t="s">
        <v>103</v>
      </c>
      <c r="L32" s="915" t="s">
        <v>104</v>
      </c>
      <c r="M32" s="930"/>
      <c r="N32" s="368" t="s">
        <v>10</v>
      </c>
    </row>
    <row r="33" spans="1:16" ht="13.5" thickBot="1">
      <c r="B33" s="369">
        <f>'PRESUPUESTO OFICIAL'!B25</f>
        <v>10</v>
      </c>
      <c r="C33" s="931" t="str">
        <f>'PRESUPUESTO OFICIAL'!F25</f>
        <v>Pintura esmalte para puertas en lámina</v>
      </c>
      <c r="D33" s="932"/>
      <c r="E33" s="932"/>
      <c r="F33" s="932"/>
      <c r="G33" s="932"/>
      <c r="H33" s="932"/>
      <c r="I33" s="932"/>
      <c r="J33" s="932"/>
      <c r="K33" s="933"/>
      <c r="L33" s="934" t="str">
        <f>'PRESUPUESTO OFICIAL'!G25</f>
        <v>m2</v>
      </c>
      <c r="M33" s="935"/>
      <c r="N33" s="370">
        <f>'PRESUPUESTO OFICIAL'!H25</f>
        <v>44</v>
      </c>
    </row>
    <row r="34" spans="1:16" ht="12.75" customHeight="1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1:16" ht="12.75" customHeight="1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1:16" ht="13.5" customHeight="1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1:16" ht="13.5">
      <c r="B37" s="915" t="s">
        <v>102</v>
      </c>
      <c r="C37" s="916"/>
      <c r="D37" s="916"/>
      <c r="E37" s="916"/>
      <c r="F37" s="916"/>
      <c r="G37" s="916"/>
      <c r="H37" s="924"/>
      <c r="I37" s="925" t="s">
        <v>106</v>
      </c>
      <c r="J37" s="926"/>
      <c r="K37" s="371" t="s">
        <v>107</v>
      </c>
      <c r="L37" s="923" t="s">
        <v>108</v>
      </c>
      <c r="M37" s="924"/>
      <c r="N37" s="372" t="s">
        <v>109</v>
      </c>
    </row>
    <row r="38" spans="1:16">
      <c r="B38" s="174" t="s">
        <v>153</v>
      </c>
      <c r="C38" s="105"/>
      <c r="D38" s="105"/>
      <c r="E38" s="105"/>
      <c r="F38" s="105"/>
      <c r="G38" s="105"/>
      <c r="H38" s="173"/>
      <c r="I38" s="203"/>
      <c r="J38" s="173"/>
      <c r="K38" s="68">
        <f>N72</f>
        <v>10334</v>
      </c>
      <c r="L38" s="792">
        <v>0.2</v>
      </c>
      <c r="M38" s="793"/>
      <c r="N38" s="69">
        <f>K38*L38</f>
        <v>2066.8000000000002</v>
      </c>
    </row>
    <row r="39" spans="1:16">
      <c r="B39" s="174"/>
      <c r="C39" s="105"/>
      <c r="D39" s="105"/>
      <c r="E39" s="105"/>
      <c r="F39" s="105"/>
      <c r="G39" s="105"/>
      <c r="H39" s="173"/>
      <c r="I39" s="203"/>
      <c r="J39" s="173"/>
      <c r="K39" s="68"/>
      <c r="L39" s="373"/>
      <c r="M39" s="374"/>
      <c r="N39" s="69"/>
    </row>
    <row r="40" spans="1:16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1:16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1:16" ht="13.5" thickBot="1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1:16" ht="14.25" thickBot="1">
      <c r="B43" s="817" t="s">
        <v>111</v>
      </c>
      <c r="C43" s="818"/>
      <c r="D43" s="818"/>
      <c r="E43" s="818"/>
      <c r="F43" s="818"/>
      <c r="G43" s="818"/>
      <c r="H43" s="818"/>
      <c r="I43" s="818"/>
      <c r="J43" s="818"/>
      <c r="K43" s="818"/>
      <c r="L43" s="818"/>
      <c r="M43" s="819"/>
      <c r="N43" s="70">
        <f>ROUND((SUM(N38:N42)),0)</f>
        <v>2067</v>
      </c>
    </row>
    <row r="44" spans="1:16" ht="13.5" customHeight="1">
      <c r="B44" s="794" t="s">
        <v>112</v>
      </c>
      <c r="C44" s="795"/>
      <c r="D44" s="795"/>
      <c r="E44" s="795"/>
      <c r="F44" s="795"/>
      <c r="G44" s="795"/>
      <c r="H44" s="795"/>
      <c r="I44" s="795"/>
      <c r="J44" s="795"/>
      <c r="K44" s="795"/>
      <c r="L44" s="795"/>
      <c r="M44" s="795"/>
      <c r="N44" s="796"/>
    </row>
    <row r="45" spans="1:16" ht="12.75" customHeight="1">
      <c r="B45" s="797"/>
      <c r="C45" s="798"/>
      <c r="D45" s="798"/>
      <c r="E45" s="798"/>
      <c r="F45" s="798"/>
      <c r="G45" s="798"/>
      <c r="H45" s="798"/>
      <c r="I45" s="798"/>
      <c r="J45" s="798"/>
      <c r="K45" s="798"/>
      <c r="L45" s="798"/>
      <c r="M45" s="798"/>
      <c r="N45" s="799"/>
    </row>
    <row r="46" spans="1:16" ht="13.5" customHeight="1" thickBot="1">
      <c r="B46" s="800"/>
      <c r="C46" s="801"/>
      <c r="D46" s="801"/>
      <c r="E46" s="801"/>
      <c r="F46" s="801"/>
      <c r="G46" s="801"/>
      <c r="H46" s="801"/>
      <c r="I46" s="801"/>
      <c r="J46" s="801"/>
      <c r="K46" s="801"/>
      <c r="L46" s="801"/>
      <c r="M46" s="801"/>
      <c r="N46" s="802"/>
    </row>
    <row r="47" spans="1:16" ht="13.5">
      <c r="B47" s="915" t="s">
        <v>102</v>
      </c>
      <c r="C47" s="916"/>
      <c r="D47" s="916"/>
      <c r="E47" s="916"/>
      <c r="F47" s="916"/>
      <c r="G47" s="916"/>
      <c r="H47" s="916"/>
      <c r="I47" s="924"/>
      <c r="J47" s="375" t="s">
        <v>104</v>
      </c>
      <c r="K47" s="371" t="s">
        <v>10</v>
      </c>
      <c r="L47" s="923" t="s">
        <v>113</v>
      </c>
      <c r="M47" s="924"/>
      <c r="N47" s="372" t="s">
        <v>109</v>
      </c>
    </row>
    <row r="48" spans="1:16">
      <c r="A48" s="29" t="s">
        <v>193</v>
      </c>
      <c r="B48" s="174" t="s">
        <v>204</v>
      </c>
      <c r="C48" s="105"/>
      <c r="D48" s="105"/>
      <c r="E48" s="105"/>
      <c r="F48" s="105"/>
      <c r="G48" s="105"/>
      <c r="H48" s="105"/>
      <c r="I48" s="173"/>
      <c r="J48" s="71" t="s">
        <v>195</v>
      </c>
      <c r="K48" s="73">
        <v>0.14354234900594576</v>
      </c>
      <c r="L48" s="814">
        <f>15619*1.1</f>
        <v>17180.900000000001</v>
      </c>
      <c r="M48" s="815"/>
      <c r="N48" s="69">
        <f>K48*L48</f>
        <v>2466.1867440362535</v>
      </c>
      <c r="O48" s="72"/>
      <c r="P48" s="72"/>
    </row>
    <row r="49" spans="1:15">
      <c r="A49" s="29" t="s">
        <v>196</v>
      </c>
      <c r="B49" s="174" t="s">
        <v>197</v>
      </c>
      <c r="C49" s="105"/>
      <c r="D49" s="105"/>
      <c r="E49" s="105"/>
      <c r="F49" s="105"/>
      <c r="G49" s="105"/>
      <c r="H49" s="105"/>
      <c r="I49" s="173"/>
      <c r="J49" s="71" t="s">
        <v>195</v>
      </c>
      <c r="K49" s="73">
        <v>2.1000000000000001E-2</v>
      </c>
      <c r="L49" s="814">
        <f>35419*1.1</f>
        <v>38960.9</v>
      </c>
      <c r="M49" s="815"/>
      <c r="N49" s="69">
        <f t="shared" ref="N49:N50" si="0">K49*L49</f>
        <v>818.17890000000011</v>
      </c>
      <c r="O49" s="72"/>
    </row>
    <row r="50" spans="1:15">
      <c r="B50" s="174" t="s">
        <v>200</v>
      </c>
      <c r="C50" s="105"/>
      <c r="D50" s="105"/>
      <c r="E50" s="105"/>
      <c r="F50" s="105"/>
      <c r="G50" s="105"/>
      <c r="H50" s="105"/>
      <c r="I50" s="173"/>
      <c r="J50" s="71" t="s">
        <v>201</v>
      </c>
      <c r="K50" s="73">
        <v>1.05</v>
      </c>
      <c r="L50" s="814">
        <f>700*1.1</f>
        <v>770.00000000000011</v>
      </c>
      <c r="M50" s="815"/>
      <c r="N50" s="69">
        <f t="shared" si="0"/>
        <v>808.50000000000011</v>
      </c>
    </row>
    <row r="51" spans="1:15">
      <c r="B51" s="174"/>
      <c r="C51" s="105"/>
      <c r="D51" s="105"/>
      <c r="E51" s="105"/>
      <c r="F51" s="105"/>
      <c r="G51" s="105"/>
      <c r="H51" s="105"/>
      <c r="I51" s="173"/>
      <c r="J51" s="71"/>
      <c r="K51" s="73"/>
      <c r="L51" s="230"/>
      <c r="M51" s="231"/>
      <c r="N51" s="69"/>
    </row>
    <row r="52" spans="1:15">
      <c r="B52" s="174"/>
      <c r="C52" s="105"/>
      <c r="D52" s="105"/>
      <c r="E52" s="105"/>
      <c r="F52" s="105"/>
      <c r="G52" s="105"/>
      <c r="H52" s="105"/>
      <c r="I52" s="173"/>
      <c r="J52" s="71"/>
      <c r="K52" s="73"/>
      <c r="L52" s="230"/>
      <c r="M52" s="231"/>
      <c r="N52" s="69"/>
    </row>
    <row r="53" spans="1:15" ht="13.5" thickBot="1">
      <c r="B53" s="174"/>
      <c r="C53" s="105"/>
      <c r="D53" s="105"/>
      <c r="E53" s="105"/>
      <c r="F53" s="105"/>
      <c r="G53" s="105"/>
      <c r="H53" s="105"/>
      <c r="I53" s="173"/>
      <c r="J53" s="130"/>
      <c r="K53" s="75"/>
      <c r="L53" s="230"/>
      <c r="M53" s="231"/>
      <c r="N53" s="69"/>
    </row>
    <row r="54" spans="1:15" ht="14.25" thickBot="1">
      <c r="B54" s="817" t="s">
        <v>111</v>
      </c>
      <c r="C54" s="818"/>
      <c r="D54" s="818"/>
      <c r="E54" s="818"/>
      <c r="F54" s="818"/>
      <c r="G54" s="818"/>
      <c r="H54" s="818"/>
      <c r="I54" s="818"/>
      <c r="J54" s="818"/>
      <c r="K54" s="818"/>
      <c r="L54" s="818"/>
      <c r="M54" s="819"/>
      <c r="N54" s="76">
        <f>ROUND((SUM(N48:N53)),0)</f>
        <v>4093</v>
      </c>
    </row>
    <row r="55" spans="1:15" ht="12.75" customHeight="1">
      <c r="B55" s="794" t="s">
        <v>130</v>
      </c>
      <c r="C55" s="795"/>
      <c r="D55" s="795"/>
      <c r="E55" s="795"/>
      <c r="F55" s="795"/>
      <c r="G55" s="795"/>
      <c r="H55" s="795"/>
      <c r="I55" s="795"/>
      <c r="J55" s="795"/>
      <c r="K55" s="795"/>
      <c r="L55" s="795"/>
      <c r="M55" s="795"/>
      <c r="N55" s="796"/>
    </row>
    <row r="56" spans="1:15" ht="12.75" customHeight="1">
      <c r="B56" s="797"/>
      <c r="C56" s="798"/>
      <c r="D56" s="798"/>
      <c r="E56" s="798"/>
      <c r="F56" s="798"/>
      <c r="G56" s="798"/>
      <c r="H56" s="798"/>
      <c r="I56" s="798"/>
      <c r="J56" s="798"/>
      <c r="K56" s="798"/>
      <c r="L56" s="798"/>
      <c r="M56" s="798"/>
      <c r="N56" s="799"/>
    </row>
    <row r="57" spans="1:15" ht="13.5" customHeight="1" thickBot="1">
      <c r="B57" s="800"/>
      <c r="C57" s="801"/>
      <c r="D57" s="801"/>
      <c r="E57" s="801"/>
      <c r="F57" s="801"/>
      <c r="G57" s="801"/>
      <c r="H57" s="801"/>
      <c r="I57" s="801"/>
      <c r="J57" s="801"/>
      <c r="K57" s="801"/>
      <c r="L57" s="801"/>
      <c r="M57" s="801"/>
      <c r="N57" s="802"/>
    </row>
    <row r="58" spans="1:15" ht="13.5">
      <c r="B58" s="915" t="s">
        <v>131</v>
      </c>
      <c r="C58" s="916"/>
      <c r="D58" s="916"/>
      <c r="E58" s="916"/>
      <c r="F58" s="916"/>
      <c r="G58" s="916"/>
      <c r="H58" s="916"/>
      <c r="I58" s="371" t="s">
        <v>132</v>
      </c>
      <c r="J58" s="376" t="s">
        <v>133</v>
      </c>
      <c r="K58" s="377" t="s">
        <v>134</v>
      </c>
      <c r="L58" s="923" t="s">
        <v>135</v>
      </c>
      <c r="M58" s="924"/>
      <c r="N58" s="372" t="s">
        <v>109</v>
      </c>
    </row>
    <row r="59" spans="1:15">
      <c r="B59" s="811"/>
      <c r="C59" s="812"/>
      <c r="D59" s="812"/>
      <c r="E59" s="812"/>
      <c r="F59" s="812"/>
      <c r="G59" s="812"/>
      <c r="H59" s="812"/>
      <c r="I59" s="77"/>
      <c r="J59" s="78"/>
      <c r="K59" s="77"/>
      <c r="L59" s="792"/>
      <c r="M59" s="793"/>
      <c r="N59" s="79"/>
    </row>
    <row r="60" spans="1:15" ht="13.5" thickBot="1">
      <c r="B60" s="827"/>
      <c r="C60" s="828"/>
      <c r="D60" s="828"/>
      <c r="E60" s="828"/>
      <c r="F60" s="828"/>
      <c r="G60" s="828"/>
      <c r="H60" s="828"/>
      <c r="I60" s="80"/>
      <c r="J60" s="81"/>
      <c r="K60" s="80"/>
      <c r="L60" s="829"/>
      <c r="M60" s="830"/>
      <c r="N60" s="82"/>
    </row>
    <row r="61" spans="1:15" ht="14.25" thickBot="1">
      <c r="B61" s="817" t="s">
        <v>111</v>
      </c>
      <c r="C61" s="818"/>
      <c r="D61" s="818"/>
      <c r="E61" s="818"/>
      <c r="F61" s="818"/>
      <c r="G61" s="818"/>
      <c r="H61" s="818"/>
      <c r="I61" s="818"/>
      <c r="J61" s="818"/>
      <c r="K61" s="818"/>
      <c r="L61" s="818"/>
      <c r="M61" s="819"/>
      <c r="N61" s="83">
        <f>SUM(N59:N60)</f>
        <v>0</v>
      </c>
    </row>
    <row r="62" spans="1:15">
      <c r="B62" s="794" t="s">
        <v>136</v>
      </c>
      <c r="C62" s="795"/>
      <c r="D62" s="795"/>
      <c r="E62" s="795"/>
      <c r="F62" s="795"/>
      <c r="G62" s="795"/>
      <c r="H62" s="795"/>
      <c r="I62" s="795"/>
      <c r="J62" s="795"/>
      <c r="K62" s="795"/>
      <c r="L62" s="795"/>
      <c r="M62" s="795"/>
      <c r="N62" s="796"/>
    </row>
    <row r="63" spans="1:15">
      <c r="B63" s="797" t="s">
        <v>136</v>
      </c>
      <c r="C63" s="798"/>
      <c r="D63" s="798"/>
      <c r="E63" s="798"/>
      <c r="F63" s="798"/>
      <c r="G63" s="798"/>
      <c r="H63" s="798"/>
      <c r="I63" s="798"/>
      <c r="J63" s="798"/>
      <c r="K63" s="798"/>
      <c r="L63" s="798"/>
      <c r="M63" s="798"/>
      <c r="N63" s="799"/>
    </row>
    <row r="64" spans="1:15" ht="13.5" thickBot="1">
      <c r="B64" s="800"/>
      <c r="C64" s="801"/>
      <c r="D64" s="801"/>
      <c r="E64" s="801"/>
      <c r="F64" s="801"/>
      <c r="G64" s="801"/>
      <c r="H64" s="801"/>
      <c r="I64" s="801"/>
      <c r="J64" s="801"/>
      <c r="K64" s="801"/>
      <c r="L64" s="801"/>
      <c r="M64" s="801"/>
      <c r="N64" s="802"/>
    </row>
    <row r="65" spans="2:14" ht="14.25" thickBot="1">
      <c r="B65" s="919" t="s">
        <v>137</v>
      </c>
      <c r="C65" s="920"/>
      <c r="D65" s="920"/>
      <c r="E65" s="920"/>
      <c r="F65" s="920"/>
      <c r="G65" s="920"/>
      <c r="H65" s="378" t="s">
        <v>10</v>
      </c>
      <c r="I65" s="378" t="s">
        <v>138</v>
      </c>
      <c r="J65" s="379" t="s">
        <v>139</v>
      </c>
      <c r="K65" s="380" t="s">
        <v>140</v>
      </c>
      <c r="L65" s="921" t="s">
        <v>108</v>
      </c>
      <c r="M65" s="922"/>
      <c r="N65" s="381" t="s">
        <v>109</v>
      </c>
    </row>
    <row r="66" spans="2:14" ht="15" customHeight="1">
      <c r="B66" s="862" t="s">
        <v>202</v>
      </c>
      <c r="C66" s="863"/>
      <c r="D66" s="863"/>
      <c r="E66" s="863"/>
      <c r="F66" s="863"/>
      <c r="G66" s="864"/>
      <c r="H66" s="206">
        <v>1</v>
      </c>
      <c r="I66" s="205">
        <f>I67*2</f>
        <v>74478</v>
      </c>
      <c r="J66" s="206">
        <v>1.85</v>
      </c>
      <c r="K66" s="207">
        <f>I66*J66</f>
        <v>137784.30000000002</v>
      </c>
      <c r="L66" s="865">
        <v>20</v>
      </c>
      <c r="M66" s="866"/>
      <c r="N66" s="208">
        <f>K66/L66</f>
        <v>6889.2150000000011</v>
      </c>
    </row>
    <row r="67" spans="2:14">
      <c r="B67" s="867" t="s">
        <v>203</v>
      </c>
      <c r="C67" s="868"/>
      <c r="D67" s="868"/>
      <c r="E67" s="868"/>
      <c r="F67" s="868"/>
      <c r="G67" s="869"/>
      <c r="H67" s="84">
        <v>1</v>
      </c>
      <c r="I67" s="85">
        <v>37239</v>
      </c>
      <c r="J67" s="84">
        <v>1.85</v>
      </c>
      <c r="K67" s="86">
        <f>I67*J67</f>
        <v>68892.150000000009</v>
      </c>
      <c r="L67" s="822">
        <v>20</v>
      </c>
      <c r="M67" s="823"/>
      <c r="N67" s="87">
        <f>K67/L67</f>
        <v>3444.6075000000005</v>
      </c>
    </row>
    <row r="68" spans="2:14">
      <c r="B68" s="870"/>
      <c r="C68" s="871"/>
      <c r="D68" s="871"/>
      <c r="E68" s="871"/>
      <c r="F68" s="871"/>
      <c r="G68" s="871"/>
      <c r="H68" s="155"/>
      <c r="I68" s="155"/>
      <c r="J68" s="155"/>
      <c r="K68" s="155"/>
      <c r="L68" s="791"/>
      <c r="M68" s="790"/>
      <c r="N68" s="156"/>
    </row>
    <row r="69" spans="2:14">
      <c r="B69" s="870"/>
      <c r="C69" s="871"/>
      <c r="D69" s="871"/>
      <c r="E69" s="871"/>
      <c r="F69" s="871"/>
      <c r="G69" s="871"/>
      <c r="H69" s="155"/>
      <c r="I69" s="155"/>
      <c r="J69" s="155"/>
      <c r="K69" s="155"/>
      <c r="L69" s="791"/>
      <c r="M69" s="790"/>
      <c r="N69" s="156"/>
    </row>
    <row r="70" spans="2:14">
      <c r="B70" s="870"/>
      <c r="C70" s="871"/>
      <c r="D70" s="871"/>
      <c r="E70" s="871"/>
      <c r="F70" s="871"/>
      <c r="G70" s="871"/>
      <c r="H70" s="84"/>
      <c r="I70" s="85"/>
      <c r="J70" s="84"/>
      <c r="K70" s="141"/>
      <c r="L70" s="893"/>
      <c r="M70" s="893"/>
      <c r="N70" s="142"/>
    </row>
    <row r="71" spans="2:14" ht="13.5" thickBot="1">
      <c r="B71" s="894"/>
      <c r="C71" s="895"/>
      <c r="D71" s="895"/>
      <c r="E71" s="895"/>
      <c r="F71" s="895"/>
      <c r="G71" s="895"/>
      <c r="H71" s="143"/>
      <c r="I71" s="144"/>
      <c r="J71" s="145"/>
      <c r="K71" s="144"/>
      <c r="L71" s="896"/>
      <c r="M71" s="896"/>
      <c r="N71" s="146"/>
    </row>
    <row r="72" spans="2:14" ht="14.25" thickBot="1">
      <c r="B72" s="897" t="s">
        <v>111</v>
      </c>
      <c r="C72" s="898"/>
      <c r="D72" s="898"/>
      <c r="E72" s="898"/>
      <c r="F72" s="898"/>
      <c r="G72" s="898"/>
      <c r="H72" s="898"/>
      <c r="I72" s="898"/>
      <c r="J72" s="898"/>
      <c r="K72" s="898"/>
      <c r="L72" s="898"/>
      <c r="M72" s="899"/>
      <c r="N72" s="157">
        <f>ROUND((SUM(N66:N71)),0)</f>
        <v>10334</v>
      </c>
    </row>
    <row r="73" spans="2:14" ht="13.5" thickBot="1">
      <c r="B73" s="67"/>
      <c r="N73" s="56"/>
    </row>
    <row r="74" spans="2:14" ht="13.5" thickBot="1">
      <c r="B74" s="912" t="s">
        <v>143</v>
      </c>
      <c r="C74" s="913"/>
      <c r="D74" s="913"/>
      <c r="E74" s="913"/>
      <c r="F74" s="913"/>
      <c r="G74" s="913"/>
      <c r="H74" s="913"/>
      <c r="I74" s="913"/>
      <c r="J74" s="913"/>
      <c r="K74" s="913"/>
      <c r="L74" s="913"/>
      <c r="M74" s="914"/>
      <c r="N74" s="388">
        <f>+N72+N61+N54+N43</f>
        <v>16494</v>
      </c>
    </row>
    <row r="75" spans="2:14">
      <c r="B75" s="884" t="s">
        <v>144</v>
      </c>
      <c r="C75" s="885"/>
      <c r="D75" s="885"/>
      <c r="E75" s="885"/>
      <c r="F75" s="885"/>
      <c r="G75" s="885"/>
      <c r="H75" s="885"/>
      <c r="I75" s="885"/>
      <c r="J75" s="885"/>
      <c r="K75" s="885"/>
      <c r="L75" s="885"/>
      <c r="M75" s="885"/>
      <c r="N75" s="886"/>
    </row>
    <row r="76" spans="2:14">
      <c r="B76" s="887" t="s">
        <v>144</v>
      </c>
      <c r="C76" s="888"/>
      <c r="D76" s="888"/>
      <c r="E76" s="888"/>
      <c r="F76" s="888"/>
      <c r="G76" s="888"/>
      <c r="H76" s="888"/>
      <c r="I76" s="888"/>
      <c r="J76" s="888"/>
      <c r="K76" s="888"/>
      <c r="L76" s="888"/>
      <c r="M76" s="888"/>
      <c r="N76" s="889"/>
    </row>
    <row r="77" spans="2:14" ht="13.5" thickBot="1">
      <c r="B77" s="890"/>
      <c r="C77" s="891"/>
      <c r="D77" s="891"/>
      <c r="E77" s="891"/>
      <c r="F77" s="891"/>
      <c r="G77" s="891"/>
      <c r="H77" s="891"/>
      <c r="I77" s="891"/>
      <c r="J77" s="891"/>
      <c r="K77" s="891"/>
      <c r="L77" s="891"/>
      <c r="M77" s="891"/>
      <c r="N77" s="892"/>
    </row>
    <row r="78" spans="2:14" ht="13.5">
      <c r="B78" s="915" t="s">
        <v>145</v>
      </c>
      <c r="C78" s="916"/>
      <c r="D78" s="916"/>
      <c r="E78" s="916"/>
      <c r="F78" s="916"/>
      <c r="G78" s="916"/>
      <c r="H78" s="916"/>
      <c r="I78" s="376"/>
      <c r="J78" s="384"/>
      <c r="K78" s="385" t="s">
        <v>146</v>
      </c>
      <c r="L78" s="917" t="s">
        <v>147</v>
      </c>
      <c r="M78" s="918"/>
      <c r="N78" s="386"/>
    </row>
    <row r="79" spans="2:14">
      <c r="B79" s="811" t="s">
        <v>68</v>
      </c>
      <c r="C79" s="812"/>
      <c r="D79" s="812"/>
      <c r="E79" s="812"/>
      <c r="F79" s="812"/>
      <c r="G79" s="812"/>
      <c r="H79" s="812"/>
      <c r="I79" s="92"/>
      <c r="J79" s="93"/>
      <c r="K79" s="94">
        <v>0.1</v>
      </c>
      <c r="L79" s="838">
        <f>+N74*K79</f>
        <v>1649.4</v>
      </c>
      <c r="M79" s="839"/>
      <c r="N79" s="95">
        <v>1649.3452644036258</v>
      </c>
    </row>
    <row r="80" spans="2:14">
      <c r="B80" s="96" t="s">
        <v>148</v>
      </c>
      <c r="C80" s="97"/>
      <c r="D80" s="97"/>
      <c r="E80" s="97"/>
      <c r="F80" s="97"/>
      <c r="G80" s="97"/>
      <c r="H80" s="97"/>
      <c r="I80" s="92"/>
      <c r="J80" s="93"/>
      <c r="K80" s="94">
        <v>0.05</v>
      </c>
      <c r="L80" s="838">
        <f>+N74*K80</f>
        <v>824.7</v>
      </c>
      <c r="M80" s="839"/>
      <c r="N80" s="95">
        <v>494.80357932108768</v>
      </c>
    </row>
    <row r="81" spans="2:14" ht="13.5" thickBot="1">
      <c r="B81" s="46" t="s">
        <v>72</v>
      </c>
      <c r="C81" s="47"/>
      <c r="D81" s="47"/>
      <c r="E81" s="47"/>
      <c r="F81" s="47"/>
      <c r="G81" s="47"/>
      <c r="H81" s="47"/>
      <c r="I81" s="98"/>
      <c r="J81" s="99"/>
      <c r="K81" s="94">
        <v>0.05</v>
      </c>
      <c r="L81" s="840">
        <f>+N74*K81</f>
        <v>824.7</v>
      </c>
      <c r="M81" s="841"/>
      <c r="N81" s="367">
        <v>824.67263220181292</v>
      </c>
    </row>
    <row r="82" spans="2:14" ht="14.25" thickBot="1">
      <c r="B82" s="817" t="s">
        <v>111</v>
      </c>
      <c r="C82" s="818"/>
      <c r="D82" s="818"/>
      <c r="E82" s="818"/>
      <c r="F82" s="818"/>
      <c r="G82" s="818"/>
      <c r="H82" s="818"/>
      <c r="I82" s="818"/>
      <c r="J82" s="818"/>
      <c r="K82" s="818"/>
      <c r="L82" s="818"/>
      <c r="M82" s="819"/>
      <c r="N82" s="76">
        <f>ROUND((SUM(L79:M81)),0)</f>
        <v>3299</v>
      </c>
    </row>
    <row r="83" spans="2:14" ht="15.75" customHeight="1" thickBot="1">
      <c r="B83" s="881"/>
      <c r="C83" s="882"/>
      <c r="D83" s="882"/>
      <c r="E83" s="882"/>
      <c r="F83" s="882"/>
      <c r="G83" s="882"/>
      <c r="H83" s="882"/>
      <c r="I83" s="882"/>
      <c r="J83" s="882"/>
      <c r="K83" s="882"/>
      <c r="L83" s="882"/>
      <c r="M83" s="882"/>
      <c r="N83" s="883"/>
    </row>
    <row r="84" spans="2:14" ht="13.5" thickBot="1">
      <c r="B84" s="842" t="s">
        <v>149</v>
      </c>
      <c r="C84" s="843"/>
      <c r="D84" s="843"/>
      <c r="E84" s="843"/>
      <c r="F84" s="843"/>
      <c r="G84" s="843"/>
      <c r="H84" s="843"/>
      <c r="I84" s="843"/>
      <c r="J84" s="843"/>
      <c r="K84" s="843"/>
      <c r="L84" s="843"/>
      <c r="M84" s="844"/>
      <c r="N84" s="387">
        <f>N74+N82</f>
        <v>19793</v>
      </c>
    </row>
    <row r="85" spans="2:14">
      <c r="B85" s="67"/>
      <c r="N85" s="56"/>
    </row>
    <row r="86" spans="2:14">
      <c r="B86" s="67"/>
      <c r="N86" s="56"/>
    </row>
    <row r="87" spans="2:14">
      <c r="B87" s="67"/>
      <c r="G87" s="54" t="str">
        <f>+'[40]SV-01'!$G$96</f>
        <v>Firma</v>
      </c>
      <c r="H87" s="54"/>
      <c r="I87" s="54"/>
      <c r="J87" s="54"/>
      <c r="N87" s="56"/>
    </row>
    <row r="88" spans="2:14" ht="13.5">
      <c r="B88" s="101"/>
      <c r="C88" s="102"/>
      <c r="D88" s="102"/>
      <c r="E88" s="102"/>
      <c r="F88" s="102"/>
      <c r="G88" s="54" t="str">
        <f>+'[40]SV-01'!$G$97</f>
        <v>Nombre:</v>
      </c>
      <c r="H88" s="102"/>
      <c r="I88" s="102"/>
      <c r="J88" s="102"/>
      <c r="K88" s="102"/>
      <c r="L88" s="102"/>
      <c r="M88" s="102"/>
      <c r="N88" s="103"/>
    </row>
    <row r="89" spans="2:14" ht="13.5">
      <c r="B89" s="101"/>
      <c r="C89" s="102"/>
      <c r="D89" s="102"/>
      <c r="E89" s="102"/>
      <c r="F89" s="102"/>
      <c r="G89" s="54" t="str">
        <f>+'[40]SV-01'!$G$98</f>
        <v>Representante Legal del Contratista o su Apoderado</v>
      </c>
      <c r="J89" s="102"/>
      <c r="K89" s="102"/>
      <c r="L89" s="102"/>
      <c r="M89" s="102"/>
      <c r="N89" s="103"/>
    </row>
    <row r="90" spans="2:14">
      <c r="B90" s="38"/>
      <c r="C90" s="63"/>
      <c r="D90" s="63"/>
      <c r="E90" s="63"/>
      <c r="F90" s="63"/>
      <c r="G90" s="54" t="str">
        <f>+'[40]SV-01'!$G$99</f>
        <v>Matricula No. :</v>
      </c>
      <c r="H90" s="63"/>
      <c r="I90" s="63"/>
      <c r="J90" s="63"/>
      <c r="K90" s="63"/>
      <c r="L90" s="63"/>
      <c r="M90" s="63"/>
      <c r="N90" s="61"/>
    </row>
    <row r="91" spans="2:14">
      <c r="B91" s="67"/>
      <c r="G91" s="29" t="s">
        <v>150</v>
      </c>
      <c r="N91" s="56"/>
    </row>
    <row r="92" spans="2:14" ht="13.5">
      <c r="B92" s="104" t="str">
        <f>+'[40]SV-01'!$B$101</f>
        <v>OBSERVACIONES INTERVENTORÍA</v>
      </c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6"/>
    </row>
    <row r="93" spans="2:14">
      <c r="B93" s="824"/>
      <c r="C93" s="825"/>
      <c r="D93" s="825"/>
      <c r="E93" s="825"/>
      <c r="F93" s="825"/>
      <c r="G93" s="825"/>
      <c r="H93" s="825"/>
      <c r="I93" s="825"/>
      <c r="J93" s="825"/>
      <c r="K93" s="825"/>
      <c r="L93" s="825"/>
      <c r="M93" s="825"/>
      <c r="N93" s="826"/>
    </row>
    <row r="94" spans="2:14">
      <c r="B94" s="788"/>
      <c r="C94" s="789"/>
      <c r="D94" s="789"/>
      <c r="E94" s="789"/>
      <c r="F94" s="789"/>
      <c r="G94" s="789"/>
      <c r="H94" s="789"/>
      <c r="I94" s="789"/>
      <c r="J94" s="789"/>
      <c r="K94" s="789"/>
      <c r="L94" s="789"/>
      <c r="M94" s="789"/>
      <c r="N94" s="831"/>
    </row>
    <row r="95" spans="2:14">
      <c r="B95" s="38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1"/>
    </row>
    <row r="96" spans="2:14">
      <c r="B96" s="67"/>
      <c r="G96" s="54" t="str">
        <f>+'[40]SV-01'!$G$105</f>
        <v>Firma</v>
      </c>
      <c r="N96" s="56"/>
    </row>
    <row r="97" spans="2:14">
      <c r="B97" s="67"/>
      <c r="G97" s="29" t="str">
        <f>+'[40]SV-01'!$G$106</f>
        <v>Nombre:</v>
      </c>
      <c r="H97" s="97"/>
      <c r="I97" s="97"/>
      <c r="J97" s="97"/>
      <c r="N97" s="56"/>
    </row>
    <row r="98" spans="2:14">
      <c r="B98" s="67"/>
      <c r="G98" s="29" t="str">
        <f>+'[40]SV-01'!$G$107</f>
        <v>Representante Legal del Interventor o su Apoderado</v>
      </c>
      <c r="H98" s="62"/>
      <c r="I98" s="62"/>
      <c r="J98" s="62"/>
      <c r="N98" s="56"/>
    </row>
    <row r="99" spans="2:14">
      <c r="B99" s="107"/>
      <c r="C99" s="63"/>
      <c r="D99" s="63"/>
      <c r="E99" s="63"/>
      <c r="F99" s="63"/>
      <c r="G99" s="29" t="str">
        <f>+'[40]SV-01'!$G$108</f>
        <v>Matricula No. :</v>
      </c>
      <c r="K99" s="63"/>
      <c r="L99" s="63"/>
      <c r="M99" s="63"/>
      <c r="N99" s="61"/>
    </row>
    <row r="100" spans="2:14" ht="12.75" customHeight="1">
      <c r="B100" s="108" t="str">
        <f>+'[40]SV-01'!$B$109</f>
        <v xml:space="preserve">Original: Archivo de Gestión Contractual ( Subdirecciòn Administrativa) </v>
      </c>
      <c r="C100" s="109"/>
      <c r="D100" s="109"/>
      <c r="J100" s="832"/>
      <c r="K100" s="832"/>
      <c r="L100" s="832"/>
      <c r="M100" s="832"/>
      <c r="N100" s="833"/>
    </row>
    <row r="101" spans="2:14" ht="12.75" customHeight="1">
      <c r="B101" s="108" t="str">
        <f>+'[40]SV-01'!$B$110</f>
        <v>Copias : Unidad Ejecutora,  Contratista, Interventor y Dirección Territorial.</v>
      </c>
      <c r="C101" s="109"/>
      <c r="D101" s="109"/>
      <c r="J101" s="832"/>
      <c r="K101" s="832"/>
      <c r="L101" s="832"/>
      <c r="M101" s="832"/>
      <c r="N101" s="833"/>
    </row>
    <row r="102" spans="2:14" ht="13.5" customHeight="1" thickBot="1">
      <c r="B102" s="836"/>
      <c r="C102" s="837"/>
      <c r="D102" s="837"/>
      <c r="E102" s="81"/>
      <c r="F102" s="81"/>
      <c r="G102" s="81"/>
      <c r="H102" s="81"/>
      <c r="I102" s="81"/>
      <c r="J102" s="834"/>
      <c r="K102" s="834"/>
      <c r="L102" s="834"/>
      <c r="M102" s="834"/>
      <c r="N102" s="835"/>
    </row>
  </sheetData>
  <mergeCells count="90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E26:M26"/>
    <mergeCell ref="K6:K8"/>
    <mergeCell ref="L6:L8"/>
    <mergeCell ref="M6:M8"/>
    <mergeCell ref="N6:N8"/>
    <mergeCell ref="C8:J8"/>
    <mergeCell ref="D12:G12"/>
    <mergeCell ref="J12:K12"/>
    <mergeCell ref="L13:N13"/>
    <mergeCell ref="H18:M18"/>
    <mergeCell ref="D19:M20"/>
    <mergeCell ref="D22:M22"/>
    <mergeCell ref="D24:M24"/>
    <mergeCell ref="B34:N36"/>
    <mergeCell ref="B37:H37"/>
    <mergeCell ref="I37:J37"/>
    <mergeCell ref="L37:M37"/>
    <mergeCell ref="B40:H40"/>
    <mergeCell ref="I40:J40"/>
    <mergeCell ref="L40:M40"/>
    <mergeCell ref="L38:M38"/>
    <mergeCell ref="G28:M28"/>
    <mergeCell ref="B30:N30"/>
    <mergeCell ref="C32:K32"/>
    <mergeCell ref="L32:M32"/>
    <mergeCell ref="C33:K33"/>
    <mergeCell ref="L33:M33"/>
    <mergeCell ref="B41:H41"/>
    <mergeCell ref="I41:J41"/>
    <mergeCell ref="L41:M41"/>
    <mergeCell ref="B43:M43"/>
    <mergeCell ref="B44:N46"/>
    <mergeCell ref="B47:I47"/>
    <mergeCell ref="L47:M47"/>
    <mergeCell ref="B54:M54"/>
    <mergeCell ref="B55:N57"/>
    <mergeCell ref="B42:H42"/>
    <mergeCell ref="I42:J42"/>
    <mergeCell ref="L42:M42"/>
    <mergeCell ref="L48:M48"/>
    <mergeCell ref="L49:M49"/>
    <mergeCell ref="L50:M50"/>
    <mergeCell ref="B67:G67"/>
    <mergeCell ref="B58:H58"/>
    <mergeCell ref="L58:M58"/>
    <mergeCell ref="B59:H59"/>
    <mergeCell ref="L59:M59"/>
    <mergeCell ref="B60:H60"/>
    <mergeCell ref="L60:M60"/>
    <mergeCell ref="B61:M61"/>
    <mergeCell ref="B62:N64"/>
    <mergeCell ref="B65:G65"/>
    <mergeCell ref="L65:M65"/>
    <mergeCell ref="B66:G66"/>
    <mergeCell ref="L66:M66"/>
    <mergeCell ref="L67:M67"/>
    <mergeCell ref="L80:M80"/>
    <mergeCell ref="L81:M81"/>
    <mergeCell ref="B82:M82"/>
    <mergeCell ref="B72:M72"/>
    <mergeCell ref="B74:M74"/>
    <mergeCell ref="B75:N77"/>
    <mergeCell ref="B78:H78"/>
    <mergeCell ref="L78:M78"/>
    <mergeCell ref="B79:H79"/>
    <mergeCell ref="L79:M79"/>
    <mergeCell ref="B71:G71"/>
    <mergeCell ref="L71:M71"/>
    <mergeCell ref="B68:G68"/>
    <mergeCell ref="L68:M68"/>
    <mergeCell ref="B69:G69"/>
    <mergeCell ref="L69:M69"/>
    <mergeCell ref="B70:G70"/>
    <mergeCell ref="L70:M70"/>
    <mergeCell ref="B94:N94"/>
    <mergeCell ref="J100:N102"/>
    <mergeCell ref="B102:D102"/>
    <mergeCell ref="B83:N83"/>
    <mergeCell ref="B84:M84"/>
    <mergeCell ref="B93:N93"/>
  </mergeCells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650A-5464-43C3-8F7F-37764AAF92CE}">
  <sheetPr>
    <tabColor theme="9" tint="-0.249977111117893"/>
  </sheetPr>
  <dimension ref="A1:P109"/>
  <sheetViews>
    <sheetView showGridLines="0" view="pageBreakPreview" topLeftCell="A72" zoomScaleNormal="55" zoomScaleSheetLayoutView="100" workbookViewId="0">
      <selection activeCell="L86" sqref="L86:M86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2" width="11.5703125" style="29" bestFit="1" customWidth="1"/>
    <col min="13" max="13" width="11.42578125" style="29"/>
    <col min="14" max="14" width="11.8554687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 customHeight="1">
      <c r="B32" s="368" t="s">
        <v>101</v>
      </c>
      <c r="C32" s="927" t="s">
        <v>102</v>
      </c>
      <c r="D32" s="928"/>
      <c r="E32" s="928"/>
      <c r="F32" s="928"/>
      <c r="G32" s="928"/>
      <c r="H32" s="928"/>
      <c r="I32" s="928"/>
      <c r="J32" s="928"/>
      <c r="K32" s="929" t="s">
        <v>103</v>
      </c>
      <c r="L32" s="915" t="s">
        <v>104</v>
      </c>
      <c r="M32" s="930"/>
      <c r="N32" s="368" t="s">
        <v>10</v>
      </c>
    </row>
    <row r="33" spans="2:14" ht="13.5" thickBot="1">
      <c r="B33" s="369">
        <f>'PRESUPUESTO OFICIAL'!B26</f>
        <v>11</v>
      </c>
      <c r="C33" s="931" t="str">
        <f>'PRESUPUESTO OFICIAL'!F26</f>
        <v>Pintura esmalte para ventanas en lámina</v>
      </c>
      <c r="D33" s="932"/>
      <c r="E33" s="932"/>
      <c r="F33" s="932"/>
      <c r="G33" s="932"/>
      <c r="H33" s="932"/>
      <c r="I33" s="932"/>
      <c r="J33" s="932"/>
      <c r="K33" s="933"/>
      <c r="L33" s="934" t="str">
        <f>'PRESUPUESTO OFICIAL'!G26</f>
        <v>m2</v>
      </c>
      <c r="M33" s="935"/>
      <c r="N33" s="370">
        <f>'PRESUPUESTO OFICIAL'!H26</f>
        <v>17.84</v>
      </c>
    </row>
    <row r="34" spans="2:14" ht="12.75" customHeight="1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4" ht="12.75" customHeight="1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4" ht="13.5" customHeight="1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4" ht="13.5">
      <c r="B37" s="915" t="s">
        <v>102</v>
      </c>
      <c r="C37" s="916"/>
      <c r="D37" s="916"/>
      <c r="E37" s="916"/>
      <c r="F37" s="916"/>
      <c r="G37" s="916"/>
      <c r="H37" s="924"/>
      <c r="I37" s="925" t="s">
        <v>106</v>
      </c>
      <c r="J37" s="926"/>
      <c r="K37" s="371" t="s">
        <v>107</v>
      </c>
      <c r="L37" s="923" t="s">
        <v>108</v>
      </c>
      <c r="M37" s="924"/>
      <c r="N37" s="372" t="s">
        <v>109</v>
      </c>
    </row>
    <row r="38" spans="2:14">
      <c r="B38" s="174" t="s">
        <v>153</v>
      </c>
      <c r="C38" s="105"/>
      <c r="D38" s="105"/>
      <c r="E38" s="105"/>
      <c r="F38" s="105"/>
      <c r="G38" s="105"/>
      <c r="H38" s="173"/>
      <c r="I38" s="203"/>
      <c r="J38" s="173"/>
      <c r="K38" s="68">
        <f>N79</f>
        <v>9706</v>
      </c>
      <c r="L38" s="792">
        <v>0.2</v>
      </c>
      <c r="M38" s="793"/>
      <c r="N38" s="69">
        <f>K38*L38</f>
        <v>1941.2</v>
      </c>
    </row>
    <row r="39" spans="2:14">
      <c r="B39" s="174"/>
      <c r="C39" s="105"/>
      <c r="D39" s="105"/>
      <c r="E39" s="105"/>
      <c r="F39" s="105"/>
      <c r="G39" s="105"/>
      <c r="H39" s="173"/>
      <c r="I39" s="203"/>
      <c r="J39" s="173"/>
      <c r="K39" s="68"/>
      <c r="L39" s="373"/>
      <c r="M39" s="374"/>
      <c r="N39" s="69"/>
    </row>
    <row r="40" spans="2:14">
      <c r="B40" s="808"/>
      <c r="C40" s="809"/>
      <c r="D40" s="809"/>
      <c r="E40" s="809"/>
      <c r="F40" s="809"/>
      <c r="G40" s="809"/>
      <c r="H40" s="810"/>
      <c r="I40" s="816"/>
      <c r="J40" s="813"/>
      <c r="K40" s="68"/>
      <c r="L40" s="792"/>
      <c r="M40" s="793"/>
      <c r="N40" s="69"/>
    </row>
    <row r="41" spans="2:14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4">
      <c r="B42" s="808"/>
      <c r="C42" s="809"/>
      <c r="D42" s="809"/>
      <c r="E42" s="809"/>
      <c r="F42" s="809"/>
      <c r="G42" s="809"/>
      <c r="H42" s="810"/>
      <c r="I42" s="816"/>
      <c r="J42" s="813"/>
      <c r="K42" s="68"/>
      <c r="L42" s="792"/>
      <c r="M42" s="793"/>
      <c r="N42" s="69"/>
    </row>
    <row r="43" spans="2:14">
      <c r="B43" s="808"/>
      <c r="C43" s="809"/>
      <c r="D43" s="809"/>
      <c r="E43" s="809"/>
      <c r="F43" s="809"/>
      <c r="G43" s="809"/>
      <c r="H43" s="810"/>
      <c r="I43" s="816"/>
      <c r="J43" s="813"/>
      <c r="K43" s="68"/>
      <c r="L43" s="792"/>
      <c r="M43" s="793"/>
      <c r="N43" s="69"/>
    </row>
    <row r="44" spans="2:14">
      <c r="B44" s="808"/>
      <c r="C44" s="809"/>
      <c r="D44" s="809"/>
      <c r="E44" s="809"/>
      <c r="F44" s="809"/>
      <c r="G44" s="809"/>
      <c r="H44" s="810"/>
      <c r="I44" s="816"/>
      <c r="J44" s="813"/>
      <c r="K44" s="68"/>
      <c r="L44" s="792"/>
      <c r="M44" s="793"/>
      <c r="N44" s="69"/>
    </row>
    <row r="45" spans="2:14">
      <c r="B45" s="808"/>
      <c r="C45" s="809"/>
      <c r="D45" s="809"/>
      <c r="E45" s="809"/>
      <c r="F45" s="809"/>
      <c r="G45" s="809"/>
      <c r="H45" s="810"/>
      <c r="I45" s="816"/>
      <c r="J45" s="813"/>
      <c r="K45" s="68"/>
      <c r="L45" s="792"/>
      <c r="M45" s="793"/>
      <c r="N45" s="69"/>
    </row>
    <row r="46" spans="2:14" ht="13.5" thickBot="1">
      <c r="B46" s="808"/>
      <c r="C46" s="809"/>
      <c r="D46" s="809"/>
      <c r="E46" s="809"/>
      <c r="F46" s="809"/>
      <c r="G46" s="809"/>
      <c r="H46" s="810"/>
      <c r="I46" s="816"/>
      <c r="J46" s="813"/>
      <c r="K46" s="68"/>
      <c r="L46" s="792"/>
      <c r="M46" s="793"/>
      <c r="N46" s="69"/>
    </row>
    <row r="47" spans="2:14" ht="14.25" thickBot="1">
      <c r="B47" s="817" t="s">
        <v>111</v>
      </c>
      <c r="C47" s="818"/>
      <c r="D47" s="818"/>
      <c r="E47" s="818"/>
      <c r="F47" s="818"/>
      <c r="G47" s="818"/>
      <c r="H47" s="818"/>
      <c r="I47" s="818"/>
      <c r="J47" s="818"/>
      <c r="K47" s="818"/>
      <c r="L47" s="818"/>
      <c r="M47" s="819"/>
      <c r="N47" s="70">
        <f>ROUND((SUM(N38:N46)),0)</f>
        <v>1941</v>
      </c>
    </row>
    <row r="48" spans="2:14" ht="13.5" customHeight="1">
      <c r="B48" s="794" t="s">
        <v>112</v>
      </c>
      <c r="C48" s="795"/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6"/>
    </row>
    <row r="49" spans="1:16" ht="12.75" customHeight="1">
      <c r="B49" s="797"/>
      <c r="C49" s="798"/>
      <c r="D49" s="798"/>
      <c r="E49" s="798"/>
      <c r="F49" s="798"/>
      <c r="G49" s="798"/>
      <c r="H49" s="798"/>
      <c r="I49" s="798"/>
      <c r="J49" s="798"/>
      <c r="K49" s="798"/>
      <c r="L49" s="798"/>
      <c r="M49" s="798"/>
      <c r="N49" s="799"/>
    </row>
    <row r="50" spans="1:16" ht="13.5" customHeight="1" thickBot="1">
      <c r="B50" s="800"/>
      <c r="C50" s="801"/>
      <c r="D50" s="801"/>
      <c r="E50" s="801"/>
      <c r="F50" s="801"/>
      <c r="G50" s="801"/>
      <c r="H50" s="801"/>
      <c r="I50" s="801"/>
      <c r="J50" s="801"/>
      <c r="K50" s="801"/>
      <c r="L50" s="801"/>
      <c r="M50" s="801"/>
      <c r="N50" s="802"/>
    </row>
    <row r="51" spans="1:16" ht="13.5">
      <c r="B51" s="915" t="s">
        <v>102</v>
      </c>
      <c r="C51" s="916"/>
      <c r="D51" s="916"/>
      <c r="E51" s="916"/>
      <c r="F51" s="916"/>
      <c r="G51" s="916"/>
      <c r="H51" s="916"/>
      <c r="I51" s="924"/>
      <c r="J51" s="375" t="s">
        <v>104</v>
      </c>
      <c r="K51" s="371" t="s">
        <v>10</v>
      </c>
      <c r="L51" s="923" t="s">
        <v>113</v>
      </c>
      <c r="M51" s="924"/>
      <c r="N51" s="372" t="s">
        <v>109</v>
      </c>
    </row>
    <row r="52" spans="1:16">
      <c r="A52" s="29" t="s">
        <v>193</v>
      </c>
      <c r="B52" s="174" t="s">
        <v>205</v>
      </c>
      <c r="C52" s="105"/>
      <c r="D52" s="105"/>
      <c r="E52" s="105"/>
      <c r="F52" s="105"/>
      <c r="G52" s="105"/>
      <c r="H52" s="105"/>
      <c r="I52" s="173"/>
      <c r="J52" s="71" t="s">
        <v>195</v>
      </c>
      <c r="K52" s="73">
        <v>0.16485796401895206</v>
      </c>
      <c r="L52" s="814">
        <f>15619*1.1</f>
        <v>17180.900000000001</v>
      </c>
      <c r="M52" s="815"/>
      <c r="N52" s="69">
        <f>K52*L52</f>
        <v>2832.4081940132137</v>
      </c>
      <c r="O52" s="72"/>
      <c r="P52" s="72"/>
    </row>
    <row r="53" spans="1:16">
      <c r="A53" s="29" t="s">
        <v>196</v>
      </c>
      <c r="B53" s="174" t="s">
        <v>197</v>
      </c>
      <c r="C53" s="105"/>
      <c r="D53" s="105"/>
      <c r="E53" s="105"/>
      <c r="F53" s="105"/>
      <c r="G53" s="105"/>
      <c r="H53" s="105"/>
      <c r="I53" s="173"/>
      <c r="J53" s="71" t="s">
        <v>195</v>
      </c>
      <c r="K53" s="73">
        <v>2.1000000000000001E-2</v>
      </c>
      <c r="L53" s="814">
        <f>35419*1.1</f>
        <v>38960.9</v>
      </c>
      <c r="M53" s="815"/>
      <c r="N53" s="69">
        <f t="shared" ref="N53:N54" si="0">K53*L53</f>
        <v>818.17890000000011</v>
      </c>
      <c r="O53" s="72"/>
    </row>
    <row r="54" spans="1:16">
      <c r="B54" s="174" t="s">
        <v>200</v>
      </c>
      <c r="C54" s="105"/>
      <c r="D54" s="105"/>
      <c r="E54" s="105"/>
      <c r="F54" s="105"/>
      <c r="G54" s="105"/>
      <c r="H54" s="105"/>
      <c r="I54" s="173"/>
      <c r="J54" s="71" t="s">
        <v>201</v>
      </c>
      <c r="K54" s="73">
        <v>1.05</v>
      </c>
      <c r="L54" s="814">
        <f>700*1.1</f>
        <v>770.00000000000011</v>
      </c>
      <c r="M54" s="815"/>
      <c r="N54" s="69">
        <f t="shared" si="0"/>
        <v>808.50000000000011</v>
      </c>
    </row>
    <row r="55" spans="1:16">
      <c r="B55" s="174"/>
      <c r="C55" s="105"/>
      <c r="D55" s="105"/>
      <c r="E55" s="105"/>
      <c r="F55" s="105"/>
      <c r="G55" s="105"/>
      <c r="H55" s="105"/>
      <c r="I55" s="173"/>
      <c r="J55" s="71"/>
      <c r="K55" s="73"/>
      <c r="L55" s="230"/>
      <c r="M55" s="231"/>
      <c r="N55" s="69"/>
    </row>
    <row r="56" spans="1:16">
      <c r="B56" s="174"/>
      <c r="C56" s="105"/>
      <c r="D56" s="105"/>
      <c r="E56" s="105"/>
      <c r="F56" s="105"/>
      <c r="G56" s="105"/>
      <c r="H56" s="105"/>
      <c r="I56" s="173"/>
      <c r="J56" s="71"/>
      <c r="K56" s="73"/>
      <c r="L56" s="230"/>
      <c r="M56" s="231"/>
      <c r="N56" s="69"/>
    </row>
    <row r="57" spans="1:16" ht="13.5" thickBot="1">
      <c r="B57" s="174"/>
      <c r="C57" s="105"/>
      <c r="D57" s="105"/>
      <c r="E57" s="105"/>
      <c r="F57" s="105"/>
      <c r="G57" s="105"/>
      <c r="H57" s="105"/>
      <c r="I57" s="173"/>
      <c r="J57" s="130"/>
      <c r="K57" s="75"/>
      <c r="L57" s="230"/>
      <c r="M57" s="231"/>
      <c r="N57" s="69"/>
    </row>
    <row r="58" spans="1:16" ht="14.25" thickBot="1">
      <c r="B58" s="817" t="s">
        <v>111</v>
      </c>
      <c r="C58" s="818"/>
      <c r="D58" s="818"/>
      <c r="E58" s="818"/>
      <c r="F58" s="818"/>
      <c r="G58" s="818"/>
      <c r="H58" s="818"/>
      <c r="I58" s="818"/>
      <c r="J58" s="818"/>
      <c r="K58" s="818"/>
      <c r="L58" s="818"/>
      <c r="M58" s="819"/>
      <c r="N58" s="76">
        <f>ROUND((SUM(N52:N57)),0)</f>
        <v>4459</v>
      </c>
    </row>
    <row r="59" spans="1:16" ht="12.75" customHeight="1">
      <c r="B59" s="794" t="s">
        <v>130</v>
      </c>
      <c r="C59" s="795"/>
      <c r="D59" s="795"/>
      <c r="E59" s="795"/>
      <c r="F59" s="795"/>
      <c r="G59" s="795"/>
      <c r="H59" s="795"/>
      <c r="I59" s="795"/>
      <c r="J59" s="795"/>
      <c r="K59" s="795"/>
      <c r="L59" s="795"/>
      <c r="M59" s="795"/>
      <c r="N59" s="796"/>
    </row>
    <row r="60" spans="1:16" ht="12.75" customHeight="1">
      <c r="B60" s="797"/>
      <c r="C60" s="798"/>
      <c r="D60" s="798"/>
      <c r="E60" s="798"/>
      <c r="F60" s="798"/>
      <c r="G60" s="798"/>
      <c r="H60" s="798"/>
      <c r="I60" s="798"/>
      <c r="J60" s="798"/>
      <c r="K60" s="798"/>
      <c r="L60" s="798"/>
      <c r="M60" s="798"/>
      <c r="N60" s="799"/>
    </row>
    <row r="61" spans="1:16" ht="13.5" customHeight="1" thickBot="1">
      <c r="B61" s="800"/>
      <c r="C61" s="801"/>
      <c r="D61" s="801"/>
      <c r="E61" s="801"/>
      <c r="F61" s="801"/>
      <c r="G61" s="801"/>
      <c r="H61" s="801"/>
      <c r="I61" s="801"/>
      <c r="J61" s="801"/>
      <c r="K61" s="801"/>
      <c r="L61" s="801"/>
      <c r="M61" s="801"/>
      <c r="N61" s="802"/>
    </row>
    <row r="62" spans="1:16" ht="13.5">
      <c r="B62" s="915" t="s">
        <v>131</v>
      </c>
      <c r="C62" s="916"/>
      <c r="D62" s="916"/>
      <c r="E62" s="916"/>
      <c r="F62" s="916"/>
      <c r="G62" s="916"/>
      <c r="H62" s="916"/>
      <c r="I62" s="371" t="s">
        <v>132</v>
      </c>
      <c r="J62" s="376" t="s">
        <v>133</v>
      </c>
      <c r="K62" s="377" t="s">
        <v>134</v>
      </c>
      <c r="L62" s="923" t="s">
        <v>135</v>
      </c>
      <c r="M62" s="924"/>
      <c r="N62" s="372" t="s">
        <v>109</v>
      </c>
    </row>
    <row r="63" spans="1:16">
      <c r="B63" s="811"/>
      <c r="C63" s="812"/>
      <c r="D63" s="812"/>
      <c r="E63" s="812"/>
      <c r="F63" s="812"/>
      <c r="G63" s="812"/>
      <c r="H63" s="812"/>
      <c r="I63" s="77"/>
      <c r="J63" s="78"/>
      <c r="K63" s="77"/>
      <c r="L63" s="792"/>
      <c r="M63" s="793"/>
      <c r="N63" s="79"/>
    </row>
    <row r="64" spans="1:16" ht="13.5" thickBot="1">
      <c r="B64" s="827"/>
      <c r="C64" s="828"/>
      <c r="D64" s="828"/>
      <c r="E64" s="828"/>
      <c r="F64" s="828"/>
      <c r="G64" s="828"/>
      <c r="H64" s="828"/>
      <c r="I64" s="80"/>
      <c r="J64" s="81"/>
      <c r="K64" s="80"/>
      <c r="L64" s="829"/>
      <c r="M64" s="830"/>
      <c r="N64" s="82"/>
    </row>
    <row r="65" spans="2:14" ht="14.25" thickBot="1">
      <c r="B65" s="817" t="s">
        <v>111</v>
      </c>
      <c r="C65" s="818"/>
      <c r="D65" s="818"/>
      <c r="E65" s="818"/>
      <c r="F65" s="818"/>
      <c r="G65" s="818"/>
      <c r="H65" s="818"/>
      <c r="I65" s="818"/>
      <c r="J65" s="818"/>
      <c r="K65" s="818"/>
      <c r="L65" s="818"/>
      <c r="M65" s="819"/>
      <c r="N65" s="83">
        <f>SUM(N63:N64)</f>
        <v>0</v>
      </c>
    </row>
    <row r="66" spans="2:14">
      <c r="B66" s="794" t="s">
        <v>136</v>
      </c>
      <c r="C66" s="795"/>
      <c r="D66" s="795"/>
      <c r="E66" s="795"/>
      <c r="F66" s="795"/>
      <c r="G66" s="795"/>
      <c r="H66" s="795"/>
      <c r="I66" s="795"/>
      <c r="J66" s="795"/>
      <c r="K66" s="795"/>
      <c r="L66" s="795"/>
      <c r="M66" s="795"/>
      <c r="N66" s="796"/>
    </row>
    <row r="67" spans="2:14">
      <c r="B67" s="797" t="s">
        <v>136</v>
      </c>
      <c r="C67" s="798"/>
      <c r="D67" s="798"/>
      <c r="E67" s="798"/>
      <c r="F67" s="798"/>
      <c r="G67" s="798"/>
      <c r="H67" s="798"/>
      <c r="I67" s="798"/>
      <c r="J67" s="798"/>
      <c r="K67" s="798"/>
      <c r="L67" s="798"/>
      <c r="M67" s="798"/>
      <c r="N67" s="799"/>
    </row>
    <row r="68" spans="2:14" ht="13.5" thickBot="1">
      <c r="B68" s="800"/>
      <c r="C68" s="801"/>
      <c r="D68" s="801"/>
      <c r="E68" s="801"/>
      <c r="F68" s="801"/>
      <c r="G68" s="801"/>
      <c r="H68" s="801"/>
      <c r="I68" s="801"/>
      <c r="J68" s="801"/>
      <c r="K68" s="801"/>
      <c r="L68" s="801"/>
      <c r="M68" s="801"/>
      <c r="N68" s="802"/>
    </row>
    <row r="69" spans="2:14" ht="14.25" thickBot="1">
      <c r="B69" s="919" t="s">
        <v>137</v>
      </c>
      <c r="C69" s="920"/>
      <c r="D69" s="920"/>
      <c r="E69" s="920"/>
      <c r="F69" s="920"/>
      <c r="G69" s="920"/>
      <c r="H69" s="378" t="s">
        <v>10</v>
      </c>
      <c r="I69" s="378" t="s">
        <v>138</v>
      </c>
      <c r="J69" s="379" t="s">
        <v>139</v>
      </c>
      <c r="K69" s="380" t="s">
        <v>140</v>
      </c>
      <c r="L69" s="921" t="s">
        <v>108</v>
      </c>
      <c r="M69" s="922"/>
      <c r="N69" s="381" t="s">
        <v>109</v>
      </c>
    </row>
    <row r="70" spans="2:14" ht="15" customHeight="1">
      <c r="B70" s="862" t="s">
        <v>202</v>
      </c>
      <c r="C70" s="863"/>
      <c r="D70" s="863"/>
      <c r="E70" s="863"/>
      <c r="F70" s="863"/>
      <c r="G70" s="864"/>
      <c r="H70" s="206">
        <v>1</v>
      </c>
      <c r="I70" s="205">
        <f>I71*2</f>
        <v>74478</v>
      </c>
      <c r="J70" s="206">
        <v>1.85</v>
      </c>
      <c r="K70" s="207">
        <v>125237.84437624543</v>
      </c>
      <c r="L70" s="865">
        <v>20</v>
      </c>
      <c r="M70" s="866"/>
      <c r="N70" s="208">
        <f>K70/L70</f>
        <v>6261.8922188122715</v>
      </c>
    </row>
    <row r="71" spans="2:14">
      <c r="B71" s="867" t="s">
        <v>203</v>
      </c>
      <c r="C71" s="868"/>
      <c r="D71" s="868"/>
      <c r="E71" s="868"/>
      <c r="F71" s="868"/>
      <c r="G71" s="869"/>
      <c r="H71" s="84">
        <v>1</v>
      </c>
      <c r="I71" s="85">
        <v>37239</v>
      </c>
      <c r="J71" s="84">
        <v>1.85</v>
      </c>
      <c r="K71" s="86">
        <f>I71*J71</f>
        <v>68892.150000000009</v>
      </c>
      <c r="L71" s="822">
        <v>20</v>
      </c>
      <c r="M71" s="823"/>
      <c r="N71" s="87">
        <f>K71/L71</f>
        <v>3444.6075000000005</v>
      </c>
    </row>
    <row r="72" spans="2:14">
      <c r="B72" s="867"/>
      <c r="C72" s="868"/>
      <c r="D72" s="868"/>
      <c r="E72" s="868"/>
      <c r="F72" s="868"/>
      <c r="G72" s="869"/>
      <c r="H72" s="84"/>
      <c r="I72" s="85"/>
      <c r="J72" s="84"/>
      <c r="K72" s="141"/>
      <c r="L72" s="382"/>
      <c r="M72" s="383"/>
      <c r="N72" s="142"/>
    </row>
    <row r="73" spans="2:14">
      <c r="B73" s="870"/>
      <c r="C73" s="871"/>
      <c r="D73" s="871"/>
      <c r="E73" s="871"/>
      <c r="F73" s="871"/>
      <c r="G73" s="871"/>
      <c r="H73" s="155"/>
      <c r="I73" s="155"/>
      <c r="J73" s="155"/>
      <c r="K73" s="155"/>
      <c r="L73" s="791"/>
      <c r="M73" s="790"/>
      <c r="N73" s="156"/>
    </row>
    <row r="74" spans="2:14">
      <c r="B74" s="870"/>
      <c r="C74" s="871"/>
      <c r="D74" s="871"/>
      <c r="E74" s="871"/>
      <c r="F74" s="871"/>
      <c r="G74" s="871"/>
      <c r="H74" s="155"/>
      <c r="I74" s="155"/>
      <c r="J74" s="155"/>
      <c r="K74" s="155"/>
      <c r="L74" s="791"/>
      <c r="M74" s="790"/>
      <c r="N74" s="156"/>
    </row>
    <row r="75" spans="2:14">
      <c r="B75" s="870"/>
      <c r="C75" s="871"/>
      <c r="D75" s="871"/>
      <c r="E75" s="871"/>
      <c r="F75" s="871"/>
      <c r="G75" s="871"/>
      <c r="H75" s="84"/>
      <c r="I75" s="85"/>
      <c r="J75" s="84"/>
      <c r="K75" s="141"/>
      <c r="L75" s="893"/>
      <c r="M75" s="893"/>
      <c r="N75" s="142"/>
    </row>
    <row r="76" spans="2:14">
      <c r="B76" s="870"/>
      <c r="C76" s="871"/>
      <c r="D76" s="871"/>
      <c r="E76" s="871"/>
      <c r="F76" s="871"/>
      <c r="G76" s="871"/>
      <c r="H76" s="84"/>
      <c r="I76" s="85"/>
      <c r="J76" s="84"/>
      <c r="K76" s="141"/>
      <c r="L76" s="893"/>
      <c r="M76" s="893"/>
      <c r="N76" s="142"/>
    </row>
    <row r="77" spans="2:14">
      <c r="B77" s="870"/>
      <c r="C77" s="871"/>
      <c r="D77" s="871"/>
      <c r="E77" s="871"/>
      <c r="F77" s="871"/>
      <c r="G77" s="871"/>
      <c r="H77" s="84"/>
      <c r="I77" s="85"/>
      <c r="J77" s="84"/>
      <c r="K77" s="141"/>
      <c r="L77" s="893"/>
      <c r="M77" s="893"/>
      <c r="N77" s="142"/>
    </row>
    <row r="78" spans="2:14" ht="13.5" thickBot="1">
      <c r="B78" s="894"/>
      <c r="C78" s="895"/>
      <c r="D78" s="895"/>
      <c r="E78" s="895"/>
      <c r="F78" s="895"/>
      <c r="G78" s="895"/>
      <c r="H78" s="143"/>
      <c r="I78" s="144"/>
      <c r="J78" s="145"/>
      <c r="K78" s="144"/>
      <c r="L78" s="896"/>
      <c r="M78" s="896"/>
      <c r="N78" s="146"/>
    </row>
    <row r="79" spans="2:14" ht="14.25" thickBot="1">
      <c r="B79" s="897" t="s">
        <v>111</v>
      </c>
      <c r="C79" s="898"/>
      <c r="D79" s="898"/>
      <c r="E79" s="898"/>
      <c r="F79" s="898"/>
      <c r="G79" s="898"/>
      <c r="H79" s="898"/>
      <c r="I79" s="898"/>
      <c r="J79" s="898"/>
      <c r="K79" s="898"/>
      <c r="L79" s="898"/>
      <c r="M79" s="899"/>
      <c r="N79" s="157">
        <f>ROUND((SUM(N70:N78)),0)</f>
        <v>9706</v>
      </c>
    </row>
    <row r="80" spans="2:14" ht="13.5" thickBot="1">
      <c r="B80" s="67"/>
      <c r="N80" s="56"/>
    </row>
    <row r="81" spans="2:14" ht="13.5" thickBot="1">
      <c r="B81" s="912" t="s">
        <v>143</v>
      </c>
      <c r="C81" s="913"/>
      <c r="D81" s="913"/>
      <c r="E81" s="913"/>
      <c r="F81" s="913"/>
      <c r="G81" s="913"/>
      <c r="H81" s="913"/>
      <c r="I81" s="913"/>
      <c r="J81" s="913"/>
      <c r="K81" s="913"/>
      <c r="L81" s="913"/>
      <c r="M81" s="914"/>
      <c r="N81" s="388">
        <f>+N79+N65+N58+N47</f>
        <v>16106</v>
      </c>
    </row>
    <row r="82" spans="2:14">
      <c r="B82" s="884" t="s">
        <v>144</v>
      </c>
      <c r="C82" s="885"/>
      <c r="D82" s="885"/>
      <c r="E82" s="885"/>
      <c r="F82" s="885"/>
      <c r="G82" s="885"/>
      <c r="H82" s="885"/>
      <c r="I82" s="885"/>
      <c r="J82" s="885"/>
      <c r="K82" s="885"/>
      <c r="L82" s="885"/>
      <c r="M82" s="885"/>
      <c r="N82" s="886"/>
    </row>
    <row r="83" spans="2:14">
      <c r="B83" s="887" t="s">
        <v>144</v>
      </c>
      <c r="C83" s="888"/>
      <c r="D83" s="888"/>
      <c r="E83" s="888"/>
      <c r="F83" s="888"/>
      <c r="G83" s="888"/>
      <c r="H83" s="888"/>
      <c r="I83" s="888"/>
      <c r="J83" s="888"/>
      <c r="K83" s="888"/>
      <c r="L83" s="888"/>
      <c r="M83" s="888"/>
      <c r="N83" s="889"/>
    </row>
    <row r="84" spans="2:14" ht="13.5" thickBot="1">
      <c r="B84" s="890"/>
      <c r="C84" s="891"/>
      <c r="D84" s="891"/>
      <c r="E84" s="891"/>
      <c r="F84" s="891"/>
      <c r="G84" s="891"/>
      <c r="H84" s="891"/>
      <c r="I84" s="891"/>
      <c r="J84" s="891"/>
      <c r="K84" s="891"/>
      <c r="L84" s="891"/>
      <c r="M84" s="891"/>
      <c r="N84" s="892"/>
    </row>
    <row r="85" spans="2:14" ht="13.5">
      <c r="B85" s="915" t="s">
        <v>145</v>
      </c>
      <c r="C85" s="916"/>
      <c r="D85" s="916"/>
      <c r="E85" s="916"/>
      <c r="F85" s="916"/>
      <c r="G85" s="916"/>
      <c r="H85" s="916"/>
      <c r="I85" s="376"/>
      <c r="J85" s="384"/>
      <c r="K85" s="385" t="s">
        <v>146</v>
      </c>
      <c r="L85" s="917" t="s">
        <v>147</v>
      </c>
      <c r="M85" s="918"/>
      <c r="N85" s="386"/>
    </row>
    <row r="86" spans="2:14">
      <c r="B86" s="811" t="s">
        <v>68</v>
      </c>
      <c r="C86" s="812"/>
      <c r="D86" s="812"/>
      <c r="E86" s="812"/>
      <c r="F86" s="812"/>
      <c r="G86" s="812"/>
      <c r="H86" s="812"/>
      <c r="I86" s="92"/>
      <c r="J86" s="93"/>
      <c r="K86" s="94">
        <v>0.1</v>
      </c>
      <c r="L86" s="838">
        <f>+N81*K86</f>
        <v>1610.6000000000001</v>
      </c>
      <c r="M86" s="839"/>
      <c r="N86" s="95"/>
    </row>
    <row r="87" spans="2:14">
      <c r="B87" s="96" t="s">
        <v>148</v>
      </c>
      <c r="C87" s="97"/>
      <c r="D87" s="97"/>
      <c r="E87" s="97"/>
      <c r="F87" s="97"/>
      <c r="G87" s="97"/>
      <c r="H87" s="97"/>
      <c r="I87" s="92"/>
      <c r="J87" s="93"/>
      <c r="K87" s="94">
        <v>0.05</v>
      </c>
      <c r="L87" s="838">
        <f>+N81*K87</f>
        <v>805.30000000000007</v>
      </c>
      <c r="M87" s="839"/>
      <c r="N87" s="95"/>
    </row>
    <row r="88" spans="2:14" ht="13.5" thickBot="1">
      <c r="B88" s="46" t="s">
        <v>72</v>
      </c>
      <c r="C88" s="47"/>
      <c r="D88" s="47"/>
      <c r="E88" s="47"/>
      <c r="F88" s="47"/>
      <c r="G88" s="47"/>
      <c r="H88" s="47"/>
      <c r="I88" s="98"/>
      <c r="J88" s="99"/>
      <c r="K88" s="94">
        <v>0.05</v>
      </c>
      <c r="L88" s="840">
        <f>+N81*K88</f>
        <v>805.30000000000007</v>
      </c>
      <c r="M88" s="841"/>
      <c r="N88" s="367"/>
    </row>
    <row r="89" spans="2:14" ht="14.25" thickBot="1">
      <c r="B89" s="817" t="s">
        <v>111</v>
      </c>
      <c r="C89" s="818"/>
      <c r="D89" s="818"/>
      <c r="E89" s="818"/>
      <c r="F89" s="818"/>
      <c r="G89" s="818"/>
      <c r="H89" s="818"/>
      <c r="I89" s="818"/>
      <c r="J89" s="818"/>
      <c r="K89" s="818"/>
      <c r="L89" s="818"/>
      <c r="M89" s="819"/>
      <c r="N89" s="76">
        <f>ROUND((SUM(L86:M88)),0)</f>
        <v>3221</v>
      </c>
    </row>
    <row r="90" spans="2:14" ht="15.75" customHeight="1" thickBot="1">
      <c r="B90" s="881"/>
      <c r="C90" s="882"/>
      <c r="D90" s="882"/>
      <c r="E90" s="882"/>
      <c r="F90" s="882"/>
      <c r="G90" s="882"/>
      <c r="H90" s="882"/>
      <c r="I90" s="882"/>
      <c r="J90" s="882"/>
      <c r="K90" s="882"/>
      <c r="L90" s="882"/>
      <c r="M90" s="882"/>
      <c r="N90" s="883"/>
    </row>
    <row r="91" spans="2:14" ht="13.5" thickBot="1">
      <c r="B91" s="842" t="s">
        <v>149</v>
      </c>
      <c r="C91" s="843"/>
      <c r="D91" s="843"/>
      <c r="E91" s="843"/>
      <c r="F91" s="843"/>
      <c r="G91" s="843"/>
      <c r="H91" s="843"/>
      <c r="I91" s="843"/>
      <c r="J91" s="843"/>
      <c r="K91" s="843"/>
      <c r="L91" s="843"/>
      <c r="M91" s="844"/>
      <c r="N91" s="389">
        <f>N81+N89</f>
        <v>19327</v>
      </c>
    </row>
    <row r="92" spans="2:14">
      <c r="B92" s="67"/>
      <c r="N92" s="56"/>
    </row>
    <row r="93" spans="2:14">
      <c r="B93" s="67"/>
      <c r="N93" s="56"/>
    </row>
    <row r="94" spans="2:14">
      <c r="B94" s="67"/>
      <c r="G94" s="54" t="str">
        <f>+'[40]SV-01'!$G$96</f>
        <v>Firma</v>
      </c>
      <c r="H94" s="54"/>
      <c r="I94" s="54"/>
      <c r="J94" s="54"/>
      <c r="N94" s="56"/>
    </row>
    <row r="95" spans="2:14" ht="13.5">
      <c r="B95" s="101"/>
      <c r="C95" s="102"/>
      <c r="D95" s="102"/>
      <c r="E95" s="102"/>
      <c r="F95" s="102"/>
      <c r="G95" s="54" t="str">
        <f>+'[40]SV-01'!$G$97</f>
        <v>Nombre:</v>
      </c>
      <c r="H95" s="102"/>
      <c r="I95" s="102"/>
      <c r="J95" s="102"/>
      <c r="K95" s="102"/>
      <c r="L95" s="102"/>
      <c r="M95" s="102"/>
      <c r="N95" s="103"/>
    </row>
    <row r="96" spans="2:14" ht="13.5">
      <c r="B96" s="101"/>
      <c r="C96" s="102"/>
      <c r="D96" s="102"/>
      <c r="E96" s="102"/>
      <c r="F96" s="102"/>
      <c r="G96" s="54" t="str">
        <f>+'[40]SV-01'!$G$98</f>
        <v>Representante Legal del Contratista o su Apoderado</v>
      </c>
      <c r="J96" s="102"/>
      <c r="K96" s="102"/>
      <c r="L96" s="102"/>
      <c r="M96" s="102"/>
      <c r="N96" s="103"/>
    </row>
    <row r="97" spans="2:14">
      <c r="B97" s="38"/>
      <c r="C97" s="63"/>
      <c r="D97" s="63"/>
      <c r="E97" s="63"/>
      <c r="F97" s="63"/>
      <c r="G97" s="54" t="str">
        <f>+'[40]SV-01'!$G$99</f>
        <v>Matricula No. :</v>
      </c>
      <c r="H97" s="63"/>
      <c r="I97" s="63"/>
      <c r="J97" s="63"/>
      <c r="K97" s="63"/>
      <c r="L97" s="63"/>
      <c r="M97" s="63"/>
      <c r="N97" s="61"/>
    </row>
    <row r="98" spans="2:14">
      <c r="B98" s="67"/>
      <c r="G98" s="29" t="s">
        <v>150</v>
      </c>
      <c r="N98" s="56"/>
    </row>
    <row r="99" spans="2:14" ht="13.5">
      <c r="B99" s="104" t="str">
        <f>+'[40]SV-01'!$B$101</f>
        <v>OBSERVACIONES INTERVENTORÍA</v>
      </c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6"/>
    </row>
    <row r="100" spans="2:14">
      <c r="B100" s="824"/>
      <c r="C100" s="825"/>
      <c r="D100" s="825"/>
      <c r="E100" s="825"/>
      <c r="F100" s="825"/>
      <c r="G100" s="825"/>
      <c r="H100" s="825"/>
      <c r="I100" s="825"/>
      <c r="J100" s="825"/>
      <c r="K100" s="825"/>
      <c r="L100" s="825"/>
      <c r="M100" s="825"/>
      <c r="N100" s="826"/>
    </row>
    <row r="101" spans="2:14">
      <c r="B101" s="788"/>
      <c r="C101" s="789"/>
      <c r="D101" s="789"/>
      <c r="E101" s="789"/>
      <c r="F101" s="789"/>
      <c r="G101" s="789"/>
      <c r="H101" s="789"/>
      <c r="I101" s="789"/>
      <c r="J101" s="789"/>
      <c r="K101" s="789"/>
      <c r="L101" s="789"/>
      <c r="M101" s="789"/>
      <c r="N101" s="831"/>
    </row>
    <row r="102" spans="2:14">
      <c r="B102" s="38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1"/>
    </row>
    <row r="103" spans="2:14">
      <c r="B103" s="67"/>
      <c r="G103" s="54" t="str">
        <f>+'[40]SV-01'!$G$105</f>
        <v>Firma</v>
      </c>
      <c r="N103" s="56"/>
    </row>
    <row r="104" spans="2:14">
      <c r="B104" s="67"/>
      <c r="G104" s="29" t="str">
        <f>+'[40]SV-01'!$G$106</f>
        <v>Nombre:</v>
      </c>
      <c r="H104" s="97"/>
      <c r="I104" s="97"/>
      <c r="J104" s="97"/>
      <c r="N104" s="56"/>
    </row>
    <row r="105" spans="2:14">
      <c r="B105" s="67"/>
      <c r="G105" s="29" t="str">
        <f>+'[40]SV-01'!$G$107</f>
        <v>Representante Legal del Interventor o su Apoderado</v>
      </c>
      <c r="H105" s="62"/>
      <c r="I105" s="62"/>
      <c r="J105" s="62"/>
      <c r="N105" s="56"/>
    </row>
    <row r="106" spans="2:14">
      <c r="B106" s="107"/>
      <c r="C106" s="63"/>
      <c r="D106" s="63"/>
      <c r="E106" s="63"/>
      <c r="F106" s="63"/>
      <c r="G106" s="29" t="str">
        <f>+'[40]SV-01'!$G$108</f>
        <v>Matricula No. :</v>
      </c>
      <c r="K106" s="63"/>
      <c r="L106" s="63"/>
      <c r="M106" s="63"/>
      <c r="N106" s="61"/>
    </row>
    <row r="107" spans="2:14" ht="12.75" customHeight="1">
      <c r="B107" s="108" t="str">
        <f>+'[40]SV-01'!$B$109</f>
        <v xml:space="preserve">Original: Archivo de Gestión Contractual ( Subdirecciòn Administrativa) </v>
      </c>
      <c r="C107" s="109"/>
      <c r="D107" s="109"/>
      <c r="J107" s="832"/>
      <c r="K107" s="832"/>
      <c r="L107" s="832"/>
      <c r="M107" s="832"/>
      <c r="N107" s="833"/>
    </row>
    <row r="108" spans="2:14" ht="12.75" customHeight="1">
      <c r="B108" s="108" t="str">
        <f>+'[40]SV-01'!$B$110</f>
        <v>Copias : Unidad Ejecutora,  Contratista, Interventor y Dirección Territorial.</v>
      </c>
      <c r="C108" s="109"/>
      <c r="D108" s="109"/>
      <c r="J108" s="832"/>
      <c r="K108" s="832"/>
      <c r="L108" s="832"/>
      <c r="M108" s="832"/>
      <c r="N108" s="833"/>
    </row>
    <row r="109" spans="2:14" ht="13.5" customHeight="1" thickBot="1">
      <c r="B109" s="836"/>
      <c r="C109" s="837"/>
      <c r="D109" s="837"/>
      <c r="E109" s="81"/>
      <c r="F109" s="81"/>
      <c r="G109" s="81"/>
      <c r="H109" s="81"/>
      <c r="I109" s="81"/>
      <c r="J109" s="834"/>
      <c r="K109" s="834"/>
      <c r="L109" s="834"/>
      <c r="M109" s="834"/>
      <c r="N109" s="835"/>
    </row>
  </sheetData>
  <mergeCells count="107">
    <mergeCell ref="K6:K8"/>
    <mergeCell ref="L6:L8"/>
    <mergeCell ref="M6:M8"/>
    <mergeCell ref="N6:N8"/>
    <mergeCell ref="C8:J8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D12:G12"/>
    <mergeCell ref="J12:K12"/>
    <mergeCell ref="G28:M28"/>
    <mergeCell ref="B30:N30"/>
    <mergeCell ref="C32:K32"/>
    <mergeCell ref="L32:M32"/>
    <mergeCell ref="C33:K33"/>
    <mergeCell ref="L33:M33"/>
    <mergeCell ref="L13:N13"/>
    <mergeCell ref="H18:M18"/>
    <mergeCell ref="D19:M20"/>
    <mergeCell ref="D22:M22"/>
    <mergeCell ref="D24:M24"/>
    <mergeCell ref="E26:M26"/>
    <mergeCell ref="B41:H41"/>
    <mergeCell ref="I41:J41"/>
    <mergeCell ref="L41:M41"/>
    <mergeCell ref="B42:H42"/>
    <mergeCell ref="I42:J42"/>
    <mergeCell ref="L42:M42"/>
    <mergeCell ref="B34:N36"/>
    <mergeCell ref="B37:H37"/>
    <mergeCell ref="I37:J37"/>
    <mergeCell ref="L37:M37"/>
    <mergeCell ref="B40:H40"/>
    <mergeCell ref="I40:J40"/>
    <mergeCell ref="L40:M40"/>
    <mergeCell ref="L38:M38"/>
    <mergeCell ref="B45:H45"/>
    <mergeCell ref="I45:J45"/>
    <mergeCell ref="L45:M45"/>
    <mergeCell ref="B46:H46"/>
    <mergeCell ref="I46:J46"/>
    <mergeCell ref="L46:M46"/>
    <mergeCell ref="B43:H43"/>
    <mergeCell ref="I43:J43"/>
    <mergeCell ref="L43:M43"/>
    <mergeCell ref="B44:H44"/>
    <mergeCell ref="I44:J44"/>
    <mergeCell ref="L44:M44"/>
    <mergeCell ref="B62:H62"/>
    <mergeCell ref="L62:M62"/>
    <mergeCell ref="B63:H63"/>
    <mergeCell ref="L63:M63"/>
    <mergeCell ref="B64:H64"/>
    <mergeCell ref="L64:M64"/>
    <mergeCell ref="B47:M47"/>
    <mergeCell ref="B48:N50"/>
    <mergeCell ref="B51:I51"/>
    <mergeCell ref="L51:M51"/>
    <mergeCell ref="B58:M58"/>
    <mergeCell ref="B59:N61"/>
    <mergeCell ref="L52:M52"/>
    <mergeCell ref="L53:M53"/>
    <mergeCell ref="L54:M54"/>
    <mergeCell ref="L78:M78"/>
    <mergeCell ref="B73:G73"/>
    <mergeCell ref="L73:M73"/>
    <mergeCell ref="B74:G74"/>
    <mergeCell ref="L74:M74"/>
    <mergeCell ref="B75:G75"/>
    <mergeCell ref="L75:M75"/>
    <mergeCell ref="B65:M65"/>
    <mergeCell ref="B66:N68"/>
    <mergeCell ref="B69:G69"/>
    <mergeCell ref="L69:M69"/>
    <mergeCell ref="B70:G70"/>
    <mergeCell ref="B72:G72"/>
    <mergeCell ref="B101:N101"/>
    <mergeCell ref="J107:N109"/>
    <mergeCell ref="B109:D109"/>
    <mergeCell ref="B71:G71"/>
    <mergeCell ref="L71:M71"/>
    <mergeCell ref="L70:M70"/>
    <mergeCell ref="L87:M87"/>
    <mergeCell ref="L88:M88"/>
    <mergeCell ref="B89:M89"/>
    <mergeCell ref="B90:N90"/>
    <mergeCell ref="B91:M91"/>
    <mergeCell ref="B100:N100"/>
    <mergeCell ref="B79:M79"/>
    <mergeCell ref="B81:M81"/>
    <mergeCell ref="B82:N84"/>
    <mergeCell ref="B85:H85"/>
    <mergeCell ref="L85:M85"/>
    <mergeCell ref="B86:H86"/>
    <mergeCell ref="L86:M86"/>
    <mergeCell ref="B76:G76"/>
    <mergeCell ref="L76:M76"/>
    <mergeCell ref="B77:G77"/>
    <mergeCell ref="L77:M77"/>
    <mergeCell ref="B78:G78"/>
  </mergeCells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E318-C436-4E35-861C-D51F5799DAE3}">
  <sheetPr>
    <tabColor theme="9" tint="-0.249977111117893"/>
  </sheetPr>
  <dimension ref="B1:R101"/>
  <sheetViews>
    <sheetView view="pageBreakPreview" topLeftCell="A64" zoomScaleNormal="100" zoomScaleSheetLayoutView="100" workbookViewId="0">
      <selection activeCell="L50" sqref="L50:M50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1" width="11.7109375" style="29" bestFit="1" customWidth="1"/>
    <col min="12" max="12" width="11.5703125" style="29" bestFit="1" customWidth="1"/>
    <col min="13" max="13" width="11.42578125" style="29"/>
    <col min="14" max="14" width="13.2851562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8" ht="13.5" thickBot="1">
      <c r="B33" s="111">
        <f>'PRESUPUESTO OFICIAL'!B27</f>
        <v>12</v>
      </c>
      <c r="C33" s="909" t="str">
        <f>'PRESUPUESTO OFICIAL'!F27</f>
        <v>Construcción bodega almacenamiento insumos cafeteria y aseo general</v>
      </c>
      <c r="D33" s="910"/>
      <c r="E33" s="910"/>
      <c r="F33" s="910"/>
      <c r="G33" s="910"/>
      <c r="H33" s="910"/>
      <c r="I33" s="910"/>
      <c r="J33" s="910"/>
      <c r="K33" s="911"/>
      <c r="L33" s="936" t="str">
        <f>'PRESUPUESTO OFICIAL'!G27</f>
        <v>gl</v>
      </c>
      <c r="M33" s="781"/>
      <c r="N33" s="149">
        <f>'PRESUPUESTO OFICIAL'!H27</f>
        <v>1</v>
      </c>
    </row>
    <row r="34" spans="2:18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8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8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8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8">
      <c r="B38" s="937" t="s">
        <v>154</v>
      </c>
      <c r="C38" s="938"/>
      <c r="D38" s="938"/>
      <c r="E38" s="938"/>
      <c r="F38" s="938"/>
      <c r="G38" s="938"/>
      <c r="H38" s="939"/>
      <c r="I38" s="201"/>
      <c r="J38" s="202"/>
      <c r="K38" s="189">
        <f>N72</f>
        <v>275569</v>
      </c>
      <c r="L38" s="792">
        <v>0.25</v>
      </c>
      <c r="M38" s="793"/>
      <c r="N38" s="190">
        <f>K38*L38</f>
        <v>68892.25</v>
      </c>
    </row>
    <row r="39" spans="2:18">
      <c r="B39" s="940"/>
      <c r="C39" s="941"/>
      <c r="D39" s="941"/>
      <c r="E39" s="941"/>
      <c r="F39" s="941"/>
      <c r="G39" s="237"/>
      <c r="H39" s="238"/>
      <c r="I39" s="816"/>
      <c r="J39" s="813"/>
      <c r="K39" s="189"/>
      <c r="L39" s="792"/>
      <c r="M39" s="793"/>
      <c r="N39" s="190"/>
    </row>
    <row r="40" spans="2:18">
      <c r="B40" s="808"/>
      <c r="C40" s="809"/>
      <c r="D40" s="809"/>
      <c r="E40" s="809"/>
      <c r="F40" s="809"/>
      <c r="G40" s="787"/>
      <c r="H40" s="810"/>
      <c r="I40" s="816"/>
      <c r="J40" s="813"/>
      <c r="K40" s="68"/>
      <c r="L40" s="792"/>
      <c r="M40" s="793"/>
      <c r="N40" s="69"/>
    </row>
    <row r="41" spans="2:18" ht="13.5" thickBot="1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8" ht="14.25" thickBot="1">
      <c r="B42" s="817" t="s">
        <v>111</v>
      </c>
      <c r="C42" s="818"/>
      <c r="D42" s="818"/>
      <c r="E42" s="818"/>
      <c r="F42" s="818"/>
      <c r="G42" s="818"/>
      <c r="H42" s="818"/>
      <c r="I42" s="818"/>
      <c r="J42" s="818"/>
      <c r="K42" s="818"/>
      <c r="L42" s="818"/>
      <c r="M42" s="819"/>
      <c r="N42" s="70">
        <f>ROUND((SUM(N38:N41)),0)</f>
        <v>68892</v>
      </c>
    </row>
    <row r="43" spans="2:18">
      <c r="B43" s="794" t="s">
        <v>112</v>
      </c>
      <c r="C43" s="795"/>
      <c r="D43" s="795"/>
      <c r="E43" s="795"/>
      <c r="F43" s="795"/>
      <c r="G43" s="795"/>
      <c r="H43" s="795"/>
      <c r="I43" s="795"/>
      <c r="J43" s="795"/>
      <c r="K43" s="795"/>
      <c r="L43" s="795"/>
      <c r="M43" s="795"/>
      <c r="N43" s="796"/>
    </row>
    <row r="44" spans="2:18">
      <c r="B44" s="797"/>
      <c r="C44" s="798"/>
      <c r="D44" s="798"/>
      <c r="E44" s="798"/>
      <c r="F44" s="798"/>
      <c r="G44" s="798"/>
      <c r="H44" s="798"/>
      <c r="I44" s="798"/>
      <c r="J44" s="798"/>
      <c r="K44" s="798"/>
      <c r="L44" s="798"/>
      <c r="M44" s="798"/>
      <c r="N44" s="799"/>
      <c r="R44" s="29">
        <v>106295.88888888901</v>
      </c>
    </row>
    <row r="45" spans="2:18" ht="13.5" thickBot="1">
      <c r="B45" s="800"/>
      <c r="C45" s="801"/>
      <c r="D45" s="801"/>
      <c r="E45" s="801"/>
      <c r="F45" s="801"/>
      <c r="G45" s="801"/>
      <c r="H45" s="801"/>
      <c r="I45" s="801"/>
      <c r="J45" s="801"/>
      <c r="K45" s="801"/>
      <c r="L45" s="801"/>
      <c r="M45" s="801"/>
      <c r="N45" s="802"/>
    </row>
    <row r="46" spans="2:18" ht="13.5">
      <c r="B46" s="775" t="s">
        <v>102</v>
      </c>
      <c r="C46" s="803"/>
      <c r="D46" s="803"/>
      <c r="E46" s="803"/>
      <c r="F46" s="803"/>
      <c r="G46" s="803"/>
      <c r="H46" s="803"/>
      <c r="I46" s="804"/>
      <c r="J46" s="129" t="s">
        <v>104</v>
      </c>
      <c r="K46" s="113" t="s">
        <v>10</v>
      </c>
      <c r="L46" s="807" t="s">
        <v>113</v>
      </c>
      <c r="M46" s="804"/>
      <c r="N46" s="114" t="s">
        <v>109</v>
      </c>
    </row>
    <row r="47" spans="2:18">
      <c r="B47" s="942" t="s">
        <v>206</v>
      </c>
      <c r="C47" s="943"/>
      <c r="D47" s="943"/>
      <c r="E47" s="943"/>
      <c r="F47" s="943"/>
      <c r="G47" s="943"/>
      <c r="H47" s="943"/>
      <c r="I47" s="944"/>
      <c r="J47" s="239" t="s">
        <v>23</v>
      </c>
      <c r="K47" s="139">
        <v>33</v>
      </c>
      <c r="L47" s="814">
        <v>69500</v>
      </c>
      <c r="M47" s="815"/>
      <c r="N47" s="69">
        <f>L47*K47</f>
        <v>2293500</v>
      </c>
    </row>
    <row r="48" spans="2:18">
      <c r="B48" s="811" t="s">
        <v>207</v>
      </c>
      <c r="C48" s="812"/>
      <c r="D48" s="812"/>
      <c r="E48" s="812"/>
      <c r="F48" s="812"/>
      <c r="G48" s="812"/>
      <c r="H48" s="812"/>
      <c r="I48" s="813"/>
      <c r="J48" s="71" t="s">
        <v>20</v>
      </c>
      <c r="K48" s="139">
        <v>1</v>
      </c>
      <c r="L48" s="814">
        <v>250000</v>
      </c>
      <c r="M48" s="815"/>
      <c r="N48" s="69">
        <f t="shared" ref="N48:N49" si="0">L48*K48</f>
        <v>250000</v>
      </c>
    </row>
    <row r="49" spans="2:14">
      <c r="B49" s="811" t="s">
        <v>208</v>
      </c>
      <c r="C49" s="812"/>
      <c r="D49" s="812"/>
      <c r="E49" s="812"/>
      <c r="F49" s="812"/>
      <c r="G49" s="812"/>
      <c r="H49" s="812"/>
      <c r="I49" s="813"/>
      <c r="J49" s="71" t="s">
        <v>209</v>
      </c>
      <c r="K49" s="139">
        <v>2</v>
      </c>
      <c r="L49" s="814">
        <v>180000</v>
      </c>
      <c r="M49" s="815"/>
      <c r="N49" s="69">
        <f t="shared" si="0"/>
        <v>360000</v>
      </c>
    </row>
    <row r="50" spans="2:14">
      <c r="B50" s="811"/>
      <c r="C50" s="812"/>
      <c r="D50" s="812"/>
      <c r="E50" s="812"/>
      <c r="F50" s="812"/>
      <c r="G50" s="812"/>
      <c r="H50" s="812"/>
      <c r="I50" s="813"/>
      <c r="J50" s="71"/>
      <c r="K50" s="139"/>
      <c r="L50" s="814"/>
      <c r="M50" s="815"/>
      <c r="N50" s="69"/>
    </row>
    <row r="51" spans="2:14">
      <c r="B51" s="811"/>
      <c r="C51" s="812"/>
      <c r="D51" s="812"/>
      <c r="E51" s="812"/>
      <c r="F51" s="812"/>
      <c r="G51" s="812"/>
      <c r="H51" s="812"/>
      <c r="I51" s="813"/>
      <c r="J51" s="71"/>
      <c r="K51" s="139"/>
      <c r="L51" s="814"/>
      <c r="M51" s="815"/>
      <c r="N51" s="69"/>
    </row>
    <row r="52" spans="2:14">
      <c r="B52" s="174"/>
      <c r="C52" s="105"/>
      <c r="D52" s="105"/>
      <c r="E52" s="105"/>
      <c r="F52" s="105"/>
      <c r="G52" s="105"/>
      <c r="H52" s="105"/>
      <c r="I52" s="173"/>
      <c r="J52" s="236"/>
      <c r="K52" s="139"/>
      <c r="L52" s="199"/>
      <c r="M52" s="200"/>
      <c r="N52" s="69"/>
    </row>
    <row r="53" spans="2:14" ht="13.5" thickBot="1">
      <c r="B53" s="811"/>
      <c r="C53" s="812"/>
      <c r="D53" s="812"/>
      <c r="E53" s="812"/>
      <c r="F53" s="812"/>
      <c r="G53" s="812"/>
      <c r="H53" s="812"/>
      <c r="I53" s="813"/>
      <c r="J53" s="130"/>
      <c r="K53" s="75"/>
      <c r="L53" s="814"/>
      <c r="M53" s="815"/>
      <c r="N53" s="69"/>
    </row>
    <row r="54" spans="2:14" ht="14.25" thickBot="1">
      <c r="B54" s="817" t="s">
        <v>111</v>
      </c>
      <c r="C54" s="818"/>
      <c r="D54" s="818"/>
      <c r="E54" s="818"/>
      <c r="F54" s="818"/>
      <c r="G54" s="818"/>
      <c r="H54" s="818"/>
      <c r="I54" s="818"/>
      <c r="J54" s="818"/>
      <c r="K54" s="818"/>
      <c r="L54" s="818"/>
      <c r="M54" s="819"/>
      <c r="N54" s="76">
        <f>ROUND((SUM(N47:N53)),0)</f>
        <v>2903500</v>
      </c>
    </row>
    <row r="55" spans="2:14">
      <c r="B55" s="794" t="s">
        <v>130</v>
      </c>
      <c r="C55" s="795"/>
      <c r="D55" s="795"/>
      <c r="E55" s="795"/>
      <c r="F55" s="795"/>
      <c r="G55" s="795"/>
      <c r="H55" s="795"/>
      <c r="I55" s="795"/>
      <c r="J55" s="795"/>
      <c r="K55" s="795"/>
      <c r="L55" s="795"/>
      <c r="M55" s="795"/>
      <c r="N55" s="796"/>
    </row>
    <row r="56" spans="2:14">
      <c r="B56" s="797"/>
      <c r="C56" s="798"/>
      <c r="D56" s="798"/>
      <c r="E56" s="798"/>
      <c r="F56" s="798"/>
      <c r="G56" s="798"/>
      <c r="H56" s="798"/>
      <c r="I56" s="798"/>
      <c r="J56" s="798"/>
      <c r="K56" s="798"/>
      <c r="L56" s="798"/>
      <c r="M56" s="798"/>
      <c r="N56" s="799"/>
    </row>
    <row r="57" spans="2:14" ht="13.5" thickBot="1">
      <c r="B57" s="800"/>
      <c r="C57" s="801"/>
      <c r="D57" s="801"/>
      <c r="E57" s="801"/>
      <c r="F57" s="801"/>
      <c r="G57" s="801"/>
      <c r="H57" s="801"/>
      <c r="I57" s="801"/>
      <c r="J57" s="801"/>
      <c r="K57" s="801"/>
      <c r="L57" s="801"/>
      <c r="M57" s="801"/>
      <c r="N57" s="802"/>
    </row>
    <row r="58" spans="2:14" ht="13.5">
      <c r="B58" s="775" t="s">
        <v>131</v>
      </c>
      <c r="C58" s="803"/>
      <c r="D58" s="803"/>
      <c r="E58" s="803"/>
      <c r="F58" s="803"/>
      <c r="G58" s="803"/>
      <c r="H58" s="803"/>
      <c r="I58" s="113" t="s">
        <v>132</v>
      </c>
      <c r="J58" s="128" t="s">
        <v>133</v>
      </c>
      <c r="K58" s="134" t="s">
        <v>134</v>
      </c>
      <c r="L58" s="807" t="s">
        <v>135</v>
      </c>
      <c r="M58" s="804"/>
      <c r="N58" s="114" t="s">
        <v>109</v>
      </c>
    </row>
    <row r="59" spans="2:14">
      <c r="B59" s="811"/>
      <c r="C59" s="812"/>
      <c r="D59" s="812"/>
      <c r="E59" s="812"/>
      <c r="F59" s="812"/>
      <c r="G59" s="812"/>
      <c r="H59" s="812"/>
      <c r="I59" s="77"/>
      <c r="J59" s="78"/>
      <c r="K59" s="77"/>
      <c r="L59" s="792"/>
      <c r="M59" s="793"/>
      <c r="N59" s="79"/>
    </row>
    <row r="60" spans="2:14" ht="13.5" thickBot="1">
      <c r="B60" s="827"/>
      <c r="C60" s="828"/>
      <c r="D60" s="828"/>
      <c r="E60" s="828"/>
      <c r="F60" s="828"/>
      <c r="G60" s="828"/>
      <c r="H60" s="828"/>
      <c r="I60" s="80"/>
      <c r="J60" s="81"/>
      <c r="K60" s="80"/>
      <c r="L60" s="829"/>
      <c r="M60" s="830"/>
      <c r="N60" s="82"/>
    </row>
    <row r="61" spans="2:14" ht="14.25" thickBot="1">
      <c r="B61" s="817" t="s">
        <v>111</v>
      </c>
      <c r="C61" s="818"/>
      <c r="D61" s="818"/>
      <c r="E61" s="818"/>
      <c r="F61" s="818"/>
      <c r="G61" s="818"/>
      <c r="H61" s="818"/>
      <c r="I61" s="818"/>
      <c r="J61" s="818"/>
      <c r="K61" s="818"/>
      <c r="L61" s="818"/>
      <c r="M61" s="819"/>
      <c r="N61" s="83">
        <f>SUM(N59:N60)</f>
        <v>0</v>
      </c>
    </row>
    <row r="62" spans="2:14">
      <c r="B62" s="794" t="s">
        <v>136</v>
      </c>
      <c r="C62" s="795"/>
      <c r="D62" s="795"/>
      <c r="E62" s="795"/>
      <c r="F62" s="795"/>
      <c r="G62" s="795"/>
      <c r="H62" s="795"/>
      <c r="I62" s="795"/>
      <c r="J62" s="795"/>
      <c r="K62" s="795"/>
      <c r="L62" s="795"/>
      <c r="M62" s="795"/>
      <c r="N62" s="796"/>
    </row>
    <row r="63" spans="2:14">
      <c r="B63" s="797" t="s">
        <v>136</v>
      </c>
      <c r="C63" s="798"/>
      <c r="D63" s="798"/>
      <c r="E63" s="798"/>
      <c r="F63" s="798"/>
      <c r="G63" s="798"/>
      <c r="H63" s="798"/>
      <c r="I63" s="798"/>
      <c r="J63" s="798"/>
      <c r="K63" s="798"/>
      <c r="L63" s="798"/>
      <c r="M63" s="798"/>
      <c r="N63" s="799"/>
    </row>
    <row r="64" spans="2:14" ht="13.5" thickBot="1">
      <c r="B64" s="800"/>
      <c r="C64" s="801"/>
      <c r="D64" s="801"/>
      <c r="E64" s="801"/>
      <c r="F64" s="801"/>
      <c r="G64" s="801"/>
      <c r="H64" s="801"/>
      <c r="I64" s="801"/>
      <c r="J64" s="801"/>
      <c r="K64" s="801"/>
      <c r="L64" s="801"/>
      <c r="M64" s="801"/>
      <c r="N64" s="802"/>
    </row>
    <row r="65" spans="2:14" ht="13.5">
      <c r="B65" s="775" t="s">
        <v>137</v>
      </c>
      <c r="C65" s="803"/>
      <c r="D65" s="803"/>
      <c r="E65" s="803"/>
      <c r="F65" s="803"/>
      <c r="G65" s="803"/>
      <c r="H65" s="113" t="s">
        <v>10</v>
      </c>
      <c r="I65" s="113" t="s">
        <v>138</v>
      </c>
      <c r="J65" s="128" t="s">
        <v>139</v>
      </c>
      <c r="K65" s="134" t="s">
        <v>140</v>
      </c>
      <c r="L65" s="807" t="s">
        <v>108</v>
      </c>
      <c r="M65" s="804"/>
      <c r="N65" s="114" t="s">
        <v>109</v>
      </c>
    </row>
    <row r="66" spans="2:14">
      <c r="B66" s="808" t="s">
        <v>184</v>
      </c>
      <c r="C66" s="809"/>
      <c r="D66" s="809"/>
      <c r="E66" s="809"/>
      <c r="F66" s="809"/>
      <c r="G66" s="810"/>
      <c r="H66" s="84">
        <v>2</v>
      </c>
      <c r="I66" s="132">
        <v>37239</v>
      </c>
      <c r="J66" s="84">
        <v>1.85</v>
      </c>
      <c r="K66" s="86">
        <f>+H66*I66*J66</f>
        <v>137784.30000000002</v>
      </c>
      <c r="L66" s="822">
        <v>1</v>
      </c>
      <c r="M66" s="823"/>
      <c r="N66" s="87">
        <f>+K66*L66</f>
        <v>137784.30000000002</v>
      </c>
    </row>
    <row r="67" spans="2:14">
      <c r="B67" s="808" t="s">
        <v>142</v>
      </c>
      <c r="C67" s="809"/>
      <c r="D67" s="809"/>
      <c r="E67" s="809"/>
      <c r="F67" s="809"/>
      <c r="G67" s="810"/>
      <c r="H67" s="84">
        <v>1</v>
      </c>
      <c r="I67" s="85">
        <f>37239*2</f>
        <v>74478</v>
      </c>
      <c r="J67" s="84">
        <v>1.85</v>
      </c>
      <c r="K67" s="86">
        <f>+H67*I67*J67</f>
        <v>137784.30000000002</v>
      </c>
      <c r="L67" s="822">
        <v>1</v>
      </c>
      <c r="M67" s="823"/>
      <c r="N67" s="87">
        <f>+K67*L67</f>
        <v>137784.30000000002</v>
      </c>
    </row>
    <row r="68" spans="2:14">
      <c r="B68" s="808"/>
      <c r="C68" s="809"/>
      <c r="D68" s="809"/>
      <c r="E68" s="809"/>
      <c r="F68" s="809"/>
      <c r="G68" s="810"/>
      <c r="H68" s="84"/>
      <c r="I68" s="85"/>
      <c r="J68" s="88"/>
      <c r="K68" s="86"/>
      <c r="L68" s="822"/>
      <c r="M68" s="823"/>
      <c r="N68" s="87"/>
    </row>
    <row r="69" spans="2:14">
      <c r="B69" s="808"/>
      <c r="C69" s="809"/>
      <c r="D69" s="809"/>
      <c r="E69" s="809"/>
      <c r="F69" s="809"/>
      <c r="G69" s="810"/>
      <c r="H69" s="84"/>
      <c r="I69" s="85"/>
      <c r="J69" s="88"/>
      <c r="K69" s="86"/>
      <c r="L69" s="822"/>
      <c r="M69" s="823"/>
      <c r="N69" s="87"/>
    </row>
    <row r="70" spans="2:14">
      <c r="B70" s="808"/>
      <c r="C70" s="809"/>
      <c r="D70" s="809"/>
      <c r="E70" s="809"/>
      <c r="F70" s="809"/>
      <c r="G70" s="810"/>
      <c r="H70" s="84"/>
      <c r="I70" s="85"/>
      <c r="J70" s="88"/>
      <c r="K70" s="86"/>
      <c r="L70" s="822"/>
      <c r="M70" s="823"/>
      <c r="N70" s="87"/>
    </row>
    <row r="71" spans="2:14" ht="13.5" thickBot="1">
      <c r="B71" s="808"/>
      <c r="C71" s="809"/>
      <c r="D71" s="809"/>
      <c r="E71" s="809"/>
      <c r="F71" s="809"/>
      <c r="G71" s="810"/>
      <c r="H71" s="80"/>
      <c r="I71" s="89"/>
      <c r="J71" s="90"/>
      <c r="K71" s="89"/>
      <c r="L71" s="822"/>
      <c r="M71" s="823"/>
      <c r="N71" s="91"/>
    </row>
    <row r="72" spans="2:14" ht="14.25" thickBot="1">
      <c r="B72" s="817" t="s">
        <v>111</v>
      </c>
      <c r="C72" s="818"/>
      <c r="D72" s="818"/>
      <c r="E72" s="818"/>
      <c r="F72" s="818"/>
      <c r="G72" s="818"/>
      <c r="H72" s="818"/>
      <c r="I72" s="818"/>
      <c r="J72" s="818"/>
      <c r="K72" s="818"/>
      <c r="L72" s="818"/>
      <c r="M72" s="819"/>
      <c r="N72" s="76">
        <f>ROUND((SUM(N66:N71)),0)</f>
        <v>275569</v>
      </c>
    </row>
    <row r="73" spans="2:14" ht="13.5" thickBot="1">
      <c r="B73" s="67"/>
      <c r="N73" s="56"/>
    </row>
    <row r="74" spans="2:14" ht="13.5" thickBot="1">
      <c r="B74" s="845" t="s">
        <v>143</v>
      </c>
      <c r="C74" s="846"/>
      <c r="D74" s="846"/>
      <c r="E74" s="846"/>
      <c r="F74" s="846"/>
      <c r="G74" s="846"/>
      <c r="H74" s="846"/>
      <c r="I74" s="846"/>
      <c r="J74" s="846"/>
      <c r="K74" s="846"/>
      <c r="L74" s="846"/>
      <c r="M74" s="847"/>
      <c r="N74" s="76">
        <f>+N72+N61+N54+N42</f>
        <v>3247961</v>
      </c>
    </row>
    <row r="75" spans="2:14">
      <c r="B75" s="884" t="s">
        <v>144</v>
      </c>
      <c r="C75" s="885"/>
      <c r="D75" s="885"/>
      <c r="E75" s="885"/>
      <c r="F75" s="885"/>
      <c r="G75" s="885"/>
      <c r="H75" s="885"/>
      <c r="I75" s="885"/>
      <c r="J75" s="885"/>
      <c r="K75" s="885"/>
      <c r="L75" s="885"/>
      <c r="M75" s="885"/>
      <c r="N75" s="886"/>
    </row>
    <row r="76" spans="2:14">
      <c r="B76" s="887" t="s">
        <v>144</v>
      </c>
      <c r="C76" s="888"/>
      <c r="D76" s="888"/>
      <c r="E76" s="888"/>
      <c r="F76" s="888"/>
      <c r="G76" s="888"/>
      <c r="H76" s="888"/>
      <c r="I76" s="888"/>
      <c r="J76" s="888"/>
      <c r="K76" s="888"/>
      <c r="L76" s="888"/>
      <c r="M76" s="888"/>
      <c r="N76" s="889"/>
    </row>
    <row r="77" spans="2:14" ht="13.5" thickBot="1">
      <c r="B77" s="890"/>
      <c r="C77" s="891"/>
      <c r="D77" s="891"/>
      <c r="E77" s="891"/>
      <c r="F77" s="891"/>
      <c r="G77" s="891"/>
      <c r="H77" s="891"/>
      <c r="I77" s="891"/>
      <c r="J77" s="891"/>
      <c r="K77" s="891"/>
      <c r="L77" s="891"/>
      <c r="M77" s="891"/>
      <c r="N77" s="892"/>
    </row>
    <row r="78" spans="2:14" ht="13.5">
      <c r="B78" s="775" t="s">
        <v>145</v>
      </c>
      <c r="C78" s="803"/>
      <c r="D78" s="803"/>
      <c r="E78" s="803"/>
      <c r="F78" s="803"/>
      <c r="G78" s="803"/>
      <c r="H78" s="803"/>
      <c r="I78" s="128"/>
      <c r="J78" s="136"/>
      <c r="K78" s="135" t="s">
        <v>146</v>
      </c>
      <c r="L78" s="848" t="s">
        <v>147</v>
      </c>
      <c r="M78" s="849"/>
      <c r="N78" s="137"/>
    </row>
    <row r="79" spans="2:14" ht="15" customHeight="1">
      <c r="B79" s="811" t="s">
        <v>68</v>
      </c>
      <c r="C79" s="812"/>
      <c r="D79" s="812"/>
      <c r="E79" s="812"/>
      <c r="F79" s="812"/>
      <c r="G79" s="812"/>
      <c r="H79" s="812"/>
      <c r="I79" s="92"/>
      <c r="J79" s="93"/>
      <c r="K79" s="147">
        <v>0.1</v>
      </c>
      <c r="L79" s="902">
        <f>+N74*K79</f>
        <v>324796.10000000003</v>
      </c>
      <c r="M79" s="903"/>
      <c r="N79" s="148">
        <f>N74*K79</f>
        <v>324796.10000000003</v>
      </c>
    </row>
    <row r="80" spans="2:14" ht="15" customHeight="1">
      <c r="B80" s="96" t="s">
        <v>148</v>
      </c>
      <c r="C80" s="97"/>
      <c r="D80" s="97"/>
      <c r="E80" s="97"/>
      <c r="F80" s="97"/>
      <c r="G80" s="97"/>
      <c r="H80" s="97"/>
      <c r="I80" s="92"/>
      <c r="J80" s="93"/>
      <c r="K80" s="94">
        <v>0.05</v>
      </c>
      <c r="L80" s="904">
        <f>+N74*K80</f>
        <v>162398.05000000002</v>
      </c>
      <c r="M80" s="905"/>
      <c r="N80" s="148">
        <f>N74*K80</f>
        <v>162398.05000000002</v>
      </c>
    </row>
    <row r="81" spans="2:14" ht="15.75" customHeight="1" thickBot="1">
      <c r="B81" s="46" t="s">
        <v>72</v>
      </c>
      <c r="C81" s="47"/>
      <c r="D81" s="47"/>
      <c r="E81" s="47"/>
      <c r="F81" s="47"/>
      <c r="G81" s="47"/>
      <c r="H81" s="47"/>
      <c r="I81" s="98"/>
      <c r="J81" s="99"/>
      <c r="K81" s="147">
        <v>0.05</v>
      </c>
      <c r="L81" s="900">
        <f>+N74*K81</f>
        <v>162398.05000000002</v>
      </c>
      <c r="M81" s="901"/>
      <c r="N81" s="148">
        <f>N74*K81</f>
        <v>162398.05000000002</v>
      </c>
    </row>
    <row r="82" spans="2:14" ht="14.25" thickBot="1">
      <c r="B82" s="817" t="s">
        <v>111</v>
      </c>
      <c r="C82" s="818"/>
      <c r="D82" s="818"/>
      <c r="E82" s="818"/>
      <c r="F82" s="818"/>
      <c r="G82" s="818"/>
      <c r="H82" s="818"/>
      <c r="I82" s="818"/>
      <c r="J82" s="818"/>
      <c r="K82" s="818"/>
      <c r="L82" s="898"/>
      <c r="M82" s="899"/>
      <c r="N82" s="76">
        <f>ROUND((L79+L80+L81),0)</f>
        <v>649592</v>
      </c>
    </row>
    <row r="83" spans="2:14" ht="13.5" thickBot="1">
      <c r="B83" s="67"/>
      <c r="N83" s="56"/>
    </row>
    <row r="84" spans="2:14" ht="13.5" thickBot="1">
      <c r="B84" s="842" t="s">
        <v>149</v>
      </c>
      <c r="C84" s="843"/>
      <c r="D84" s="843"/>
      <c r="E84" s="843"/>
      <c r="F84" s="843"/>
      <c r="G84" s="843"/>
      <c r="H84" s="843"/>
      <c r="I84" s="843"/>
      <c r="J84" s="843"/>
      <c r="K84" s="843"/>
      <c r="L84" s="843"/>
      <c r="M84" s="844"/>
      <c r="N84" s="389">
        <f>ROUND(N74+N82,0)</f>
        <v>3897553</v>
      </c>
    </row>
    <row r="85" spans="2:14">
      <c r="B85" s="67"/>
      <c r="N85" s="56"/>
    </row>
    <row r="86" spans="2:14">
      <c r="B86" s="67"/>
      <c r="G86" s="54" t="str">
        <f>+'[40]SV-01'!$G$96</f>
        <v>Firma</v>
      </c>
      <c r="H86" s="54"/>
      <c r="I86" s="54"/>
      <c r="J86" s="54"/>
      <c r="N86" s="56"/>
    </row>
    <row r="87" spans="2:14" ht="13.5">
      <c r="B87" s="101"/>
      <c r="C87" s="102"/>
      <c r="D87" s="102"/>
      <c r="E87" s="102"/>
      <c r="F87" s="102"/>
      <c r="G87" s="54" t="str">
        <f>+'[40]SV-01'!$G$97</f>
        <v>Nombre:</v>
      </c>
      <c r="H87" s="102"/>
      <c r="I87" s="102"/>
      <c r="J87" s="102"/>
      <c r="K87" s="102"/>
      <c r="L87" s="102"/>
      <c r="M87" s="102"/>
      <c r="N87" s="103"/>
    </row>
    <row r="88" spans="2:14" ht="13.5">
      <c r="B88" s="101"/>
      <c r="C88" s="102"/>
      <c r="D88" s="102"/>
      <c r="E88" s="102"/>
      <c r="F88" s="102"/>
      <c r="G88" s="54" t="str">
        <f>+'[40]SV-01'!$G$98</f>
        <v>Representante Legal del Contratista o su Apoderado</v>
      </c>
      <c r="J88" s="102"/>
      <c r="K88" s="102"/>
      <c r="L88" s="102"/>
      <c r="M88" s="102"/>
      <c r="N88" s="103"/>
    </row>
    <row r="89" spans="2:14">
      <c r="B89" s="38"/>
      <c r="C89" s="63"/>
      <c r="D89" s="63"/>
      <c r="E89" s="63"/>
      <c r="F89" s="63"/>
      <c r="G89" s="54" t="str">
        <f>+'[40]SV-01'!$G$99</f>
        <v>Matricula No. :</v>
      </c>
      <c r="H89" s="63"/>
      <c r="I89" s="63"/>
      <c r="J89" s="63"/>
      <c r="K89" s="63"/>
      <c r="L89" s="63"/>
      <c r="M89" s="63"/>
      <c r="N89" s="61"/>
    </row>
    <row r="90" spans="2:14">
      <c r="B90" s="67"/>
      <c r="G90" s="29" t="s">
        <v>150</v>
      </c>
      <c r="N90" s="56"/>
    </row>
    <row r="91" spans="2:14" ht="13.5">
      <c r="B91" s="104" t="str">
        <f>+'[40]SV-01'!$B$101</f>
        <v>OBSERVACIONES INTERVENTORÍA</v>
      </c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6"/>
    </row>
    <row r="92" spans="2:14">
      <c r="B92" s="824"/>
      <c r="C92" s="825"/>
      <c r="D92" s="825"/>
      <c r="E92" s="825"/>
      <c r="F92" s="825"/>
      <c r="G92" s="825"/>
      <c r="H92" s="825"/>
      <c r="I92" s="825"/>
      <c r="J92" s="825"/>
      <c r="K92" s="825"/>
      <c r="L92" s="825"/>
      <c r="M92" s="825"/>
      <c r="N92" s="826"/>
    </row>
    <row r="93" spans="2:14">
      <c r="B93" s="788"/>
      <c r="C93" s="789"/>
      <c r="D93" s="789"/>
      <c r="E93" s="789"/>
      <c r="F93" s="789"/>
      <c r="G93" s="789"/>
      <c r="H93" s="789"/>
      <c r="I93" s="789"/>
      <c r="J93" s="789"/>
      <c r="K93" s="789"/>
      <c r="L93" s="789"/>
      <c r="M93" s="789"/>
      <c r="N93" s="831"/>
    </row>
    <row r="94" spans="2:14">
      <c r="B94" s="38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1"/>
    </row>
    <row r="95" spans="2:14">
      <c r="B95" s="67"/>
      <c r="G95" s="54" t="str">
        <f>+'[40]SV-01'!$G$105</f>
        <v>Firma</v>
      </c>
      <c r="N95" s="56"/>
    </row>
    <row r="96" spans="2:14">
      <c r="B96" s="67"/>
      <c r="G96" s="29" t="str">
        <f>+'[40]SV-01'!$G$106</f>
        <v>Nombre:</v>
      </c>
      <c r="H96" s="97"/>
      <c r="I96" s="97"/>
      <c r="J96" s="97"/>
      <c r="N96" s="56"/>
    </row>
    <row r="97" spans="2:14">
      <c r="B97" s="67"/>
      <c r="G97" s="29" t="str">
        <f>+'[40]SV-01'!$G$107</f>
        <v>Representante Legal del Interventor o su Apoderado</v>
      </c>
      <c r="H97" s="62"/>
      <c r="I97" s="62"/>
      <c r="J97" s="62"/>
      <c r="N97" s="56"/>
    </row>
    <row r="98" spans="2:14">
      <c r="B98" s="107"/>
      <c r="C98" s="63"/>
      <c r="D98" s="63"/>
      <c r="E98" s="63"/>
      <c r="F98" s="63"/>
      <c r="G98" s="29" t="str">
        <f>+'[40]SV-01'!$G$108</f>
        <v>Matricula No. :</v>
      </c>
      <c r="K98" s="63"/>
      <c r="L98" s="63"/>
      <c r="M98" s="63"/>
      <c r="N98" s="61"/>
    </row>
    <row r="99" spans="2:14" ht="13.5">
      <c r="B99" s="108" t="str">
        <f>+'[40]SV-01'!$B$109</f>
        <v xml:space="preserve">Original: Archivo de Gestión Contractual ( Subdirecciòn Administrativa) </v>
      </c>
      <c r="C99" s="109"/>
      <c r="D99" s="109"/>
      <c r="J99" s="832"/>
      <c r="K99" s="832"/>
      <c r="L99" s="832"/>
      <c r="M99" s="832"/>
      <c r="N99" s="833"/>
    </row>
    <row r="100" spans="2:14" ht="13.5">
      <c r="B100" s="108" t="str">
        <f>+'[40]SV-01'!$B$110</f>
        <v>Copias : Unidad Ejecutora,  Contratista, Interventor y Dirección Territorial.</v>
      </c>
      <c r="C100" s="109"/>
      <c r="D100" s="109"/>
      <c r="J100" s="832"/>
      <c r="K100" s="832"/>
      <c r="L100" s="832"/>
      <c r="M100" s="832"/>
      <c r="N100" s="833"/>
    </row>
    <row r="101" spans="2:14" ht="13.5" thickBot="1">
      <c r="B101" s="836"/>
      <c r="C101" s="837"/>
      <c r="D101" s="837"/>
      <c r="E101" s="81"/>
      <c r="F101" s="81"/>
      <c r="G101" s="81"/>
      <c r="H101" s="81"/>
      <c r="I101" s="81"/>
      <c r="J101" s="834"/>
      <c r="K101" s="834"/>
      <c r="L101" s="834"/>
      <c r="M101" s="834"/>
      <c r="N101" s="835"/>
    </row>
  </sheetData>
  <mergeCells count="99">
    <mergeCell ref="J99:N101"/>
    <mergeCell ref="B101:D101"/>
    <mergeCell ref="B75:N77"/>
    <mergeCell ref="B78:H78"/>
    <mergeCell ref="L78:M78"/>
    <mergeCell ref="B79:H79"/>
    <mergeCell ref="L79:M79"/>
    <mergeCell ref="L80:M80"/>
    <mergeCell ref="L81:M81"/>
    <mergeCell ref="B82:M82"/>
    <mergeCell ref="B84:M84"/>
    <mergeCell ref="B92:N92"/>
    <mergeCell ref="B93:N93"/>
    <mergeCell ref="B74:M74"/>
    <mergeCell ref="B67:G67"/>
    <mergeCell ref="L67:M67"/>
    <mergeCell ref="B68:G68"/>
    <mergeCell ref="L68:M68"/>
    <mergeCell ref="B69:G69"/>
    <mergeCell ref="L69:M69"/>
    <mergeCell ref="B70:G70"/>
    <mergeCell ref="L70:M70"/>
    <mergeCell ref="B71:G71"/>
    <mergeCell ref="L71:M71"/>
    <mergeCell ref="B72:M72"/>
    <mergeCell ref="B61:M61"/>
    <mergeCell ref="B62:N64"/>
    <mergeCell ref="B65:G65"/>
    <mergeCell ref="L65:M65"/>
    <mergeCell ref="B66:G66"/>
    <mergeCell ref="L66:M66"/>
    <mergeCell ref="B58:H58"/>
    <mergeCell ref="L58:M58"/>
    <mergeCell ref="B59:H59"/>
    <mergeCell ref="L59:M59"/>
    <mergeCell ref="B60:H60"/>
    <mergeCell ref="L60:M60"/>
    <mergeCell ref="B53:I53"/>
    <mergeCell ref="L53:M53"/>
    <mergeCell ref="B54:M54"/>
    <mergeCell ref="B55:N57"/>
    <mergeCell ref="B50:I50"/>
    <mergeCell ref="L50:M50"/>
    <mergeCell ref="B51:I51"/>
    <mergeCell ref="L51:M51"/>
    <mergeCell ref="B47:I47"/>
    <mergeCell ref="L47:M47"/>
    <mergeCell ref="B48:I48"/>
    <mergeCell ref="L48:M48"/>
    <mergeCell ref="B49:I49"/>
    <mergeCell ref="L49:M49"/>
    <mergeCell ref="B46:I46"/>
    <mergeCell ref="L46:M46"/>
    <mergeCell ref="B39:F39"/>
    <mergeCell ref="I39:J39"/>
    <mergeCell ref="L39:M39"/>
    <mergeCell ref="B40:H40"/>
    <mergeCell ref="I40:J40"/>
    <mergeCell ref="L40:M40"/>
    <mergeCell ref="B41:H41"/>
    <mergeCell ref="I41:J41"/>
    <mergeCell ref="L41:M41"/>
    <mergeCell ref="B42:M42"/>
    <mergeCell ref="B43:N45"/>
    <mergeCell ref="B34:N36"/>
    <mergeCell ref="B37:H37"/>
    <mergeCell ref="I37:J37"/>
    <mergeCell ref="L37:M37"/>
    <mergeCell ref="B38:H38"/>
    <mergeCell ref="L38:M38"/>
    <mergeCell ref="G28:M28"/>
    <mergeCell ref="B30:N30"/>
    <mergeCell ref="C32:K32"/>
    <mergeCell ref="L32:M32"/>
    <mergeCell ref="C33:K33"/>
    <mergeCell ref="L33:M33"/>
    <mergeCell ref="E26:M26"/>
    <mergeCell ref="K6:K8"/>
    <mergeCell ref="L6:L8"/>
    <mergeCell ref="M6:M8"/>
    <mergeCell ref="N6:N8"/>
    <mergeCell ref="C8:J8"/>
    <mergeCell ref="L13:N13"/>
    <mergeCell ref="H18:M18"/>
    <mergeCell ref="D19:M20"/>
    <mergeCell ref="D22:M22"/>
    <mergeCell ref="D24:M24"/>
    <mergeCell ref="D12:G12"/>
    <mergeCell ref="J12:K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</mergeCells>
  <pageMargins left="0.7" right="0.7" top="0.75" bottom="0.75" header="0.3" footer="0.3"/>
  <pageSetup scale="5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DEE82-515B-4766-8814-0A94558D33EB}">
  <sheetPr>
    <tabColor theme="9" tint="-0.249977111117893"/>
  </sheetPr>
  <dimension ref="B1:R98"/>
  <sheetViews>
    <sheetView view="pageBreakPreview" topLeftCell="A69" zoomScaleNormal="100" zoomScaleSheetLayoutView="100" workbookViewId="0">
      <selection activeCell="P46" sqref="P46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1" width="11.7109375" style="29" bestFit="1" customWidth="1"/>
    <col min="12" max="12" width="11.5703125" style="29" bestFit="1" customWidth="1"/>
    <col min="13" max="13" width="11.42578125" style="29"/>
    <col min="14" max="14" width="13.2851562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8" ht="13.5" thickBot="1">
      <c r="B33" s="111">
        <f>'PRESUPUESTO OFICIAL'!B29</f>
        <v>13</v>
      </c>
      <c r="C33" s="909" t="str">
        <f>'PRESUPUESTO OFICIAL'!F29</f>
        <v>Demolición piso existente en tableta de gress</v>
      </c>
      <c r="D33" s="910"/>
      <c r="E33" s="910"/>
      <c r="F33" s="910"/>
      <c r="G33" s="910"/>
      <c r="H33" s="910"/>
      <c r="I33" s="910"/>
      <c r="J33" s="910"/>
      <c r="K33" s="911"/>
      <c r="L33" s="936" t="str">
        <f>'PRESUPUESTO OFICIAL'!G29</f>
        <v>M2</v>
      </c>
      <c r="M33" s="781"/>
      <c r="N33" s="150">
        <f>'PRESUPUESTO OFICIAL'!H29</f>
        <v>38</v>
      </c>
    </row>
    <row r="34" spans="2:18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8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8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8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8">
      <c r="B38" s="937" t="s">
        <v>154</v>
      </c>
      <c r="C38" s="938"/>
      <c r="D38" s="938"/>
      <c r="E38" s="938"/>
      <c r="F38" s="938"/>
      <c r="G38" s="938"/>
      <c r="H38" s="939"/>
      <c r="I38" s="201"/>
      <c r="J38" s="202"/>
      <c r="K38" s="189">
        <f>N69</f>
        <v>6889</v>
      </c>
      <c r="L38" s="792">
        <v>0.5</v>
      </c>
      <c r="M38" s="793"/>
      <c r="N38" s="190">
        <f>K38*L38</f>
        <v>3444.5</v>
      </c>
    </row>
    <row r="39" spans="2:18">
      <c r="B39" s="940"/>
      <c r="C39" s="941"/>
      <c r="D39" s="941"/>
      <c r="E39" s="941"/>
      <c r="F39" s="941"/>
      <c r="G39" s="237"/>
      <c r="H39" s="238"/>
      <c r="I39" s="816"/>
      <c r="J39" s="813"/>
      <c r="K39" s="220"/>
      <c r="L39" s="792"/>
      <c r="M39" s="793"/>
      <c r="N39" s="190"/>
    </row>
    <row r="40" spans="2:18">
      <c r="B40" s="808"/>
      <c r="C40" s="809"/>
      <c r="D40" s="809"/>
      <c r="E40" s="809"/>
      <c r="F40" s="809"/>
      <c r="G40" s="787"/>
      <c r="H40" s="810"/>
      <c r="I40" s="816"/>
      <c r="J40" s="813"/>
      <c r="K40" s="68"/>
      <c r="L40" s="792"/>
      <c r="M40" s="793"/>
      <c r="N40" s="69"/>
    </row>
    <row r="41" spans="2:18" ht="13.5" thickBot="1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8" ht="14.25" thickBot="1">
      <c r="B42" s="817" t="s">
        <v>111</v>
      </c>
      <c r="C42" s="818"/>
      <c r="D42" s="818"/>
      <c r="E42" s="818"/>
      <c r="F42" s="818"/>
      <c r="G42" s="818"/>
      <c r="H42" s="818"/>
      <c r="I42" s="818"/>
      <c r="J42" s="818"/>
      <c r="K42" s="818"/>
      <c r="L42" s="818"/>
      <c r="M42" s="819"/>
      <c r="N42" s="70">
        <f>ROUND((SUM(N38:N41)),0)</f>
        <v>3445</v>
      </c>
    </row>
    <row r="43" spans="2:18">
      <c r="B43" s="794" t="s">
        <v>112</v>
      </c>
      <c r="C43" s="795"/>
      <c r="D43" s="795"/>
      <c r="E43" s="795"/>
      <c r="F43" s="795"/>
      <c r="G43" s="795"/>
      <c r="H43" s="795"/>
      <c r="I43" s="795"/>
      <c r="J43" s="795"/>
      <c r="K43" s="795"/>
      <c r="L43" s="795"/>
      <c r="M43" s="795"/>
      <c r="N43" s="796"/>
    </row>
    <row r="44" spans="2:18">
      <c r="B44" s="797"/>
      <c r="C44" s="798"/>
      <c r="D44" s="798"/>
      <c r="E44" s="798"/>
      <c r="F44" s="798"/>
      <c r="G44" s="798"/>
      <c r="H44" s="798"/>
      <c r="I44" s="798"/>
      <c r="J44" s="798"/>
      <c r="K44" s="798"/>
      <c r="L44" s="798"/>
      <c r="M44" s="798"/>
      <c r="N44" s="799"/>
      <c r="R44" s="29">
        <v>106295.88888888901</v>
      </c>
    </row>
    <row r="45" spans="2:18" ht="13.5" thickBot="1">
      <c r="B45" s="800"/>
      <c r="C45" s="801"/>
      <c r="D45" s="801"/>
      <c r="E45" s="801"/>
      <c r="F45" s="801"/>
      <c r="G45" s="801"/>
      <c r="H45" s="801"/>
      <c r="I45" s="801"/>
      <c r="J45" s="801"/>
      <c r="K45" s="801"/>
      <c r="L45" s="801"/>
      <c r="M45" s="801"/>
      <c r="N45" s="802"/>
    </row>
    <row r="46" spans="2:18" ht="13.5">
      <c r="B46" s="775" t="s">
        <v>102</v>
      </c>
      <c r="C46" s="803"/>
      <c r="D46" s="803"/>
      <c r="E46" s="803"/>
      <c r="F46" s="803"/>
      <c r="G46" s="803"/>
      <c r="H46" s="803"/>
      <c r="I46" s="804"/>
      <c r="J46" s="129" t="s">
        <v>104</v>
      </c>
      <c r="K46" s="113" t="s">
        <v>10</v>
      </c>
      <c r="L46" s="807" t="s">
        <v>113</v>
      </c>
      <c r="M46" s="804"/>
      <c r="N46" s="114" t="s">
        <v>109</v>
      </c>
    </row>
    <row r="47" spans="2:18">
      <c r="B47" s="942"/>
      <c r="C47" s="943"/>
      <c r="D47" s="943"/>
      <c r="E47" s="943"/>
      <c r="F47" s="943"/>
      <c r="G47" s="943"/>
      <c r="H47" s="943"/>
      <c r="I47" s="944"/>
      <c r="J47" s="239"/>
      <c r="K47" s="346"/>
      <c r="L47" s="814"/>
      <c r="M47" s="815"/>
      <c r="N47" s="69"/>
    </row>
    <row r="48" spans="2:18">
      <c r="B48" s="811"/>
      <c r="C48" s="812"/>
      <c r="D48" s="812"/>
      <c r="E48" s="812"/>
      <c r="F48" s="812"/>
      <c r="G48" s="812"/>
      <c r="H48" s="812"/>
      <c r="I48" s="813"/>
      <c r="J48" s="71"/>
      <c r="K48" s="139"/>
      <c r="L48" s="814"/>
      <c r="M48" s="815"/>
      <c r="N48" s="69"/>
    </row>
    <row r="49" spans="2:14">
      <c r="B49" s="811"/>
      <c r="C49" s="812"/>
      <c r="D49" s="812"/>
      <c r="E49" s="812"/>
      <c r="F49" s="812"/>
      <c r="G49" s="812"/>
      <c r="H49" s="812"/>
      <c r="I49" s="813"/>
      <c r="J49" s="71"/>
      <c r="K49" s="139"/>
      <c r="L49" s="814"/>
      <c r="M49" s="815"/>
      <c r="N49" s="69"/>
    </row>
    <row r="50" spans="2:14" ht="13.5" thickBot="1">
      <c r="B50" s="811"/>
      <c r="C50" s="812"/>
      <c r="D50" s="812"/>
      <c r="E50" s="812"/>
      <c r="F50" s="812"/>
      <c r="G50" s="812"/>
      <c r="H50" s="812"/>
      <c r="I50" s="813"/>
      <c r="J50" s="130"/>
      <c r="K50" s="75"/>
      <c r="L50" s="814"/>
      <c r="M50" s="815"/>
      <c r="N50" s="69"/>
    </row>
    <row r="51" spans="2:14" ht="14.25" thickBot="1">
      <c r="B51" s="817" t="s">
        <v>111</v>
      </c>
      <c r="C51" s="818"/>
      <c r="D51" s="818"/>
      <c r="E51" s="818"/>
      <c r="F51" s="818"/>
      <c r="G51" s="818"/>
      <c r="H51" s="818"/>
      <c r="I51" s="818"/>
      <c r="J51" s="818"/>
      <c r="K51" s="818"/>
      <c r="L51" s="818"/>
      <c r="M51" s="819"/>
      <c r="N51" s="76">
        <f>ROUND((SUM(N47:N50)),0)</f>
        <v>0</v>
      </c>
    </row>
    <row r="52" spans="2:14">
      <c r="B52" s="794" t="s">
        <v>130</v>
      </c>
      <c r="C52" s="795"/>
      <c r="D52" s="795"/>
      <c r="E52" s="795"/>
      <c r="F52" s="795"/>
      <c r="G52" s="795"/>
      <c r="H52" s="795"/>
      <c r="I52" s="795"/>
      <c r="J52" s="795"/>
      <c r="K52" s="795"/>
      <c r="L52" s="795"/>
      <c r="M52" s="795"/>
      <c r="N52" s="796"/>
    </row>
    <row r="53" spans="2:14">
      <c r="B53" s="797"/>
      <c r="C53" s="798"/>
      <c r="D53" s="798"/>
      <c r="E53" s="798"/>
      <c r="F53" s="798"/>
      <c r="G53" s="798"/>
      <c r="H53" s="798"/>
      <c r="I53" s="798"/>
      <c r="J53" s="798"/>
      <c r="K53" s="798"/>
      <c r="L53" s="798"/>
      <c r="M53" s="798"/>
      <c r="N53" s="799"/>
    </row>
    <row r="54" spans="2:14" ht="13.5" thickBot="1">
      <c r="B54" s="800"/>
      <c r="C54" s="801"/>
      <c r="D54" s="801"/>
      <c r="E54" s="801"/>
      <c r="F54" s="801"/>
      <c r="G54" s="801"/>
      <c r="H54" s="801"/>
      <c r="I54" s="801"/>
      <c r="J54" s="801"/>
      <c r="K54" s="801"/>
      <c r="L54" s="801"/>
      <c r="M54" s="801"/>
      <c r="N54" s="802"/>
    </row>
    <row r="55" spans="2:14" ht="13.5">
      <c r="B55" s="775" t="s">
        <v>131</v>
      </c>
      <c r="C55" s="803"/>
      <c r="D55" s="803"/>
      <c r="E55" s="803"/>
      <c r="F55" s="803"/>
      <c r="G55" s="803"/>
      <c r="H55" s="803"/>
      <c r="I55" s="113" t="s">
        <v>132</v>
      </c>
      <c r="J55" s="128" t="s">
        <v>133</v>
      </c>
      <c r="K55" s="134" t="s">
        <v>134</v>
      </c>
      <c r="L55" s="807" t="s">
        <v>135</v>
      </c>
      <c r="M55" s="804"/>
      <c r="N55" s="114" t="s">
        <v>109</v>
      </c>
    </row>
    <row r="56" spans="2:14">
      <c r="B56" s="811"/>
      <c r="C56" s="812"/>
      <c r="D56" s="812"/>
      <c r="E56" s="812"/>
      <c r="F56" s="812"/>
      <c r="G56" s="812"/>
      <c r="H56" s="812"/>
      <c r="I56" s="77"/>
      <c r="J56" s="78"/>
      <c r="K56" s="77"/>
      <c r="L56" s="814"/>
      <c r="M56" s="815"/>
      <c r="N56" s="79"/>
    </row>
    <row r="57" spans="2:14" ht="13.5" thickBot="1">
      <c r="B57" s="827"/>
      <c r="C57" s="828"/>
      <c r="D57" s="828"/>
      <c r="E57" s="828"/>
      <c r="F57" s="828"/>
      <c r="G57" s="828"/>
      <c r="H57" s="828"/>
      <c r="I57" s="80"/>
      <c r="J57" s="81"/>
      <c r="K57" s="80"/>
      <c r="L57" s="829"/>
      <c r="M57" s="830"/>
      <c r="N57" s="82"/>
    </row>
    <row r="58" spans="2:14" ht="14.25" thickBot="1">
      <c r="B58" s="817" t="s">
        <v>111</v>
      </c>
      <c r="C58" s="818"/>
      <c r="D58" s="818"/>
      <c r="E58" s="818"/>
      <c r="F58" s="818"/>
      <c r="G58" s="818"/>
      <c r="H58" s="818"/>
      <c r="I58" s="818"/>
      <c r="J58" s="818"/>
      <c r="K58" s="818"/>
      <c r="L58" s="818"/>
      <c r="M58" s="819"/>
      <c r="N58" s="83">
        <f>ROUND((SUM(N56:N57)),0)</f>
        <v>0</v>
      </c>
    </row>
    <row r="59" spans="2:14">
      <c r="B59" s="794" t="s">
        <v>136</v>
      </c>
      <c r="C59" s="795"/>
      <c r="D59" s="795"/>
      <c r="E59" s="795"/>
      <c r="F59" s="795"/>
      <c r="G59" s="795"/>
      <c r="H59" s="795"/>
      <c r="I59" s="795"/>
      <c r="J59" s="795"/>
      <c r="K59" s="795"/>
      <c r="L59" s="795"/>
      <c r="M59" s="795"/>
      <c r="N59" s="796"/>
    </row>
    <row r="60" spans="2:14">
      <c r="B60" s="797" t="s">
        <v>136</v>
      </c>
      <c r="C60" s="798"/>
      <c r="D60" s="798"/>
      <c r="E60" s="798"/>
      <c r="F60" s="798"/>
      <c r="G60" s="798"/>
      <c r="H60" s="798"/>
      <c r="I60" s="798"/>
      <c r="J60" s="798"/>
      <c r="K60" s="798"/>
      <c r="L60" s="798"/>
      <c r="M60" s="798"/>
      <c r="N60" s="799"/>
    </row>
    <row r="61" spans="2:14" ht="13.5" thickBot="1">
      <c r="B61" s="800"/>
      <c r="C61" s="801"/>
      <c r="D61" s="801"/>
      <c r="E61" s="801"/>
      <c r="F61" s="801"/>
      <c r="G61" s="801"/>
      <c r="H61" s="801"/>
      <c r="I61" s="801"/>
      <c r="J61" s="801"/>
      <c r="K61" s="801"/>
      <c r="L61" s="801"/>
      <c r="M61" s="801"/>
      <c r="N61" s="802"/>
    </row>
    <row r="62" spans="2:14" ht="13.5">
      <c r="B62" s="775" t="s">
        <v>137</v>
      </c>
      <c r="C62" s="803"/>
      <c r="D62" s="803"/>
      <c r="E62" s="803"/>
      <c r="F62" s="803"/>
      <c r="G62" s="803"/>
      <c r="H62" s="113" t="s">
        <v>10</v>
      </c>
      <c r="I62" s="113" t="s">
        <v>138</v>
      </c>
      <c r="J62" s="128" t="s">
        <v>139</v>
      </c>
      <c r="K62" s="134" t="s">
        <v>140</v>
      </c>
      <c r="L62" s="807" t="s">
        <v>108</v>
      </c>
      <c r="M62" s="804"/>
      <c r="N62" s="114" t="s">
        <v>109</v>
      </c>
    </row>
    <row r="63" spans="2:14">
      <c r="B63" s="808" t="s">
        <v>184</v>
      </c>
      <c r="C63" s="809"/>
      <c r="D63" s="809"/>
      <c r="E63" s="809"/>
      <c r="F63" s="809"/>
      <c r="G63" s="810"/>
      <c r="H63" s="84">
        <v>3</v>
      </c>
      <c r="I63" s="132">
        <v>37239</v>
      </c>
      <c r="J63" s="84">
        <v>1.85</v>
      </c>
      <c r="K63" s="86">
        <f>+H63*I63*J63</f>
        <v>206676.45</v>
      </c>
      <c r="L63" s="822">
        <v>50</v>
      </c>
      <c r="M63" s="823"/>
      <c r="N63" s="87">
        <f>K63/L63</f>
        <v>4133.5290000000005</v>
      </c>
    </row>
    <row r="64" spans="2:14">
      <c r="B64" s="808" t="s">
        <v>142</v>
      </c>
      <c r="C64" s="809"/>
      <c r="D64" s="809"/>
      <c r="E64" s="809"/>
      <c r="F64" s="809"/>
      <c r="G64" s="810"/>
      <c r="H64" s="84">
        <v>1</v>
      </c>
      <c r="I64" s="85">
        <f>37239*2</f>
        <v>74478</v>
      </c>
      <c r="J64" s="84">
        <v>1.85</v>
      </c>
      <c r="K64" s="86">
        <f>+H64*I64*J64</f>
        <v>137784.30000000002</v>
      </c>
      <c r="L64" s="822">
        <v>50</v>
      </c>
      <c r="M64" s="823"/>
      <c r="N64" s="87">
        <f>K64/L64</f>
        <v>2755.6860000000001</v>
      </c>
    </row>
    <row r="65" spans="2:14">
      <c r="B65" s="808"/>
      <c r="C65" s="809"/>
      <c r="D65" s="809"/>
      <c r="E65" s="809"/>
      <c r="F65" s="809"/>
      <c r="G65" s="810"/>
      <c r="H65" s="84"/>
      <c r="I65" s="85"/>
      <c r="J65" s="88"/>
      <c r="K65" s="86"/>
      <c r="L65" s="822"/>
      <c r="M65" s="823"/>
      <c r="N65" s="87"/>
    </row>
    <row r="66" spans="2:14">
      <c r="B66" s="808"/>
      <c r="C66" s="809"/>
      <c r="D66" s="809"/>
      <c r="E66" s="809"/>
      <c r="F66" s="809"/>
      <c r="G66" s="810"/>
      <c r="H66" s="84"/>
      <c r="I66" s="85"/>
      <c r="J66" s="88"/>
      <c r="K66" s="86"/>
      <c r="L66" s="822"/>
      <c r="M66" s="823"/>
      <c r="N66" s="87"/>
    </row>
    <row r="67" spans="2:14">
      <c r="B67" s="808"/>
      <c r="C67" s="809"/>
      <c r="D67" s="809"/>
      <c r="E67" s="809"/>
      <c r="F67" s="809"/>
      <c r="G67" s="810"/>
      <c r="H67" s="84"/>
      <c r="I67" s="85"/>
      <c r="J67" s="88"/>
      <c r="K67" s="86"/>
      <c r="L67" s="822"/>
      <c r="M67" s="823"/>
      <c r="N67" s="87"/>
    </row>
    <row r="68" spans="2:14" ht="13.5" thickBot="1">
      <c r="B68" s="808"/>
      <c r="C68" s="809"/>
      <c r="D68" s="809"/>
      <c r="E68" s="809"/>
      <c r="F68" s="809"/>
      <c r="G68" s="810"/>
      <c r="H68" s="80"/>
      <c r="I68" s="89"/>
      <c r="J68" s="90"/>
      <c r="K68" s="89"/>
      <c r="L68" s="822"/>
      <c r="M68" s="823"/>
      <c r="N68" s="91"/>
    </row>
    <row r="69" spans="2:14" ht="14.25" thickBot="1">
      <c r="B69" s="817" t="s">
        <v>111</v>
      </c>
      <c r="C69" s="818"/>
      <c r="D69" s="818"/>
      <c r="E69" s="818"/>
      <c r="F69" s="818"/>
      <c r="G69" s="818"/>
      <c r="H69" s="818"/>
      <c r="I69" s="818"/>
      <c r="J69" s="818"/>
      <c r="K69" s="818"/>
      <c r="L69" s="818"/>
      <c r="M69" s="819"/>
      <c r="N69" s="76">
        <f>ROUND((SUM(N63:N68)),0)</f>
        <v>6889</v>
      </c>
    </row>
    <row r="70" spans="2:14" ht="13.5" thickBot="1">
      <c r="B70" s="67"/>
      <c r="N70" s="56"/>
    </row>
    <row r="71" spans="2:14" ht="13.5" thickBot="1">
      <c r="B71" s="845" t="s">
        <v>143</v>
      </c>
      <c r="C71" s="846"/>
      <c r="D71" s="846"/>
      <c r="E71" s="846"/>
      <c r="F71" s="846"/>
      <c r="G71" s="846"/>
      <c r="H71" s="846"/>
      <c r="I71" s="846"/>
      <c r="J71" s="846"/>
      <c r="K71" s="846"/>
      <c r="L71" s="846"/>
      <c r="M71" s="847"/>
      <c r="N71" s="76">
        <f>+N69+N58+N51+N42</f>
        <v>10334</v>
      </c>
    </row>
    <row r="72" spans="2:14">
      <c r="B72" s="884" t="s">
        <v>144</v>
      </c>
      <c r="C72" s="885"/>
      <c r="D72" s="885"/>
      <c r="E72" s="885"/>
      <c r="F72" s="885"/>
      <c r="G72" s="885"/>
      <c r="H72" s="885"/>
      <c r="I72" s="885"/>
      <c r="J72" s="885"/>
      <c r="K72" s="885"/>
      <c r="L72" s="885"/>
      <c r="M72" s="885"/>
      <c r="N72" s="886"/>
    </row>
    <row r="73" spans="2:14">
      <c r="B73" s="887" t="s">
        <v>144</v>
      </c>
      <c r="C73" s="888"/>
      <c r="D73" s="888"/>
      <c r="E73" s="888"/>
      <c r="F73" s="888"/>
      <c r="G73" s="888"/>
      <c r="H73" s="888"/>
      <c r="I73" s="888"/>
      <c r="J73" s="888"/>
      <c r="K73" s="888"/>
      <c r="L73" s="888"/>
      <c r="M73" s="888"/>
      <c r="N73" s="889"/>
    </row>
    <row r="74" spans="2:14" ht="13.5" thickBot="1">
      <c r="B74" s="890"/>
      <c r="C74" s="891"/>
      <c r="D74" s="891"/>
      <c r="E74" s="891"/>
      <c r="F74" s="891"/>
      <c r="G74" s="891"/>
      <c r="H74" s="891"/>
      <c r="I74" s="891"/>
      <c r="J74" s="891"/>
      <c r="K74" s="891"/>
      <c r="L74" s="891"/>
      <c r="M74" s="891"/>
      <c r="N74" s="892"/>
    </row>
    <row r="75" spans="2:14" ht="13.5">
      <c r="B75" s="775" t="s">
        <v>145</v>
      </c>
      <c r="C75" s="803"/>
      <c r="D75" s="803"/>
      <c r="E75" s="803"/>
      <c r="F75" s="803"/>
      <c r="G75" s="803"/>
      <c r="H75" s="803"/>
      <c r="I75" s="128"/>
      <c r="J75" s="136"/>
      <c r="K75" s="135" t="s">
        <v>146</v>
      </c>
      <c r="L75" s="848" t="s">
        <v>147</v>
      </c>
      <c r="M75" s="849"/>
      <c r="N75" s="137"/>
    </row>
    <row r="76" spans="2:14" ht="15" customHeight="1">
      <c r="B76" s="811" t="s">
        <v>68</v>
      </c>
      <c r="C76" s="812"/>
      <c r="D76" s="812"/>
      <c r="E76" s="812"/>
      <c r="F76" s="812"/>
      <c r="G76" s="812"/>
      <c r="H76" s="812"/>
      <c r="I76" s="92"/>
      <c r="J76" s="93"/>
      <c r="K76" s="147">
        <v>0.1</v>
      </c>
      <c r="L76" s="902">
        <f>+N71*K76</f>
        <v>1033.4000000000001</v>
      </c>
      <c r="M76" s="903"/>
      <c r="N76" s="148">
        <f>N71*K76</f>
        <v>1033.4000000000001</v>
      </c>
    </row>
    <row r="77" spans="2:14" ht="15" customHeight="1">
      <c r="B77" s="96" t="s">
        <v>148</v>
      </c>
      <c r="C77" s="97"/>
      <c r="D77" s="97"/>
      <c r="E77" s="97"/>
      <c r="F77" s="97"/>
      <c r="G77" s="97"/>
      <c r="H77" s="97"/>
      <c r="I77" s="92"/>
      <c r="J77" s="93"/>
      <c r="K77" s="94">
        <v>0.05</v>
      </c>
      <c r="L77" s="904">
        <f>+N71*K77</f>
        <v>516.70000000000005</v>
      </c>
      <c r="M77" s="905"/>
      <c r="N77" s="148">
        <f>N71*K77</f>
        <v>516.70000000000005</v>
      </c>
    </row>
    <row r="78" spans="2:14" ht="15.75" customHeight="1" thickBot="1">
      <c r="B78" s="46" t="s">
        <v>72</v>
      </c>
      <c r="C78" s="47"/>
      <c r="D78" s="47"/>
      <c r="E78" s="47"/>
      <c r="F78" s="47"/>
      <c r="G78" s="47"/>
      <c r="H78" s="47"/>
      <c r="I78" s="98"/>
      <c r="J78" s="99"/>
      <c r="K78" s="147">
        <v>0.05</v>
      </c>
      <c r="L78" s="900">
        <f>+N71*K78</f>
        <v>516.70000000000005</v>
      </c>
      <c r="M78" s="901"/>
      <c r="N78" s="148">
        <f>N71*K78</f>
        <v>516.70000000000005</v>
      </c>
    </row>
    <row r="79" spans="2:14" ht="14.25" thickBot="1">
      <c r="B79" s="817" t="s">
        <v>111</v>
      </c>
      <c r="C79" s="818"/>
      <c r="D79" s="818"/>
      <c r="E79" s="818"/>
      <c r="F79" s="818"/>
      <c r="G79" s="818"/>
      <c r="H79" s="818"/>
      <c r="I79" s="818"/>
      <c r="J79" s="818"/>
      <c r="K79" s="818"/>
      <c r="L79" s="898"/>
      <c r="M79" s="899"/>
      <c r="N79" s="76">
        <f>ROUND((L76+L77+L78),0)</f>
        <v>2067</v>
      </c>
    </row>
    <row r="80" spans="2:14" ht="13.5" thickBot="1">
      <c r="B80" s="67"/>
      <c r="N80" s="56"/>
    </row>
    <row r="81" spans="2:14" ht="13.5" thickBot="1">
      <c r="B81" s="842" t="s">
        <v>149</v>
      </c>
      <c r="C81" s="843"/>
      <c r="D81" s="843"/>
      <c r="E81" s="843"/>
      <c r="F81" s="843"/>
      <c r="G81" s="843"/>
      <c r="H81" s="843"/>
      <c r="I81" s="843"/>
      <c r="J81" s="843"/>
      <c r="K81" s="843"/>
      <c r="L81" s="843"/>
      <c r="M81" s="844"/>
      <c r="N81" s="389">
        <f>ROUND(N71+N79,0)</f>
        <v>12401</v>
      </c>
    </row>
    <row r="82" spans="2:14">
      <c r="B82" s="67"/>
      <c r="N82" s="56"/>
    </row>
    <row r="83" spans="2:14">
      <c r="B83" s="67"/>
      <c r="G83" s="54" t="str">
        <f>+'[40]SV-01'!$G$96</f>
        <v>Firma</v>
      </c>
      <c r="H83" s="54"/>
      <c r="I83" s="54"/>
      <c r="J83" s="54"/>
      <c r="N83" s="56"/>
    </row>
    <row r="84" spans="2:14" ht="13.5">
      <c r="B84" s="101"/>
      <c r="C84" s="102"/>
      <c r="D84" s="102"/>
      <c r="E84" s="102"/>
      <c r="F84" s="102"/>
      <c r="G84" s="54" t="str">
        <f>+'[40]SV-01'!$G$97</f>
        <v>Nombre:</v>
      </c>
      <c r="H84" s="102"/>
      <c r="I84" s="102"/>
      <c r="J84" s="102"/>
      <c r="K84" s="102"/>
      <c r="L84" s="102"/>
      <c r="M84" s="102"/>
      <c r="N84" s="103"/>
    </row>
    <row r="85" spans="2:14" ht="13.5">
      <c r="B85" s="101"/>
      <c r="C85" s="102"/>
      <c r="D85" s="102"/>
      <c r="E85" s="102"/>
      <c r="F85" s="102"/>
      <c r="G85" s="54" t="str">
        <f>+'[40]SV-01'!$G$98</f>
        <v>Representante Legal del Contratista o su Apoderado</v>
      </c>
      <c r="J85" s="102"/>
      <c r="K85" s="102"/>
      <c r="L85" s="102"/>
      <c r="M85" s="102"/>
      <c r="N85" s="103"/>
    </row>
    <row r="86" spans="2:14">
      <c r="B86" s="38"/>
      <c r="C86" s="63"/>
      <c r="D86" s="63"/>
      <c r="E86" s="63"/>
      <c r="F86" s="63"/>
      <c r="G86" s="54" t="str">
        <f>+'[40]SV-01'!$G$99</f>
        <v>Matricula No. :</v>
      </c>
      <c r="H86" s="63"/>
      <c r="I86" s="63"/>
      <c r="J86" s="63"/>
      <c r="K86" s="63"/>
      <c r="L86" s="63"/>
      <c r="M86" s="63"/>
      <c r="N86" s="61"/>
    </row>
    <row r="87" spans="2:14">
      <c r="B87" s="67"/>
      <c r="G87" s="29" t="s">
        <v>150</v>
      </c>
      <c r="N87" s="56"/>
    </row>
    <row r="88" spans="2:14" ht="13.5">
      <c r="B88" s="104" t="str">
        <f>+'[40]SV-01'!$B$101</f>
        <v>OBSERVACIONES INTERVENTORÍA</v>
      </c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6"/>
    </row>
    <row r="89" spans="2:14">
      <c r="B89" s="824"/>
      <c r="C89" s="825"/>
      <c r="D89" s="825"/>
      <c r="E89" s="825"/>
      <c r="F89" s="825"/>
      <c r="G89" s="825"/>
      <c r="H89" s="825"/>
      <c r="I89" s="825"/>
      <c r="J89" s="825"/>
      <c r="K89" s="825"/>
      <c r="L89" s="825"/>
      <c r="M89" s="825"/>
      <c r="N89" s="826"/>
    </row>
    <row r="90" spans="2:14">
      <c r="B90" s="788"/>
      <c r="C90" s="789"/>
      <c r="D90" s="789"/>
      <c r="E90" s="789"/>
      <c r="F90" s="789"/>
      <c r="G90" s="789"/>
      <c r="H90" s="789"/>
      <c r="I90" s="789"/>
      <c r="J90" s="789"/>
      <c r="K90" s="789"/>
      <c r="L90" s="789"/>
      <c r="M90" s="789"/>
      <c r="N90" s="831"/>
    </row>
    <row r="91" spans="2:14">
      <c r="B91" s="38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1"/>
    </row>
    <row r="92" spans="2:14">
      <c r="B92" s="67"/>
      <c r="G92" s="54" t="str">
        <f>+'[40]SV-01'!$G$105</f>
        <v>Firma</v>
      </c>
      <c r="N92" s="56"/>
    </row>
    <row r="93" spans="2:14">
      <c r="B93" s="67"/>
      <c r="G93" s="29" t="str">
        <f>+'[40]SV-01'!$G$106</f>
        <v>Nombre:</v>
      </c>
      <c r="H93" s="97"/>
      <c r="I93" s="97"/>
      <c r="J93" s="97"/>
      <c r="N93" s="56"/>
    </row>
    <row r="94" spans="2:14">
      <c r="B94" s="67"/>
      <c r="G94" s="29" t="str">
        <f>+'[40]SV-01'!$G$107</f>
        <v>Representante Legal del Interventor o su Apoderado</v>
      </c>
      <c r="H94" s="62"/>
      <c r="I94" s="62"/>
      <c r="J94" s="62"/>
      <c r="N94" s="56"/>
    </row>
    <row r="95" spans="2:14">
      <c r="B95" s="107"/>
      <c r="C95" s="63"/>
      <c r="D95" s="63"/>
      <c r="E95" s="63"/>
      <c r="F95" s="63"/>
      <c r="G95" s="29" t="str">
        <f>+'[40]SV-01'!$G$108</f>
        <v>Matricula No. :</v>
      </c>
      <c r="K95" s="63"/>
      <c r="L95" s="63"/>
      <c r="M95" s="63"/>
      <c r="N95" s="61"/>
    </row>
    <row r="96" spans="2:14" ht="13.5">
      <c r="B96" s="108" t="str">
        <f>+'[40]SV-01'!$B$109</f>
        <v xml:space="preserve">Original: Archivo de Gestión Contractual ( Subdirecciòn Administrativa) </v>
      </c>
      <c r="C96" s="109"/>
      <c r="D96" s="109"/>
      <c r="J96" s="832"/>
      <c r="K96" s="832"/>
      <c r="L96" s="832"/>
      <c r="M96" s="832"/>
      <c r="N96" s="833"/>
    </row>
    <row r="97" spans="2:14" ht="13.5">
      <c r="B97" s="108" t="str">
        <f>+'[40]SV-01'!$B$110</f>
        <v>Copias : Unidad Ejecutora,  Contratista, Interventor y Dirección Territorial.</v>
      </c>
      <c r="C97" s="109"/>
      <c r="D97" s="109"/>
      <c r="J97" s="832"/>
      <c r="K97" s="832"/>
      <c r="L97" s="832"/>
      <c r="M97" s="832"/>
      <c r="N97" s="833"/>
    </row>
    <row r="98" spans="2:14" ht="13.5" thickBot="1">
      <c r="B98" s="836"/>
      <c r="C98" s="837"/>
      <c r="D98" s="837"/>
      <c r="E98" s="81"/>
      <c r="F98" s="81"/>
      <c r="G98" s="81"/>
      <c r="H98" s="81"/>
      <c r="I98" s="81"/>
      <c r="J98" s="834"/>
      <c r="K98" s="834"/>
      <c r="L98" s="834"/>
      <c r="M98" s="834"/>
      <c r="N98" s="835"/>
    </row>
  </sheetData>
  <mergeCells count="95">
    <mergeCell ref="B89:N89"/>
    <mergeCell ref="B90:N90"/>
    <mergeCell ref="J96:N98"/>
    <mergeCell ref="B98:D98"/>
    <mergeCell ref="B76:H76"/>
    <mergeCell ref="L76:M76"/>
    <mergeCell ref="L77:M77"/>
    <mergeCell ref="L78:M78"/>
    <mergeCell ref="B79:M79"/>
    <mergeCell ref="B81:M81"/>
    <mergeCell ref="B75:H75"/>
    <mergeCell ref="L75:M75"/>
    <mergeCell ref="B65:G65"/>
    <mergeCell ref="L65:M65"/>
    <mergeCell ref="B66:G66"/>
    <mergeCell ref="L66:M66"/>
    <mergeCell ref="B67:G67"/>
    <mergeCell ref="L67:M67"/>
    <mergeCell ref="B68:G68"/>
    <mergeCell ref="L68:M68"/>
    <mergeCell ref="B69:M69"/>
    <mergeCell ref="B71:M71"/>
    <mergeCell ref="B72:N74"/>
    <mergeCell ref="B62:G62"/>
    <mergeCell ref="L62:M62"/>
    <mergeCell ref="B63:G63"/>
    <mergeCell ref="L63:M63"/>
    <mergeCell ref="B64:G64"/>
    <mergeCell ref="L64:M64"/>
    <mergeCell ref="B59:N61"/>
    <mergeCell ref="B50:I50"/>
    <mergeCell ref="L50:M50"/>
    <mergeCell ref="B51:M51"/>
    <mergeCell ref="B52:N54"/>
    <mergeCell ref="B55:H55"/>
    <mergeCell ref="L55:M55"/>
    <mergeCell ref="B56:H56"/>
    <mergeCell ref="L56:M56"/>
    <mergeCell ref="B57:H57"/>
    <mergeCell ref="L57:M57"/>
    <mergeCell ref="B58:M58"/>
    <mergeCell ref="B47:I47"/>
    <mergeCell ref="L47:M47"/>
    <mergeCell ref="B48:I48"/>
    <mergeCell ref="L48:M48"/>
    <mergeCell ref="B49:I49"/>
    <mergeCell ref="L49:M49"/>
    <mergeCell ref="B46:I46"/>
    <mergeCell ref="L46:M46"/>
    <mergeCell ref="B39:F39"/>
    <mergeCell ref="I39:J39"/>
    <mergeCell ref="L39:M39"/>
    <mergeCell ref="B40:H40"/>
    <mergeCell ref="I40:J40"/>
    <mergeCell ref="L40:M40"/>
    <mergeCell ref="B41:H41"/>
    <mergeCell ref="I41:J41"/>
    <mergeCell ref="L41:M41"/>
    <mergeCell ref="B42:M42"/>
    <mergeCell ref="B43:N45"/>
    <mergeCell ref="B34:N36"/>
    <mergeCell ref="B37:H37"/>
    <mergeCell ref="I37:J37"/>
    <mergeCell ref="L37:M37"/>
    <mergeCell ref="B38:H38"/>
    <mergeCell ref="L38:M38"/>
    <mergeCell ref="G28:M28"/>
    <mergeCell ref="B30:N30"/>
    <mergeCell ref="C32:K32"/>
    <mergeCell ref="L32:M32"/>
    <mergeCell ref="C33:K33"/>
    <mergeCell ref="L33:M33"/>
    <mergeCell ref="E26:M26"/>
    <mergeCell ref="K6:K8"/>
    <mergeCell ref="L6:L8"/>
    <mergeCell ref="M6:M8"/>
    <mergeCell ref="N6:N8"/>
    <mergeCell ref="C8:J8"/>
    <mergeCell ref="D12:G12"/>
    <mergeCell ref="J12:K12"/>
    <mergeCell ref="L13:N13"/>
    <mergeCell ref="H18:M18"/>
    <mergeCell ref="D19:M20"/>
    <mergeCell ref="D22:M22"/>
    <mergeCell ref="D24:M24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</mergeCells>
  <pageMargins left="0.7" right="0.7" top="0.75" bottom="0.75" header="0.3" footer="0.3"/>
  <pageSetup scale="5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A44FF-0D0C-43F0-858A-3202C646B858}">
  <sheetPr>
    <tabColor theme="9" tint="-0.249977111117893"/>
  </sheetPr>
  <dimension ref="B1:R98"/>
  <sheetViews>
    <sheetView view="pageBreakPreview" topLeftCell="A68" zoomScaleNormal="100" zoomScaleSheetLayoutView="100" workbookViewId="0">
      <selection activeCell="K77" sqref="K77"/>
    </sheetView>
  </sheetViews>
  <sheetFormatPr baseColWidth="10" defaultColWidth="11.42578125" defaultRowHeight="12.75"/>
  <cols>
    <col min="1" max="1" width="3.140625" style="29" customWidth="1"/>
    <col min="2" max="2" width="11.5703125" style="29" bestFit="1" customWidth="1"/>
    <col min="3" max="10" width="11.42578125" style="29"/>
    <col min="11" max="11" width="11.7109375" style="29" bestFit="1" customWidth="1"/>
    <col min="12" max="12" width="11.5703125" style="29" bestFit="1" customWidth="1"/>
    <col min="13" max="13" width="11.42578125" style="29"/>
    <col min="14" max="14" width="13.28515625" style="29" bestFit="1" customWidth="1"/>
    <col min="15" max="16384" width="11.42578125" style="29"/>
  </cols>
  <sheetData>
    <row r="1" spans="2:14" ht="13.5" thickBot="1"/>
    <row r="2" spans="2:14">
      <c r="B2" s="739"/>
      <c r="C2" s="741" t="s">
        <v>76</v>
      </c>
      <c r="D2" s="742"/>
      <c r="E2" s="742"/>
      <c r="F2" s="742"/>
      <c r="G2" s="742"/>
      <c r="H2" s="742"/>
      <c r="I2" s="742"/>
      <c r="J2" s="743"/>
      <c r="K2" s="744" t="s">
        <v>77</v>
      </c>
      <c r="L2" s="746" t="s">
        <v>78</v>
      </c>
      <c r="M2" s="747"/>
      <c r="N2" s="748"/>
    </row>
    <row r="3" spans="2:14" ht="13.5">
      <c r="B3" s="740"/>
      <c r="C3" s="752" t="s">
        <v>0</v>
      </c>
      <c r="D3" s="753"/>
      <c r="E3" s="753"/>
      <c r="F3" s="753"/>
      <c r="G3" s="753"/>
      <c r="H3" s="753"/>
      <c r="I3" s="753"/>
      <c r="J3" s="754"/>
      <c r="K3" s="745"/>
      <c r="L3" s="749"/>
      <c r="M3" s="750"/>
      <c r="N3" s="751"/>
    </row>
    <row r="4" spans="2:14" ht="13.5">
      <c r="B4" s="740"/>
      <c r="C4" s="755" t="s">
        <v>79</v>
      </c>
      <c r="D4" s="756"/>
      <c r="E4" s="756"/>
      <c r="F4" s="756"/>
      <c r="G4" s="756"/>
      <c r="H4" s="756"/>
      <c r="I4" s="756"/>
      <c r="J4" s="757"/>
      <c r="K4" s="731" t="s">
        <v>80</v>
      </c>
      <c r="L4" s="759">
        <v>2</v>
      </c>
      <c r="M4" s="760"/>
      <c r="N4" s="761"/>
    </row>
    <row r="5" spans="2:14">
      <c r="B5" s="740"/>
      <c r="C5" s="735" t="s">
        <v>81</v>
      </c>
      <c r="D5" s="736"/>
      <c r="E5" s="736"/>
      <c r="F5" s="736"/>
      <c r="G5" s="736"/>
      <c r="H5" s="736"/>
      <c r="I5" s="736"/>
      <c r="J5" s="737"/>
      <c r="K5" s="758"/>
      <c r="L5" s="762"/>
      <c r="M5" s="763"/>
      <c r="N5" s="764"/>
    </row>
    <row r="6" spans="2:14">
      <c r="B6" s="740"/>
      <c r="C6" s="765" t="str">
        <f>+'[40]DATOS INICIALES '!B5</f>
        <v>MANUAL DE INTERVENTORÍA OBRA PUBLICA</v>
      </c>
      <c r="D6" s="766"/>
      <c r="E6" s="766"/>
      <c r="F6" s="766"/>
      <c r="G6" s="766"/>
      <c r="H6" s="766"/>
      <c r="I6" s="766"/>
      <c r="J6" s="767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765"/>
      <c r="D7" s="766"/>
      <c r="E7" s="766"/>
      <c r="F7" s="766"/>
      <c r="G7" s="766"/>
      <c r="H7" s="766"/>
      <c r="I7" s="766"/>
      <c r="J7" s="767"/>
      <c r="K7" s="732"/>
      <c r="L7" s="732"/>
      <c r="M7" s="732"/>
      <c r="N7" s="734"/>
    </row>
    <row r="8" spans="2:14">
      <c r="B8" s="740"/>
      <c r="C8" s="735" t="s">
        <v>84</v>
      </c>
      <c r="D8" s="736"/>
      <c r="E8" s="736"/>
      <c r="F8" s="736"/>
      <c r="G8" s="736"/>
      <c r="H8" s="736"/>
      <c r="I8" s="736"/>
      <c r="J8" s="737"/>
      <c r="K8" s="732"/>
      <c r="L8" s="732"/>
      <c r="M8" s="732"/>
      <c r="N8" s="734"/>
    </row>
    <row r="9" spans="2:14" ht="14.25" thickBot="1">
      <c r="B9" s="131"/>
      <c r="C9" s="30"/>
      <c r="D9" s="30"/>
      <c r="E9" s="30"/>
      <c r="F9" s="30"/>
      <c r="G9" s="30"/>
      <c r="H9" s="30"/>
      <c r="I9" s="30"/>
      <c r="J9" s="30"/>
      <c r="K9" s="30"/>
      <c r="L9" s="31"/>
      <c r="M9" s="31"/>
      <c r="N9" s="32"/>
    </row>
    <row r="10" spans="2:14" ht="13.5">
      <c r="B10" s="33"/>
      <c r="C10" s="34"/>
      <c r="D10" s="34"/>
      <c r="E10" s="34"/>
      <c r="F10" s="34"/>
      <c r="G10" s="34"/>
      <c r="H10" s="34"/>
      <c r="I10" s="34"/>
      <c r="J10" s="34"/>
      <c r="K10" s="35" t="s">
        <v>85</v>
      </c>
      <c r="L10" s="36" t="s">
        <v>86</v>
      </c>
      <c r="M10" s="36" t="s">
        <v>87</v>
      </c>
      <c r="N10" s="37" t="s">
        <v>88</v>
      </c>
    </row>
    <row r="11" spans="2:14" ht="13.5">
      <c r="B11" s="38"/>
      <c r="C11" s="123"/>
      <c r="D11" s="123"/>
      <c r="E11" s="123"/>
      <c r="F11" s="123"/>
      <c r="G11" s="123"/>
      <c r="H11" s="123"/>
      <c r="I11" s="123"/>
      <c r="J11" s="123"/>
      <c r="K11" s="39"/>
      <c r="L11" s="40"/>
      <c r="M11" s="40"/>
      <c r="N11" s="41"/>
    </row>
    <row r="12" spans="2:14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42"/>
      <c r="C13" s="43"/>
      <c r="D13" s="124"/>
      <c r="E13" s="124"/>
      <c r="F13" s="124"/>
      <c r="G13" s="124"/>
      <c r="H13" s="43"/>
      <c r="I13" s="124"/>
      <c r="J13" s="43"/>
      <c r="K13" s="124"/>
      <c r="L13" s="782"/>
      <c r="M13" s="782"/>
      <c r="N13" s="783"/>
    </row>
    <row r="14" spans="2:14" ht="13.5">
      <c r="B14" s="42"/>
      <c r="C14" s="43"/>
      <c r="D14" s="124"/>
      <c r="E14" s="124"/>
      <c r="F14" s="124"/>
      <c r="G14" s="124"/>
      <c r="H14" s="43"/>
      <c r="I14" s="124"/>
      <c r="J14" s="43"/>
      <c r="K14" s="124"/>
      <c r="L14" s="124"/>
      <c r="M14" s="124"/>
      <c r="N14" s="125"/>
    </row>
    <row r="15" spans="2:14" ht="13.5">
      <c r="B15" s="44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45"/>
    </row>
    <row r="16" spans="2:14" ht="13.5" thickBot="1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8"/>
    </row>
    <row r="17" spans="2:14">
      <c r="B17" s="49"/>
      <c r="C17" s="50"/>
      <c r="D17" s="50"/>
      <c r="E17" s="50"/>
      <c r="F17" s="50"/>
      <c r="G17" s="50"/>
      <c r="J17" s="50"/>
      <c r="K17" s="50"/>
      <c r="L17" s="50"/>
      <c r="M17" s="50"/>
      <c r="N17" s="51"/>
    </row>
    <row r="18" spans="2:14" ht="13.5">
      <c r="B18" s="52" t="s">
        <v>93</v>
      </c>
      <c r="C18" s="53"/>
      <c r="D18" s="126"/>
      <c r="E18" s="54"/>
      <c r="F18" s="54"/>
      <c r="G18" s="55" t="s">
        <v>83</v>
      </c>
      <c r="H18" s="855"/>
      <c r="I18" s="855"/>
      <c r="J18" s="855"/>
      <c r="K18" s="855"/>
      <c r="L18" s="855"/>
      <c r="M18" s="855"/>
      <c r="N18" s="56"/>
    </row>
    <row r="19" spans="2:14" ht="12.75" customHeight="1">
      <c r="B19" s="57" t="s">
        <v>94</v>
      </c>
      <c r="C19" s="58"/>
      <c r="D19" s="785" t="s">
        <v>95</v>
      </c>
      <c r="E19" s="785"/>
      <c r="F19" s="785"/>
      <c r="G19" s="785"/>
      <c r="H19" s="785"/>
      <c r="I19" s="785"/>
      <c r="J19" s="785"/>
      <c r="K19" s="785"/>
      <c r="L19" s="785"/>
      <c r="M19" s="785"/>
      <c r="N19" s="59"/>
    </row>
    <row r="20" spans="2:14">
      <c r="B20" s="57"/>
      <c r="C20" s="58"/>
      <c r="D20" s="786"/>
      <c r="E20" s="786"/>
      <c r="F20" s="786"/>
      <c r="G20" s="786"/>
      <c r="H20" s="786"/>
      <c r="I20" s="786"/>
      <c r="J20" s="786"/>
      <c r="K20" s="786"/>
      <c r="L20" s="786"/>
      <c r="M20" s="786"/>
      <c r="N20" s="59"/>
    </row>
    <row r="21" spans="2:14">
      <c r="B21" s="57"/>
      <c r="C21" s="58"/>
      <c r="D21" s="140"/>
      <c r="E21" s="140"/>
      <c r="F21" s="140"/>
      <c r="G21" s="140"/>
      <c r="H21" s="140"/>
      <c r="I21" s="140"/>
      <c r="J21" s="140"/>
      <c r="K21" s="140"/>
      <c r="L21" s="140"/>
      <c r="M21" s="60"/>
      <c r="N21" s="59"/>
    </row>
    <row r="22" spans="2:14">
      <c r="B22" s="57" t="s">
        <v>96</v>
      </c>
      <c r="C22" s="58"/>
      <c r="D22" s="787"/>
      <c r="E22" s="787"/>
      <c r="F22" s="787"/>
      <c r="G22" s="787"/>
      <c r="H22" s="787"/>
      <c r="I22" s="787"/>
      <c r="J22" s="787"/>
      <c r="K22" s="787"/>
      <c r="L22" s="787"/>
      <c r="M22" s="787"/>
      <c r="N22" s="61"/>
    </row>
    <row r="23" spans="2:14">
      <c r="B23" s="57"/>
      <c r="C23" s="58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61"/>
    </row>
    <row r="24" spans="2:14">
      <c r="B24" s="57" t="s">
        <v>97</v>
      </c>
      <c r="C24" s="58"/>
      <c r="D24" s="787"/>
      <c r="E24" s="787"/>
      <c r="F24" s="787"/>
      <c r="G24" s="787"/>
      <c r="H24" s="787"/>
      <c r="I24" s="787"/>
      <c r="J24" s="787"/>
      <c r="K24" s="787"/>
      <c r="L24" s="787"/>
      <c r="M24" s="787"/>
      <c r="N24" s="61"/>
    </row>
    <row r="25" spans="2:14">
      <c r="B25" s="57"/>
      <c r="C25" s="58"/>
      <c r="D25" s="62"/>
      <c r="E25" s="62"/>
      <c r="F25" s="62"/>
      <c r="G25" s="62"/>
      <c r="H25" s="62"/>
      <c r="I25" s="62"/>
      <c r="J25" s="62"/>
      <c r="K25" s="62"/>
      <c r="L25" s="62"/>
      <c r="M25" s="63"/>
      <c r="N25" s="61"/>
    </row>
    <row r="26" spans="2:14">
      <c r="B26" s="57" t="s">
        <v>98</v>
      </c>
      <c r="C26" s="57"/>
      <c r="D26" s="62"/>
      <c r="E26" s="787"/>
      <c r="F26" s="787"/>
      <c r="G26" s="787"/>
      <c r="H26" s="787"/>
      <c r="I26" s="787"/>
      <c r="J26" s="787"/>
      <c r="K26" s="787"/>
      <c r="L26" s="787"/>
      <c r="M26" s="787"/>
      <c r="N26" s="61"/>
    </row>
    <row r="27" spans="2:14">
      <c r="B27" s="52"/>
      <c r="C27" s="53"/>
      <c r="D27" s="62"/>
      <c r="E27" s="62"/>
      <c r="F27" s="62"/>
      <c r="G27" s="62"/>
      <c r="H27" s="62"/>
      <c r="I27" s="62"/>
      <c r="J27" s="62"/>
      <c r="K27" s="62"/>
      <c r="L27" s="62"/>
      <c r="M27" s="63"/>
      <c r="N27" s="61"/>
    </row>
    <row r="28" spans="2:14">
      <c r="B28" s="57" t="s">
        <v>99</v>
      </c>
      <c r="C28" s="58"/>
      <c r="D28" s="62"/>
      <c r="E28" s="62"/>
      <c r="F28" s="62"/>
      <c r="G28" s="768"/>
      <c r="H28" s="768"/>
      <c r="I28" s="768"/>
      <c r="J28" s="768"/>
      <c r="K28" s="768"/>
      <c r="L28" s="768"/>
      <c r="M28" s="768"/>
      <c r="N28" s="61"/>
    </row>
    <row r="29" spans="2:14" ht="13.5" thickBot="1"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6"/>
    </row>
    <row r="30" spans="2:14" ht="13.5">
      <c r="B30" s="769" t="s">
        <v>100</v>
      </c>
      <c r="C30" s="770"/>
      <c r="D30" s="770"/>
      <c r="E30" s="770"/>
      <c r="F30" s="770"/>
      <c r="G30" s="770"/>
      <c r="H30" s="770"/>
      <c r="I30" s="770"/>
      <c r="J30" s="770"/>
      <c r="K30" s="770"/>
      <c r="L30" s="770"/>
      <c r="M30" s="770"/>
      <c r="N30" s="771"/>
    </row>
    <row r="31" spans="2:14" ht="13.5" thickBot="1">
      <c r="B31" s="67"/>
      <c r="N31" s="56"/>
    </row>
    <row r="32" spans="2:14" ht="13.5">
      <c r="B32" s="110" t="s">
        <v>101</v>
      </c>
      <c r="C32" s="772" t="s">
        <v>102</v>
      </c>
      <c r="D32" s="773"/>
      <c r="E32" s="773"/>
      <c r="F32" s="773"/>
      <c r="G32" s="773"/>
      <c r="H32" s="773"/>
      <c r="I32" s="773"/>
      <c r="J32" s="773"/>
      <c r="K32" s="774" t="s">
        <v>103</v>
      </c>
      <c r="L32" s="775" t="s">
        <v>104</v>
      </c>
      <c r="M32" s="776"/>
      <c r="N32" s="110" t="s">
        <v>10</v>
      </c>
    </row>
    <row r="33" spans="2:18" ht="13.5" thickBot="1">
      <c r="B33" s="111">
        <f>'PRESUPUESTO OFICIAL'!B30</f>
        <v>14</v>
      </c>
      <c r="C33" s="909" t="str">
        <f>'PRESUPUESTO OFICIAL'!F30</f>
        <v>Instalación piso en tableta de gress 25x25</v>
      </c>
      <c r="D33" s="910"/>
      <c r="E33" s="910"/>
      <c r="F33" s="910"/>
      <c r="G33" s="910"/>
      <c r="H33" s="910"/>
      <c r="I33" s="910"/>
      <c r="J33" s="910"/>
      <c r="K33" s="911"/>
      <c r="L33" s="936" t="str">
        <f>'PRESUPUESTO OFICIAL'!G30</f>
        <v>M2</v>
      </c>
      <c r="M33" s="781"/>
      <c r="N33" s="150">
        <f>'PRESUPUESTO OFICIAL'!H30</f>
        <v>38</v>
      </c>
    </row>
    <row r="34" spans="2:18">
      <c r="B34" s="794" t="s">
        <v>105</v>
      </c>
      <c r="C34" s="795"/>
      <c r="D34" s="795"/>
      <c r="E34" s="795"/>
      <c r="F34" s="795"/>
      <c r="G34" s="795"/>
      <c r="H34" s="795"/>
      <c r="I34" s="795"/>
      <c r="J34" s="795"/>
      <c r="K34" s="795"/>
      <c r="L34" s="795"/>
      <c r="M34" s="795"/>
      <c r="N34" s="796"/>
    </row>
    <row r="35" spans="2:18">
      <c r="B35" s="797"/>
      <c r="C35" s="798"/>
      <c r="D35" s="798"/>
      <c r="E35" s="798"/>
      <c r="F35" s="798"/>
      <c r="G35" s="798"/>
      <c r="H35" s="798"/>
      <c r="I35" s="798"/>
      <c r="J35" s="798"/>
      <c r="K35" s="798"/>
      <c r="L35" s="798"/>
      <c r="M35" s="798"/>
      <c r="N35" s="799"/>
    </row>
    <row r="36" spans="2:18" ht="13.5" thickBot="1">
      <c r="B36" s="800"/>
      <c r="C36" s="801"/>
      <c r="D36" s="801"/>
      <c r="E36" s="801"/>
      <c r="F36" s="801"/>
      <c r="G36" s="801"/>
      <c r="H36" s="801"/>
      <c r="I36" s="801"/>
      <c r="J36" s="801"/>
      <c r="K36" s="801"/>
      <c r="L36" s="801"/>
      <c r="M36" s="801"/>
      <c r="N36" s="802"/>
    </row>
    <row r="37" spans="2:18" ht="13.5">
      <c r="B37" s="775" t="s">
        <v>102</v>
      </c>
      <c r="C37" s="803"/>
      <c r="D37" s="803"/>
      <c r="E37" s="803"/>
      <c r="F37" s="803"/>
      <c r="G37" s="803"/>
      <c r="H37" s="804"/>
      <c r="I37" s="805" t="s">
        <v>106</v>
      </c>
      <c r="J37" s="806"/>
      <c r="K37" s="113" t="s">
        <v>107</v>
      </c>
      <c r="L37" s="807" t="s">
        <v>108</v>
      </c>
      <c r="M37" s="804"/>
      <c r="N37" s="114" t="s">
        <v>109</v>
      </c>
    </row>
    <row r="38" spans="2:18">
      <c r="B38" s="937" t="s">
        <v>154</v>
      </c>
      <c r="C38" s="938"/>
      <c r="D38" s="938"/>
      <c r="E38" s="938"/>
      <c r="F38" s="938"/>
      <c r="G38" s="938"/>
      <c r="H38" s="939"/>
      <c r="I38" s="201"/>
      <c r="J38" s="202"/>
      <c r="K38" s="189">
        <f>N69</f>
        <v>6889</v>
      </c>
      <c r="L38" s="792">
        <v>0.1</v>
      </c>
      <c r="M38" s="793"/>
      <c r="N38" s="190">
        <f>K38*L38</f>
        <v>688.90000000000009</v>
      </c>
    </row>
    <row r="39" spans="2:18">
      <c r="B39" s="940"/>
      <c r="C39" s="941"/>
      <c r="D39" s="941"/>
      <c r="E39" s="941"/>
      <c r="F39" s="941"/>
      <c r="G39" s="237"/>
      <c r="H39" s="238"/>
      <c r="I39" s="816"/>
      <c r="J39" s="813"/>
      <c r="K39" s="220"/>
      <c r="L39" s="792"/>
      <c r="M39" s="793"/>
      <c r="N39" s="190"/>
    </row>
    <row r="40" spans="2:18">
      <c r="B40" s="808"/>
      <c r="C40" s="809"/>
      <c r="D40" s="809"/>
      <c r="E40" s="809"/>
      <c r="F40" s="809"/>
      <c r="G40" s="787"/>
      <c r="H40" s="810"/>
      <c r="I40" s="816"/>
      <c r="J40" s="813"/>
      <c r="K40" s="68"/>
      <c r="L40" s="792"/>
      <c r="M40" s="793"/>
      <c r="N40" s="69"/>
    </row>
    <row r="41" spans="2:18" ht="13.5" thickBot="1">
      <c r="B41" s="808"/>
      <c r="C41" s="809"/>
      <c r="D41" s="809"/>
      <c r="E41" s="809"/>
      <c r="F41" s="809"/>
      <c r="G41" s="809"/>
      <c r="H41" s="810"/>
      <c r="I41" s="816"/>
      <c r="J41" s="813"/>
      <c r="K41" s="68"/>
      <c r="L41" s="792"/>
      <c r="M41" s="793"/>
      <c r="N41" s="69"/>
    </row>
    <row r="42" spans="2:18" ht="14.25" thickBot="1">
      <c r="B42" s="817" t="s">
        <v>111</v>
      </c>
      <c r="C42" s="818"/>
      <c r="D42" s="818"/>
      <c r="E42" s="818"/>
      <c r="F42" s="818"/>
      <c r="G42" s="818"/>
      <c r="H42" s="818"/>
      <c r="I42" s="818"/>
      <c r="J42" s="818"/>
      <c r="K42" s="818"/>
      <c r="L42" s="818"/>
      <c r="M42" s="819"/>
      <c r="N42" s="70">
        <f>ROUND((SUM(N38:N41)),0)</f>
        <v>689</v>
      </c>
    </row>
    <row r="43" spans="2:18">
      <c r="B43" s="794" t="s">
        <v>112</v>
      </c>
      <c r="C43" s="795"/>
      <c r="D43" s="795"/>
      <c r="E43" s="795"/>
      <c r="F43" s="795"/>
      <c r="G43" s="795"/>
      <c r="H43" s="795"/>
      <c r="I43" s="795"/>
      <c r="J43" s="795"/>
      <c r="K43" s="795"/>
      <c r="L43" s="795"/>
      <c r="M43" s="795"/>
      <c r="N43" s="796"/>
    </row>
    <row r="44" spans="2:18">
      <c r="B44" s="797"/>
      <c r="C44" s="798"/>
      <c r="D44" s="798"/>
      <c r="E44" s="798"/>
      <c r="F44" s="798"/>
      <c r="G44" s="798"/>
      <c r="H44" s="798"/>
      <c r="I44" s="798"/>
      <c r="J44" s="798"/>
      <c r="K44" s="798"/>
      <c r="L44" s="798"/>
      <c r="M44" s="798"/>
      <c r="N44" s="799"/>
      <c r="R44" s="29">
        <v>106295.88888888901</v>
      </c>
    </row>
    <row r="45" spans="2:18" ht="13.5" thickBot="1">
      <c r="B45" s="800"/>
      <c r="C45" s="801"/>
      <c r="D45" s="801"/>
      <c r="E45" s="801"/>
      <c r="F45" s="801"/>
      <c r="G45" s="801"/>
      <c r="H45" s="801"/>
      <c r="I45" s="801"/>
      <c r="J45" s="801"/>
      <c r="K45" s="801"/>
      <c r="L45" s="801"/>
      <c r="M45" s="801"/>
      <c r="N45" s="802"/>
    </row>
    <row r="46" spans="2:18" ht="13.5">
      <c r="B46" s="775" t="s">
        <v>102</v>
      </c>
      <c r="C46" s="803"/>
      <c r="D46" s="803"/>
      <c r="E46" s="803"/>
      <c r="F46" s="803"/>
      <c r="G46" s="803"/>
      <c r="H46" s="803"/>
      <c r="I46" s="804"/>
      <c r="J46" s="129" t="s">
        <v>104</v>
      </c>
      <c r="K46" s="113" t="s">
        <v>10</v>
      </c>
      <c r="L46" s="807" t="s">
        <v>113</v>
      </c>
      <c r="M46" s="804"/>
      <c r="N46" s="114" t="s">
        <v>109</v>
      </c>
    </row>
    <row r="47" spans="2:18">
      <c r="B47" s="942" t="s">
        <v>210</v>
      </c>
      <c r="C47" s="943"/>
      <c r="D47" s="943"/>
      <c r="E47" s="943"/>
      <c r="F47" s="943"/>
      <c r="G47" s="943"/>
      <c r="H47" s="943"/>
      <c r="I47" s="944"/>
      <c r="J47" s="239" t="s">
        <v>23</v>
      </c>
      <c r="K47" s="399">
        <v>1.05</v>
      </c>
      <c r="L47" s="814">
        <v>22000</v>
      </c>
      <c r="M47" s="815"/>
      <c r="N47" s="69">
        <f>L47*K47</f>
        <v>23100</v>
      </c>
    </row>
    <row r="48" spans="2:18">
      <c r="B48" s="811" t="s">
        <v>211</v>
      </c>
      <c r="C48" s="812"/>
      <c r="D48" s="812"/>
      <c r="E48" s="812"/>
      <c r="F48" s="812"/>
      <c r="G48" s="812"/>
      <c r="H48" s="812"/>
      <c r="I48" s="813"/>
      <c r="J48" s="71" t="s">
        <v>212</v>
      </c>
      <c r="K48" s="139">
        <v>2</v>
      </c>
      <c r="L48" s="814">
        <v>700</v>
      </c>
      <c r="M48" s="815"/>
      <c r="N48" s="69">
        <f>K48*L48</f>
        <v>1400</v>
      </c>
    </row>
    <row r="49" spans="2:14">
      <c r="B49" s="811" t="s">
        <v>182</v>
      </c>
      <c r="C49" s="812"/>
      <c r="D49" s="812"/>
      <c r="E49" s="812"/>
      <c r="F49" s="812"/>
      <c r="G49" s="812"/>
      <c r="H49" s="812"/>
      <c r="I49" s="813"/>
      <c r="J49" s="71" t="s">
        <v>183</v>
      </c>
      <c r="K49" s="139">
        <v>4.2000000000000003E-2</v>
      </c>
      <c r="L49" s="814">
        <v>448388</v>
      </c>
      <c r="M49" s="815"/>
      <c r="N49" s="69">
        <f>K49*L49</f>
        <v>18832.296000000002</v>
      </c>
    </row>
    <row r="50" spans="2:14" ht="13.5" thickBot="1">
      <c r="B50" s="811" t="s">
        <v>213</v>
      </c>
      <c r="C50" s="812"/>
      <c r="D50" s="812"/>
      <c r="E50" s="812"/>
      <c r="F50" s="812"/>
      <c r="G50" s="812"/>
      <c r="H50" s="812"/>
      <c r="I50" s="813"/>
      <c r="J50" s="130" t="s">
        <v>115</v>
      </c>
      <c r="K50" s="139">
        <v>1.25</v>
      </c>
      <c r="L50" s="814">
        <v>1874</v>
      </c>
      <c r="M50" s="815"/>
      <c r="N50" s="69">
        <f>K50*L50</f>
        <v>2342.5</v>
      </c>
    </row>
    <row r="51" spans="2:14" ht="14.25" thickBot="1">
      <c r="B51" s="817" t="s">
        <v>111</v>
      </c>
      <c r="C51" s="818"/>
      <c r="D51" s="818"/>
      <c r="E51" s="818"/>
      <c r="F51" s="818"/>
      <c r="G51" s="818"/>
      <c r="H51" s="818"/>
      <c r="I51" s="818"/>
      <c r="J51" s="818"/>
      <c r="K51" s="818"/>
      <c r="L51" s="818"/>
      <c r="M51" s="819"/>
      <c r="N51" s="76">
        <f>ROUND((SUM(N47:N50)),0)</f>
        <v>45675</v>
      </c>
    </row>
    <row r="52" spans="2:14">
      <c r="B52" s="794" t="s">
        <v>130</v>
      </c>
      <c r="C52" s="795"/>
      <c r="D52" s="795"/>
      <c r="E52" s="795"/>
      <c r="F52" s="795"/>
      <c r="G52" s="795"/>
      <c r="H52" s="795"/>
      <c r="I52" s="795"/>
      <c r="J52" s="795"/>
      <c r="K52" s="795"/>
      <c r="L52" s="795"/>
      <c r="M52" s="795"/>
      <c r="N52" s="796"/>
    </row>
    <row r="53" spans="2:14">
      <c r="B53" s="797"/>
      <c r="C53" s="798"/>
      <c r="D53" s="798"/>
      <c r="E53" s="798"/>
      <c r="F53" s="798"/>
      <c r="G53" s="798"/>
      <c r="H53" s="798"/>
      <c r="I53" s="798"/>
      <c r="J53" s="798"/>
      <c r="K53" s="798"/>
      <c r="L53" s="798"/>
      <c r="M53" s="798"/>
      <c r="N53" s="799"/>
    </row>
    <row r="54" spans="2:14" ht="13.5" thickBot="1">
      <c r="B54" s="800"/>
      <c r="C54" s="801"/>
      <c r="D54" s="801"/>
      <c r="E54" s="801"/>
      <c r="F54" s="801"/>
      <c r="G54" s="801"/>
      <c r="H54" s="801"/>
      <c r="I54" s="801"/>
      <c r="J54" s="801"/>
      <c r="K54" s="801"/>
      <c r="L54" s="801"/>
      <c r="M54" s="801"/>
      <c r="N54" s="802"/>
    </row>
    <row r="55" spans="2:14" ht="13.5">
      <c r="B55" s="775" t="s">
        <v>131</v>
      </c>
      <c r="C55" s="803"/>
      <c r="D55" s="803"/>
      <c r="E55" s="803"/>
      <c r="F55" s="803"/>
      <c r="G55" s="803"/>
      <c r="H55" s="803"/>
      <c r="I55" s="113" t="s">
        <v>132</v>
      </c>
      <c r="J55" s="128" t="s">
        <v>133</v>
      </c>
      <c r="K55" s="134" t="s">
        <v>134</v>
      </c>
      <c r="L55" s="807" t="s">
        <v>135</v>
      </c>
      <c r="M55" s="804"/>
      <c r="N55" s="114" t="s">
        <v>109</v>
      </c>
    </row>
    <row r="56" spans="2:14">
      <c r="B56" s="811"/>
      <c r="C56" s="812"/>
      <c r="D56" s="812"/>
      <c r="E56" s="812"/>
      <c r="F56" s="812"/>
      <c r="G56" s="812"/>
      <c r="H56" s="812"/>
      <c r="I56" s="77"/>
      <c r="J56" s="78"/>
      <c r="K56" s="77"/>
      <c r="L56" s="814"/>
      <c r="M56" s="815"/>
      <c r="N56" s="79"/>
    </row>
    <row r="57" spans="2:14" ht="13.5" thickBot="1">
      <c r="B57" s="827"/>
      <c r="C57" s="828"/>
      <c r="D57" s="828"/>
      <c r="E57" s="828"/>
      <c r="F57" s="828"/>
      <c r="G57" s="828"/>
      <c r="H57" s="828"/>
      <c r="I57" s="80"/>
      <c r="J57" s="81"/>
      <c r="K57" s="80"/>
      <c r="L57" s="829"/>
      <c r="M57" s="830"/>
      <c r="N57" s="82"/>
    </row>
    <row r="58" spans="2:14" ht="14.25" thickBot="1">
      <c r="B58" s="817" t="s">
        <v>111</v>
      </c>
      <c r="C58" s="818"/>
      <c r="D58" s="818"/>
      <c r="E58" s="818"/>
      <c r="F58" s="818"/>
      <c r="G58" s="818"/>
      <c r="H58" s="818"/>
      <c r="I58" s="818"/>
      <c r="J58" s="818"/>
      <c r="K58" s="818"/>
      <c r="L58" s="818"/>
      <c r="M58" s="819"/>
      <c r="N58" s="83">
        <f>ROUND((SUM(N56:N57)),0)</f>
        <v>0</v>
      </c>
    </row>
    <row r="59" spans="2:14">
      <c r="B59" s="794" t="s">
        <v>136</v>
      </c>
      <c r="C59" s="795"/>
      <c r="D59" s="795"/>
      <c r="E59" s="795"/>
      <c r="F59" s="795"/>
      <c r="G59" s="795"/>
      <c r="H59" s="795"/>
      <c r="I59" s="795"/>
      <c r="J59" s="795"/>
      <c r="K59" s="795"/>
      <c r="L59" s="795"/>
      <c r="M59" s="795"/>
      <c r="N59" s="796"/>
    </row>
    <row r="60" spans="2:14">
      <c r="B60" s="797" t="s">
        <v>136</v>
      </c>
      <c r="C60" s="798"/>
      <c r="D60" s="798"/>
      <c r="E60" s="798"/>
      <c r="F60" s="798"/>
      <c r="G60" s="798"/>
      <c r="H60" s="798"/>
      <c r="I60" s="798"/>
      <c r="J60" s="798"/>
      <c r="K60" s="798"/>
      <c r="L60" s="798"/>
      <c r="M60" s="798"/>
      <c r="N60" s="799"/>
    </row>
    <row r="61" spans="2:14" ht="13.5" thickBot="1">
      <c r="B61" s="800"/>
      <c r="C61" s="801"/>
      <c r="D61" s="801"/>
      <c r="E61" s="801"/>
      <c r="F61" s="801"/>
      <c r="G61" s="801"/>
      <c r="H61" s="801"/>
      <c r="I61" s="801"/>
      <c r="J61" s="801"/>
      <c r="K61" s="801"/>
      <c r="L61" s="801"/>
      <c r="M61" s="801"/>
      <c r="N61" s="802"/>
    </row>
    <row r="62" spans="2:14" ht="13.5">
      <c r="B62" s="775" t="s">
        <v>137</v>
      </c>
      <c r="C62" s="803"/>
      <c r="D62" s="803"/>
      <c r="E62" s="803"/>
      <c r="F62" s="803"/>
      <c r="G62" s="803"/>
      <c r="H62" s="113" t="s">
        <v>10</v>
      </c>
      <c r="I62" s="113" t="s">
        <v>138</v>
      </c>
      <c r="J62" s="128" t="s">
        <v>139</v>
      </c>
      <c r="K62" s="134" t="s">
        <v>140</v>
      </c>
      <c r="L62" s="807" t="s">
        <v>108</v>
      </c>
      <c r="M62" s="804"/>
      <c r="N62" s="114" t="s">
        <v>109</v>
      </c>
    </row>
    <row r="63" spans="2:14">
      <c r="B63" s="808" t="s">
        <v>184</v>
      </c>
      <c r="C63" s="809"/>
      <c r="D63" s="809"/>
      <c r="E63" s="809"/>
      <c r="F63" s="809"/>
      <c r="G63" s="810"/>
      <c r="H63" s="84">
        <v>2</v>
      </c>
      <c r="I63" s="132">
        <v>37239</v>
      </c>
      <c r="J63" s="84">
        <v>1.85</v>
      </c>
      <c r="K63" s="86">
        <f>+H63*I63*J63</f>
        <v>137784.30000000002</v>
      </c>
      <c r="L63" s="822">
        <v>40</v>
      </c>
      <c r="M63" s="823"/>
      <c r="N63" s="87">
        <f>K63/L63</f>
        <v>3444.6075000000005</v>
      </c>
    </row>
    <row r="64" spans="2:14">
      <c r="B64" s="808" t="s">
        <v>142</v>
      </c>
      <c r="C64" s="809"/>
      <c r="D64" s="809"/>
      <c r="E64" s="809"/>
      <c r="F64" s="809"/>
      <c r="G64" s="810"/>
      <c r="H64" s="84">
        <v>1</v>
      </c>
      <c r="I64" s="85">
        <f>37239*2</f>
        <v>74478</v>
      </c>
      <c r="J64" s="84">
        <v>1.85</v>
      </c>
      <c r="K64" s="86">
        <f>+H64*I64*J64</f>
        <v>137784.30000000002</v>
      </c>
      <c r="L64" s="822">
        <v>40</v>
      </c>
      <c r="M64" s="823"/>
      <c r="N64" s="87">
        <f>K64/L64</f>
        <v>3444.6075000000005</v>
      </c>
    </row>
    <row r="65" spans="2:14">
      <c r="B65" s="808"/>
      <c r="C65" s="809"/>
      <c r="D65" s="809"/>
      <c r="E65" s="809"/>
      <c r="F65" s="809"/>
      <c r="G65" s="810"/>
      <c r="H65" s="84"/>
      <c r="I65" s="85"/>
      <c r="J65" s="88"/>
      <c r="K65" s="86"/>
      <c r="L65" s="822"/>
      <c r="M65" s="823"/>
      <c r="N65" s="87"/>
    </row>
    <row r="66" spans="2:14">
      <c r="B66" s="808"/>
      <c r="C66" s="809"/>
      <c r="D66" s="809"/>
      <c r="E66" s="809"/>
      <c r="F66" s="809"/>
      <c r="G66" s="810"/>
      <c r="H66" s="84"/>
      <c r="I66" s="85"/>
      <c r="J66" s="88"/>
      <c r="K66" s="86"/>
      <c r="L66" s="822"/>
      <c r="M66" s="823"/>
      <c r="N66" s="87"/>
    </row>
    <row r="67" spans="2:14">
      <c r="B67" s="808"/>
      <c r="C67" s="809"/>
      <c r="D67" s="809"/>
      <c r="E67" s="809"/>
      <c r="F67" s="809"/>
      <c r="G67" s="810"/>
      <c r="H67" s="84"/>
      <c r="I67" s="85"/>
      <c r="J67" s="88"/>
      <c r="K67" s="86"/>
      <c r="L67" s="822"/>
      <c r="M67" s="823"/>
      <c r="N67" s="87"/>
    </row>
    <row r="68" spans="2:14" ht="13.5" thickBot="1">
      <c r="B68" s="808"/>
      <c r="C68" s="809"/>
      <c r="D68" s="809"/>
      <c r="E68" s="809"/>
      <c r="F68" s="809"/>
      <c r="G68" s="810"/>
      <c r="H68" s="80"/>
      <c r="I68" s="89"/>
      <c r="J68" s="90"/>
      <c r="K68" s="89"/>
      <c r="L68" s="822"/>
      <c r="M68" s="823"/>
      <c r="N68" s="91"/>
    </row>
    <row r="69" spans="2:14" ht="14.25" thickBot="1">
      <c r="B69" s="817" t="s">
        <v>111</v>
      </c>
      <c r="C69" s="818"/>
      <c r="D69" s="818"/>
      <c r="E69" s="818"/>
      <c r="F69" s="818"/>
      <c r="G69" s="818"/>
      <c r="H69" s="818"/>
      <c r="I69" s="818"/>
      <c r="J69" s="818"/>
      <c r="K69" s="818"/>
      <c r="L69" s="818"/>
      <c r="M69" s="819"/>
      <c r="N69" s="76">
        <f>ROUND((SUM(N63:N68)),0)</f>
        <v>6889</v>
      </c>
    </row>
    <row r="70" spans="2:14" ht="13.5" thickBot="1">
      <c r="B70" s="67"/>
      <c r="N70" s="56"/>
    </row>
    <row r="71" spans="2:14" ht="13.5" thickBot="1">
      <c r="B71" s="845" t="s">
        <v>143</v>
      </c>
      <c r="C71" s="846"/>
      <c r="D71" s="846"/>
      <c r="E71" s="846"/>
      <c r="F71" s="846"/>
      <c r="G71" s="846"/>
      <c r="H71" s="846"/>
      <c r="I71" s="846"/>
      <c r="J71" s="846"/>
      <c r="K71" s="846"/>
      <c r="L71" s="846"/>
      <c r="M71" s="847"/>
      <c r="N71" s="76">
        <f>+N69+N58+N51+N42</f>
        <v>53253</v>
      </c>
    </row>
    <row r="72" spans="2:14">
      <c r="B72" s="884" t="s">
        <v>144</v>
      </c>
      <c r="C72" s="885"/>
      <c r="D72" s="885"/>
      <c r="E72" s="885"/>
      <c r="F72" s="885"/>
      <c r="G72" s="885"/>
      <c r="H72" s="885"/>
      <c r="I72" s="885"/>
      <c r="J72" s="885"/>
      <c r="K72" s="885"/>
      <c r="L72" s="885"/>
      <c r="M72" s="885"/>
      <c r="N72" s="886"/>
    </row>
    <row r="73" spans="2:14">
      <c r="B73" s="887" t="s">
        <v>144</v>
      </c>
      <c r="C73" s="888"/>
      <c r="D73" s="888"/>
      <c r="E73" s="888"/>
      <c r="F73" s="888"/>
      <c r="G73" s="888"/>
      <c r="H73" s="888"/>
      <c r="I73" s="888"/>
      <c r="J73" s="888"/>
      <c r="K73" s="888"/>
      <c r="L73" s="888"/>
      <c r="M73" s="888"/>
      <c r="N73" s="889"/>
    </row>
    <row r="74" spans="2:14" ht="13.5" thickBot="1">
      <c r="B74" s="890"/>
      <c r="C74" s="891"/>
      <c r="D74" s="891"/>
      <c r="E74" s="891"/>
      <c r="F74" s="891"/>
      <c r="G74" s="891"/>
      <c r="H74" s="891"/>
      <c r="I74" s="891"/>
      <c r="J74" s="891"/>
      <c r="K74" s="891"/>
      <c r="L74" s="891"/>
      <c r="M74" s="891"/>
      <c r="N74" s="892"/>
    </row>
    <row r="75" spans="2:14" ht="13.5">
      <c r="B75" s="775" t="s">
        <v>145</v>
      </c>
      <c r="C75" s="803"/>
      <c r="D75" s="803"/>
      <c r="E75" s="803"/>
      <c r="F75" s="803"/>
      <c r="G75" s="803"/>
      <c r="H75" s="803"/>
      <c r="I75" s="128"/>
      <c r="J75" s="136"/>
      <c r="K75" s="135" t="s">
        <v>146</v>
      </c>
      <c r="L75" s="848" t="s">
        <v>147</v>
      </c>
      <c r="M75" s="849"/>
      <c r="N75" s="137"/>
    </row>
    <row r="76" spans="2:14" ht="15" customHeight="1">
      <c r="B76" s="811" t="s">
        <v>68</v>
      </c>
      <c r="C76" s="812"/>
      <c r="D76" s="812"/>
      <c r="E76" s="812"/>
      <c r="F76" s="812"/>
      <c r="G76" s="812"/>
      <c r="H76" s="812"/>
      <c r="I76" s="92"/>
      <c r="J76" s="93"/>
      <c r="K76" s="147">
        <v>0.1</v>
      </c>
      <c r="L76" s="902">
        <f>+N71*K76</f>
        <v>5325.3</v>
      </c>
      <c r="M76" s="903"/>
      <c r="N76" s="148">
        <f>N71*K76</f>
        <v>5325.3</v>
      </c>
    </row>
    <row r="77" spans="2:14" ht="15" customHeight="1">
      <c r="B77" s="96" t="s">
        <v>148</v>
      </c>
      <c r="C77" s="97"/>
      <c r="D77" s="97"/>
      <c r="E77" s="97"/>
      <c r="F77" s="97"/>
      <c r="G77" s="97"/>
      <c r="H77" s="97"/>
      <c r="I77" s="92"/>
      <c r="J77" s="93"/>
      <c r="K77" s="94">
        <v>0.05</v>
      </c>
      <c r="L77" s="904">
        <f>+N71*K77</f>
        <v>2662.65</v>
      </c>
      <c r="M77" s="905"/>
      <c r="N77" s="148">
        <f>N71*K77</f>
        <v>2662.65</v>
      </c>
    </row>
    <row r="78" spans="2:14" ht="15.75" customHeight="1" thickBot="1">
      <c r="B78" s="46" t="s">
        <v>72</v>
      </c>
      <c r="C78" s="47"/>
      <c r="D78" s="47"/>
      <c r="E78" s="47"/>
      <c r="F78" s="47"/>
      <c r="G78" s="47"/>
      <c r="H78" s="47"/>
      <c r="I78" s="98"/>
      <c r="J78" s="99"/>
      <c r="K78" s="147">
        <v>0.05</v>
      </c>
      <c r="L78" s="900">
        <f>+N71*K78</f>
        <v>2662.65</v>
      </c>
      <c r="M78" s="901"/>
      <c r="N78" s="148">
        <f>N71*K78</f>
        <v>2662.65</v>
      </c>
    </row>
    <row r="79" spans="2:14" ht="14.25" thickBot="1">
      <c r="B79" s="817" t="s">
        <v>111</v>
      </c>
      <c r="C79" s="818"/>
      <c r="D79" s="818"/>
      <c r="E79" s="818"/>
      <c r="F79" s="818"/>
      <c r="G79" s="818"/>
      <c r="H79" s="818"/>
      <c r="I79" s="818"/>
      <c r="J79" s="818"/>
      <c r="K79" s="818"/>
      <c r="L79" s="898"/>
      <c r="M79" s="899"/>
      <c r="N79" s="76">
        <f>ROUND((L76+L77+L78),0)</f>
        <v>10651</v>
      </c>
    </row>
    <row r="80" spans="2:14" ht="13.5" thickBot="1">
      <c r="B80" s="67"/>
      <c r="N80" s="56"/>
    </row>
    <row r="81" spans="2:14" ht="13.5" thickBot="1">
      <c r="B81" s="842" t="s">
        <v>149</v>
      </c>
      <c r="C81" s="843"/>
      <c r="D81" s="843"/>
      <c r="E81" s="843"/>
      <c r="F81" s="843"/>
      <c r="G81" s="843"/>
      <c r="H81" s="843"/>
      <c r="I81" s="843"/>
      <c r="J81" s="843"/>
      <c r="K81" s="843"/>
      <c r="L81" s="843"/>
      <c r="M81" s="844"/>
      <c r="N81" s="389">
        <f>ROUND(N71+N79,0)</f>
        <v>63904</v>
      </c>
    </row>
    <row r="82" spans="2:14">
      <c r="B82" s="67"/>
      <c r="N82" s="56"/>
    </row>
    <row r="83" spans="2:14">
      <c r="B83" s="67"/>
      <c r="G83" s="54" t="str">
        <f>+'[40]SV-01'!$G$96</f>
        <v>Firma</v>
      </c>
      <c r="H83" s="54"/>
      <c r="I83" s="54"/>
      <c r="J83" s="54"/>
      <c r="N83" s="56"/>
    </row>
    <row r="84" spans="2:14" ht="13.5">
      <c r="B84" s="101"/>
      <c r="C84" s="102"/>
      <c r="D84" s="102"/>
      <c r="E84" s="102"/>
      <c r="F84" s="102"/>
      <c r="G84" s="54" t="str">
        <f>+'[40]SV-01'!$G$97</f>
        <v>Nombre:</v>
      </c>
      <c r="H84" s="102"/>
      <c r="I84" s="102"/>
      <c r="J84" s="102"/>
      <c r="K84" s="102"/>
      <c r="L84" s="102"/>
      <c r="M84" s="102"/>
      <c r="N84" s="103"/>
    </row>
    <row r="85" spans="2:14" ht="13.5">
      <c r="B85" s="101"/>
      <c r="C85" s="102"/>
      <c r="D85" s="102"/>
      <c r="E85" s="102"/>
      <c r="F85" s="102"/>
      <c r="G85" s="54" t="str">
        <f>+'[40]SV-01'!$G$98</f>
        <v>Representante Legal del Contratista o su Apoderado</v>
      </c>
      <c r="J85" s="102"/>
      <c r="K85" s="102"/>
      <c r="L85" s="102"/>
      <c r="M85" s="102"/>
      <c r="N85" s="103"/>
    </row>
    <row r="86" spans="2:14">
      <c r="B86" s="38"/>
      <c r="C86" s="63"/>
      <c r="D86" s="63"/>
      <c r="E86" s="63"/>
      <c r="F86" s="63"/>
      <c r="G86" s="54" t="str">
        <f>+'[40]SV-01'!$G$99</f>
        <v>Matricula No. :</v>
      </c>
      <c r="H86" s="63"/>
      <c r="I86" s="63"/>
      <c r="J86" s="63"/>
      <c r="K86" s="63"/>
      <c r="L86" s="63"/>
      <c r="M86" s="63"/>
      <c r="N86" s="61"/>
    </row>
    <row r="87" spans="2:14">
      <c r="B87" s="67"/>
      <c r="G87" s="29" t="s">
        <v>150</v>
      </c>
      <c r="N87" s="56"/>
    </row>
    <row r="88" spans="2:14" ht="13.5">
      <c r="B88" s="104" t="str">
        <f>+'[40]SV-01'!$B$101</f>
        <v>OBSERVACIONES INTERVENTORÍA</v>
      </c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6"/>
    </row>
    <row r="89" spans="2:14">
      <c r="B89" s="824"/>
      <c r="C89" s="825"/>
      <c r="D89" s="825"/>
      <c r="E89" s="825"/>
      <c r="F89" s="825"/>
      <c r="G89" s="825"/>
      <c r="H89" s="825"/>
      <c r="I89" s="825"/>
      <c r="J89" s="825"/>
      <c r="K89" s="825"/>
      <c r="L89" s="825"/>
      <c r="M89" s="825"/>
      <c r="N89" s="826"/>
    </row>
    <row r="90" spans="2:14">
      <c r="B90" s="788"/>
      <c r="C90" s="789"/>
      <c r="D90" s="789"/>
      <c r="E90" s="789"/>
      <c r="F90" s="789"/>
      <c r="G90" s="789"/>
      <c r="H90" s="789"/>
      <c r="I90" s="789"/>
      <c r="J90" s="789"/>
      <c r="K90" s="789"/>
      <c r="L90" s="789"/>
      <c r="M90" s="789"/>
      <c r="N90" s="831"/>
    </row>
    <row r="91" spans="2:14">
      <c r="B91" s="38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1"/>
    </row>
    <row r="92" spans="2:14">
      <c r="B92" s="67"/>
      <c r="G92" s="54" t="str">
        <f>+'[40]SV-01'!$G$105</f>
        <v>Firma</v>
      </c>
      <c r="N92" s="56"/>
    </row>
    <row r="93" spans="2:14">
      <c r="B93" s="67"/>
      <c r="G93" s="29" t="str">
        <f>+'[40]SV-01'!$G$106</f>
        <v>Nombre:</v>
      </c>
      <c r="H93" s="97"/>
      <c r="I93" s="97"/>
      <c r="J93" s="97"/>
      <c r="N93" s="56"/>
    </row>
    <row r="94" spans="2:14">
      <c r="B94" s="67"/>
      <c r="G94" s="29" t="str">
        <f>+'[40]SV-01'!$G$107</f>
        <v>Representante Legal del Interventor o su Apoderado</v>
      </c>
      <c r="H94" s="62"/>
      <c r="I94" s="62"/>
      <c r="J94" s="62"/>
      <c r="N94" s="56"/>
    </row>
    <row r="95" spans="2:14">
      <c r="B95" s="107"/>
      <c r="C95" s="63"/>
      <c r="D95" s="63"/>
      <c r="E95" s="63"/>
      <c r="F95" s="63"/>
      <c r="G95" s="29" t="str">
        <f>+'[40]SV-01'!$G$108</f>
        <v>Matricula No. :</v>
      </c>
      <c r="K95" s="63"/>
      <c r="L95" s="63"/>
      <c r="M95" s="63"/>
      <c r="N95" s="61"/>
    </row>
    <row r="96" spans="2:14" ht="13.5">
      <c r="B96" s="108" t="str">
        <f>+'[40]SV-01'!$B$109</f>
        <v xml:space="preserve">Original: Archivo de Gestión Contractual ( Subdirecciòn Administrativa) </v>
      </c>
      <c r="C96" s="109"/>
      <c r="D96" s="109"/>
      <c r="J96" s="832"/>
      <c r="K96" s="832"/>
      <c r="L96" s="832"/>
      <c r="M96" s="832"/>
      <c r="N96" s="833"/>
    </row>
    <row r="97" spans="2:14" ht="13.5">
      <c r="B97" s="108" t="str">
        <f>+'[40]SV-01'!$B$110</f>
        <v>Copias : Unidad Ejecutora,  Contratista, Interventor y Dirección Territorial.</v>
      </c>
      <c r="C97" s="109"/>
      <c r="D97" s="109"/>
      <c r="J97" s="832"/>
      <c r="K97" s="832"/>
      <c r="L97" s="832"/>
      <c r="M97" s="832"/>
      <c r="N97" s="833"/>
    </row>
    <row r="98" spans="2:14" ht="13.5" thickBot="1">
      <c r="B98" s="836"/>
      <c r="C98" s="837"/>
      <c r="D98" s="837"/>
      <c r="E98" s="81"/>
      <c r="F98" s="81"/>
      <c r="G98" s="81"/>
      <c r="H98" s="81"/>
      <c r="I98" s="81"/>
      <c r="J98" s="834"/>
      <c r="K98" s="834"/>
      <c r="L98" s="834"/>
      <c r="M98" s="834"/>
      <c r="N98" s="835"/>
    </row>
  </sheetData>
  <mergeCells count="95">
    <mergeCell ref="B89:N89"/>
    <mergeCell ref="B90:N90"/>
    <mergeCell ref="J96:N98"/>
    <mergeCell ref="B98:D98"/>
    <mergeCell ref="B76:H76"/>
    <mergeCell ref="L76:M76"/>
    <mergeCell ref="L77:M77"/>
    <mergeCell ref="L78:M78"/>
    <mergeCell ref="B79:M79"/>
    <mergeCell ref="B81:M81"/>
    <mergeCell ref="B75:H75"/>
    <mergeCell ref="L75:M75"/>
    <mergeCell ref="B65:G65"/>
    <mergeCell ref="L65:M65"/>
    <mergeCell ref="B66:G66"/>
    <mergeCell ref="L66:M66"/>
    <mergeCell ref="B67:G67"/>
    <mergeCell ref="L67:M67"/>
    <mergeCell ref="B68:G68"/>
    <mergeCell ref="L68:M68"/>
    <mergeCell ref="B69:M69"/>
    <mergeCell ref="B71:M71"/>
    <mergeCell ref="B72:N74"/>
    <mergeCell ref="B62:G62"/>
    <mergeCell ref="L62:M62"/>
    <mergeCell ref="B63:G63"/>
    <mergeCell ref="L63:M63"/>
    <mergeCell ref="B64:G64"/>
    <mergeCell ref="L64:M64"/>
    <mergeCell ref="B59:N61"/>
    <mergeCell ref="B50:I50"/>
    <mergeCell ref="L50:M50"/>
    <mergeCell ref="B51:M51"/>
    <mergeCell ref="B52:N54"/>
    <mergeCell ref="B55:H55"/>
    <mergeCell ref="L55:M55"/>
    <mergeCell ref="B56:H56"/>
    <mergeCell ref="L56:M56"/>
    <mergeCell ref="B57:H57"/>
    <mergeCell ref="L57:M57"/>
    <mergeCell ref="B58:M58"/>
    <mergeCell ref="B47:I47"/>
    <mergeCell ref="L47:M47"/>
    <mergeCell ref="B48:I48"/>
    <mergeCell ref="L48:M48"/>
    <mergeCell ref="B49:I49"/>
    <mergeCell ref="L49:M49"/>
    <mergeCell ref="B46:I46"/>
    <mergeCell ref="L46:M46"/>
    <mergeCell ref="B39:F39"/>
    <mergeCell ref="I39:J39"/>
    <mergeCell ref="L39:M39"/>
    <mergeCell ref="B40:H40"/>
    <mergeCell ref="I40:J40"/>
    <mergeCell ref="L40:M40"/>
    <mergeCell ref="B41:H41"/>
    <mergeCell ref="I41:J41"/>
    <mergeCell ref="L41:M41"/>
    <mergeCell ref="B42:M42"/>
    <mergeCell ref="B43:N45"/>
    <mergeCell ref="B34:N36"/>
    <mergeCell ref="B37:H37"/>
    <mergeCell ref="I37:J37"/>
    <mergeCell ref="L37:M37"/>
    <mergeCell ref="B38:H38"/>
    <mergeCell ref="L38:M38"/>
    <mergeCell ref="G28:M28"/>
    <mergeCell ref="B30:N30"/>
    <mergeCell ref="C32:K32"/>
    <mergeCell ref="L32:M32"/>
    <mergeCell ref="C33:K33"/>
    <mergeCell ref="L33:M33"/>
    <mergeCell ref="E26:M26"/>
    <mergeCell ref="K6:K8"/>
    <mergeCell ref="L6:L8"/>
    <mergeCell ref="M6:M8"/>
    <mergeCell ref="N6:N8"/>
    <mergeCell ref="C8:J8"/>
    <mergeCell ref="D12:G12"/>
    <mergeCell ref="J12:K12"/>
    <mergeCell ref="L13:N13"/>
    <mergeCell ref="H18:M18"/>
    <mergeCell ref="D19:M20"/>
    <mergeCell ref="D22:M22"/>
    <mergeCell ref="D24:M24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</mergeCells>
  <pageMargins left="0.7" right="0.7" top="0.75" bottom="0.75" header="0.3" footer="0.3"/>
  <pageSetup scale="5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805E-6EDD-49F4-9174-B25A9E2B2638}">
  <sheetPr>
    <tabColor theme="9" tint="-0.249977111117893"/>
  </sheetPr>
  <dimension ref="A1:P104"/>
  <sheetViews>
    <sheetView showGridLines="0" view="pageBreakPreview" topLeftCell="A54" zoomScaleNormal="55" zoomScaleSheetLayoutView="100" workbookViewId="0">
      <selection activeCell="M75" sqref="M75"/>
    </sheetView>
  </sheetViews>
  <sheetFormatPr baseColWidth="10" defaultColWidth="11.42578125" defaultRowHeight="12.75"/>
  <cols>
    <col min="1" max="1" width="3.140625" style="252" customWidth="1"/>
    <col min="2" max="2" width="11.5703125" style="252" bestFit="1" customWidth="1"/>
    <col min="3" max="10" width="11.42578125" style="252"/>
    <col min="11" max="12" width="11.5703125" style="252" bestFit="1" customWidth="1"/>
    <col min="13" max="13" width="11.42578125" style="252"/>
    <col min="14" max="14" width="11.85546875" style="252" bestFit="1" customWidth="1"/>
    <col min="15" max="16384" width="11.42578125" style="252"/>
  </cols>
  <sheetData>
    <row r="1" spans="2:14" ht="13.5" thickBot="1"/>
    <row r="2" spans="2:14">
      <c r="B2" s="739"/>
      <c r="C2" s="1051" t="s">
        <v>76</v>
      </c>
      <c r="D2" s="1052"/>
      <c r="E2" s="1052"/>
      <c r="F2" s="1052"/>
      <c r="G2" s="1052"/>
      <c r="H2" s="1052"/>
      <c r="I2" s="1052"/>
      <c r="J2" s="1053"/>
      <c r="K2" s="744" t="s">
        <v>77</v>
      </c>
      <c r="L2" s="746" t="s">
        <v>78</v>
      </c>
      <c r="M2" s="747"/>
      <c r="N2" s="748"/>
    </row>
    <row r="3" spans="2:14" ht="13.5">
      <c r="B3" s="740"/>
      <c r="C3" s="1054" t="s">
        <v>0</v>
      </c>
      <c r="D3" s="1055"/>
      <c r="E3" s="1055"/>
      <c r="F3" s="1055"/>
      <c r="G3" s="1055"/>
      <c r="H3" s="1055"/>
      <c r="I3" s="1055"/>
      <c r="J3" s="1056"/>
      <c r="K3" s="745"/>
      <c r="L3" s="749"/>
      <c r="M3" s="750"/>
      <c r="N3" s="751"/>
    </row>
    <row r="4" spans="2:14" ht="13.5">
      <c r="B4" s="740"/>
      <c r="C4" s="1057" t="s">
        <v>79</v>
      </c>
      <c r="D4" s="1058"/>
      <c r="E4" s="1058"/>
      <c r="F4" s="1058"/>
      <c r="G4" s="1058"/>
      <c r="H4" s="1058"/>
      <c r="I4" s="1058"/>
      <c r="J4" s="1059"/>
      <c r="K4" s="731" t="s">
        <v>80</v>
      </c>
      <c r="L4" s="759">
        <v>2</v>
      </c>
      <c r="M4" s="760"/>
      <c r="N4" s="761"/>
    </row>
    <row r="5" spans="2:14">
      <c r="B5" s="740"/>
      <c r="C5" s="1043" t="s">
        <v>81</v>
      </c>
      <c r="D5" s="1044"/>
      <c r="E5" s="1044"/>
      <c r="F5" s="1044"/>
      <c r="G5" s="1044"/>
      <c r="H5" s="1044"/>
      <c r="I5" s="1044"/>
      <c r="J5" s="1045"/>
      <c r="K5" s="1060"/>
      <c r="L5" s="1061"/>
      <c r="M5" s="1062"/>
      <c r="N5" s="1063"/>
    </row>
    <row r="6" spans="2:14">
      <c r="B6" s="740"/>
      <c r="C6" s="1064" t="str">
        <f>+'[40]DATOS INICIALES '!B5</f>
        <v>MANUAL DE INTERVENTORÍA OBRA PUBLICA</v>
      </c>
      <c r="D6" s="1065"/>
      <c r="E6" s="1065"/>
      <c r="F6" s="1065"/>
      <c r="G6" s="1065"/>
      <c r="H6" s="1065"/>
      <c r="I6" s="1065"/>
      <c r="J6" s="1066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1064"/>
      <c r="D7" s="1065"/>
      <c r="E7" s="1065"/>
      <c r="F7" s="1065"/>
      <c r="G7" s="1065"/>
      <c r="H7" s="1065"/>
      <c r="I7" s="1065"/>
      <c r="J7" s="1066"/>
      <c r="K7" s="732"/>
      <c r="L7" s="732"/>
      <c r="M7" s="732"/>
      <c r="N7" s="734"/>
    </row>
    <row r="8" spans="2:14">
      <c r="B8" s="740"/>
      <c r="C8" s="1043" t="s">
        <v>84</v>
      </c>
      <c r="D8" s="1044"/>
      <c r="E8" s="1044"/>
      <c r="F8" s="1044"/>
      <c r="G8" s="1044"/>
      <c r="H8" s="1044"/>
      <c r="I8" s="1044"/>
      <c r="J8" s="1045"/>
      <c r="K8" s="732"/>
      <c r="L8" s="732"/>
      <c r="M8" s="732"/>
      <c r="N8" s="734"/>
    </row>
    <row r="9" spans="2:14" ht="14.25" thickBot="1">
      <c r="B9" s="253"/>
      <c r="C9" s="254"/>
      <c r="D9" s="254"/>
      <c r="E9" s="254"/>
      <c r="F9" s="254"/>
      <c r="G9" s="254"/>
      <c r="H9" s="254"/>
      <c r="I9" s="254"/>
      <c r="J9" s="254"/>
      <c r="K9" s="254"/>
      <c r="L9" s="255"/>
      <c r="M9" s="255"/>
      <c r="N9" s="256"/>
    </row>
    <row r="10" spans="2:14" ht="13.5">
      <c r="B10" s="257"/>
      <c r="C10" s="258"/>
      <c r="D10" s="258"/>
      <c r="E10" s="258"/>
      <c r="F10" s="258"/>
      <c r="G10" s="258"/>
      <c r="H10" s="258"/>
      <c r="I10" s="258"/>
      <c r="J10" s="258"/>
      <c r="K10" s="259" t="s">
        <v>85</v>
      </c>
      <c r="L10" s="260" t="s">
        <v>86</v>
      </c>
      <c r="M10" s="260" t="s">
        <v>87</v>
      </c>
      <c r="N10" s="261" t="s">
        <v>88</v>
      </c>
    </row>
    <row r="11" spans="2:14" ht="13.5">
      <c r="B11" s="262"/>
      <c r="C11" s="263"/>
      <c r="D11" s="263"/>
      <c r="E11" s="263"/>
      <c r="F11" s="263"/>
      <c r="G11" s="263"/>
      <c r="H11" s="263"/>
      <c r="I11" s="263"/>
      <c r="J11" s="263"/>
      <c r="K11" s="264"/>
      <c r="L11" s="265"/>
      <c r="M11" s="265"/>
      <c r="N11" s="266"/>
    </row>
    <row r="12" spans="2:14" s="29" customFormat="1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267"/>
      <c r="C13" s="268"/>
      <c r="D13" s="270"/>
      <c r="E13" s="270"/>
      <c r="F13" s="270"/>
      <c r="G13" s="270"/>
      <c r="H13" s="268"/>
      <c r="I13" s="270"/>
      <c r="J13" s="268"/>
      <c r="K13" s="270"/>
      <c r="L13" s="1046"/>
      <c r="M13" s="1046"/>
      <c r="N13" s="1047"/>
    </row>
    <row r="14" spans="2:14" ht="13.5">
      <c r="B14" s="267"/>
      <c r="C14" s="268"/>
      <c r="D14" s="270"/>
      <c r="E14" s="270"/>
      <c r="F14" s="270"/>
      <c r="G14" s="270"/>
      <c r="H14" s="268"/>
      <c r="I14" s="270"/>
      <c r="J14" s="268"/>
      <c r="K14" s="270"/>
      <c r="L14" s="270"/>
      <c r="M14" s="270"/>
      <c r="N14" s="269"/>
    </row>
    <row r="15" spans="2:14" ht="13.5">
      <c r="B15" s="271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3"/>
    </row>
    <row r="16" spans="2:14" ht="13.5" thickBot="1">
      <c r="B16" s="274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6"/>
    </row>
    <row r="17" spans="2:14">
      <c r="B17" s="277"/>
      <c r="C17" s="278"/>
      <c r="D17" s="278"/>
      <c r="E17" s="278"/>
      <c r="F17" s="278"/>
      <c r="G17" s="278"/>
      <c r="J17" s="278"/>
      <c r="K17" s="278"/>
      <c r="L17" s="278"/>
      <c r="M17" s="278"/>
      <c r="N17" s="279"/>
    </row>
    <row r="18" spans="2:14" ht="13.5">
      <c r="B18" s="280" t="s">
        <v>93</v>
      </c>
      <c r="C18" s="281"/>
      <c r="D18" s="282"/>
      <c r="E18" s="283"/>
      <c r="F18" s="283"/>
      <c r="G18" s="284" t="s">
        <v>83</v>
      </c>
      <c r="H18" s="1048"/>
      <c r="I18" s="1048"/>
      <c r="J18" s="1048"/>
      <c r="K18" s="1048"/>
      <c r="L18" s="1048"/>
      <c r="M18" s="1048"/>
      <c r="N18" s="285"/>
    </row>
    <row r="19" spans="2:14">
      <c r="B19" s="286" t="s">
        <v>94</v>
      </c>
      <c r="C19" s="287"/>
      <c r="D19" s="1049" t="s">
        <v>95</v>
      </c>
      <c r="E19" s="1049"/>
      <c r="F19" s="1049"/>
      <c r="G19" s="1049"/>
      <c r="H19" s="1049"/>
      <c r="I19" s="1049"/>
      <c r="J19" s="1049"/>
      <c r="K19" s="1049"/>
      <c r="L19" s="1049"/>
      <c r="M19" s="1049"/>
      <c r="N19" s="288"/>
    </row>
    <row r="20" spans="2:14">
      <c r="B20" s="286"/>
      <c r="C20" s="287"/>
      <c r="D20" s="1050"/>
      <c r="E20" s="1050"/>
      <c r="F20" s="1050"/>
      <c r="G20" s="1050"/>
      <c r="H20" s="1050"/>
      <c r="I20" s="1050"/>
      <c r="J20" s="1050"/>
      <c r="K20" s="1050"/>
      <c r="L20" s="1050"/>
      <c r="M20" s="1050"/>
      <c r="N20" s="288"/>
    </row>
    <row r="21" spans="2:14">
      <c r="B21" s="286"/>
      <c r="C21" s="287"/>
      <c r="D21" s="289"/>
      <c r="E21" s="289"/>
      <c r="F21" s="289"/>
      <c r="G21" s="289"/>
      <c r="H21" s="289"/>
      <c r="I21" s="289"/>
      <c r="J21" s="289"/>
      <c r="K21" s="289"/>
      <c r="L21" s="289"/>
      <c r="M21" s="290"/>
      <c r="N21" s="288"/>
    </row>
    <row r="22" spans="2:14">
      <c r="B22" s="286" t="s">
        <v>96</v>
      </c>
      <c r="C22" s="287"/>
      <c r="D22" s="1042"/>
      <c r="E22" s="1042"/>
      <c r="F22" s="1042"/>
      <c r="G22" s="1042"/>
      <c r="H22" s="1042"/>
      <c r="I22" s="1042"/>
      <c r="J22" s="1042"/>
      <c r="K22" s="1042"/>
      <c r="L22" s="1042"/>
      <c r="M22" s="1042"/>
      <c r="N22" s="291"/>
    </row>
    <row r="23" spans="2:14">
      <c r="B23" s="286"/>
      <c r="C23" s="287"/>
      <c r="D23" s="292"/>
      <c r="E23" s="292"/>
      <c r="F23" s="292"/>
      <c r="G23" s="292"/>
      <c r="H23" s="292"/>
      <c r="I23" s="292"/>
      <c r="J23" s="292"/>
      <c r="K23" s="292"/>
      <c r="L23" s="292"/>
      <c r="M23" s="293"/>
      <c r="N23" s="291"/>
    </row>
    <row r="24" spans="2:14">
      <c r="B24" s="286" t="s">
        <v>97</v>
      </c>
      <c r="C24" s="287"/>
      <c r="D24" s="1042"/>
      <c r="E24" s="1042"/>
      <c r="F24" s="1042"/>
      <c r="G24" s="1042"/>
      <c r="H24" s="1042"/>
      <c r="I24" s="1042"/>
      <c r="J24" s="1042"/>
      <c r="K24" s="1042"/>
      <c r="L24" s="1042"/>
      <c r="M24" s="1042"/>
      <c r="N24" s="291"/>
    </row>
    <row r="25" spans="2:14">
      <c r="B25" s="286"/>
      <c r="C25" s="287"/>
      <c r="D25" s="292"/>
      <c r="E25" s="292"/>
      <c r="F25" s="292"/>
      <c r="G25" s="292"/>
      <c r="H25" s="292"/>
      <c r="I25" s="292"/>
      <c r="J25" s="292"/>
      <c r="K25" s="292"/>
      <c r="L25" s="292"/>
      <c r="M25" s="293"/>
      <c r="N25" s="291"/>
    </row>
    <row r="26" spans="2:14">
      <c r="B26" s="286" t="s">
        <v>98</v>
      </c>
      <c r="C26" s="286"/>
      <c r="D26" s="292"/>
      <c r="E26" s="1042"/>
      <c r="F26" s="1042"/>
      <c r="G26" s="1042"/>
      <c r="H26" s="1042"/>
      <c r="I26" s="1042"/>
      <c r="J26" s="1042"/>
      <c r="K26" s="1042"/>
      <c r="L26" s="1042"/>
      <c r="M26" s="1042"/>
      <c r="N26" s="291"/>
    </row>
    <row r="27" spans="2:14">
      <c r="B27" s="280"/>
      <c r="C27" s="281"/>
      <c r="D27" s="292"/>
      <c r="E27" s="292"/>
      <c r="F27" s="292"/>
      <c r="G27" s="292"/>
      <c r="H27" s="292"/>
      <c r="I27" s="292"/>
      <c r="J27" s="292"/>
      <c r="K27" s="292"/>
      <c r="L27" s="292"/>
      <c r="M27" s="293"/>
      <c r="N27" s="291"/>
    </row>
    <row r="28" spans="2:14">
      <c r="B28" s="286" t="s">
        <v>99</v>
      </c>
      <c r="C28" s="287"/>
      <c r="D28" s="292"/>
      <c r="E28" s="292"/>
      <c r="F28" s="292"/>
      <c r="G28" s="1029"/>
      <c r="H28" s="1029"/>
      <c r="I28" s="1029"/>
      <c r="J28" s="1029"/>
      <c r="K28" s="1029"/>
      <c r="L28" s="1029"/>
      <c r="M28" s="1029"/>
      <c r="N28" s="291"/>
    </row>
    <row r="29" spans="2:14" ht="13.5" thickBot="1">
      <c r="B29" s="294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6"/>
    </row>
    <row r="30" spans="2:14" ht="13.5">
      <c r="B30" s="1030" t="s">
        <v>100</v>
      </c>
      <c r="C30" s="1031"/>
      <c r="D30" s="1031"/>
      <c r="E30" s="1031"/>
      <c r="F30" s="1031"/>
      <c r="G30" s="1031"/>
      <c r="H30" s="1031"/>
      <c r="I30" s="1031"/>
      <c r="J30" s="1031"/>
      <c r="K30" s="1031"/>
      <c r="L30" s="1031"/>
      <c r="M30" s="1031"/>
      <c r="N30" s="1032"/>
    </row>
    <row r="31" spans="2:14" ht="13.5" thickBot="1">
      <c r="B31" s="297"/>
      <c r="N31" s="285"/>
    </row>
    <row r="32" spans="2:14" ht="13.5" customHeight="1">
      <c r="B32" s="298" t="s">
        <v>101</v>
      </c>
      <c r="C32" s="1033" t="s">
        <v>102</v>
      </c>
      <c r="D32" s="1034"/>
      <c r="E32" s="1034"/>
      <c r="F32" s="1034"/>
      <c r="G32" s="1034"/>
      <c r="H32" s="1034"/>
      <c r="I32" s="1034"/>
      <c r="J32" s="1034"/>
      <c r="K32" s="1035" t="s">
        <v>103</v>
      </c>
      <c r="L32" s="981" t="s">
        <v>104</v>
      </c>
      <c r="M32" s="1036"/>
      <c r="N32" s="298" t="s">
        <v>10</v>
      </c>
    </row>
    <row r="33" spans="1:16" ht="13.5" thickBot="1">
      <c r="B33" s="299">
        <f>'PRESUPUESTO OFICIAL'!B32</f>
        <v>15</v>
      </c>
      <c r="C33" s="1037" t="str">
        <f>'PRESUPUESTO OFICIAL'!F32</f>
        <v xml:space="preserve">Impermeabilización de placas de cubierta de la oficina de recepcion, con pintura impermeabilizante transparente </v>
      </c>
      <c r="D33" s="1038"/>
      <c r="E33" s="1038"/>
      <c r="F33" s="1038"/>
      <c r="G33" s="1038"/>
      <c r="H33" s="1038"/>
      <c r="I33" s="1038"/>
      <c r="J33" s="1038"/>
      <c r="K33" s="1039"/>
      <c r="L33" s="1040" t="str">
        <f>'PRESUPUESTO OFICIAL'!G32</f>
        <v>M2</v>
      </c>
      <c r="M33" s="1041"/>
      <c r="N33" s="300">
        <f>'PRESUPUESTO OFICIAL'!H32</f>
        <v>38</v>
      </c>
    </row>
    <row r="34" spans="1:16" ht="12.75" customHeight="1">
      <c r="B34" s="998" t="s">
        <v>105</v>
      </c>
      <c r="C34" s="999"/>
      <c r="D34" s="999"/>
      <c r="E34" s="999"/>
      <c r="F34" s="999"/>
      <c r="G34" s="999"/>
      <c r="H34" s="999"/>
      <c r="I34" s="999"/>
      <c r="J34" s="999"/>
      <c r="K34" s="999"/>
      <c r="L34" s="999"/>
      <c r="M34" s="999"/>
      <c r="N34" s="1000"/>
    </row>
    <row r="35" spans="1:16" ht="12.75" customHeight="1">
      <c r="B35" s="1001"/>
      <c r="C35" s="1002"/>
      <c r="D35" s="1002"/>
      <c r="E35" s="1002"/>
      <c r="F35" s="1002"/>
      <c r="G35" s="1002"/>
      <c r="H35" s="1002"/>
      <c r="I35" s="1002"/>
      <c r="J35" s="1002"/>
      <c r="K35" s="1002"/>
      <c r="L35" s="1002"/>
      <c r="M35" s="1002"/>
      <c r="N35" s="1003"/>
    </row>
    <row r="36" spans="1:16" ht="13.5" customHeight="1" thickBot="1">
      <c r="B36" s="1004"/>
      <c r="C36" s="1005"/>
      <c r="D36" s="1005"/>
      <c r="E36" s="1005"/>
      <c r="F36" s="1005"/>
      <c r="G36" s="1005"/>
      <c r="H36" s="1005"/>
      <c r="I36" s="1005"/>
      <c r="J36" s="1005"/>
      <c r="K36" s="1005"/>
      <c r="L36" s="1005"/>
      <c r="M36" s="1005"/>
      <c r="N36" s="1006"/>
    </row>
    <row r="37" spans="1:16" ht="13.5">
      <c r="B37" s="981" t="s">
        <v>102</v>
      </c>
      <c r="C37" s="982"/>
      <c r="D37" s="982"/>
      <c r="E37" s="982"/>
      <c r="F37" s="982"/>
      <c r="G37" s="982"/>
      <c r="H37" s="1008"/>
      <c r="I37" s="1027" t="s">
        <v>106</v>
      </c>
      <c r="J37" s="1028"/>
      <c r="K37" s="301" t="s">
        <v>107</v>
      </c>
      <c r="L37" s="1007" t="s">
        <v>108</v>
      </c>
      <c r="M37" s="1008"/>
      <c r="N37" s="302" t="s">
        <v>109</v>
      </c>
    </row>
    <row r="38" spans="1:16">
      <c r="B38" s="252" t="s">
        <v>110</v>
      </c>
      <c r="C38" s="304"/>
      <c r="D38" s="304"/>
      <c r="E38" s="304"/>
      <c r="F38" s="304"/>
      <c r="G38" s="304"/>
      <c r="H38" s="305"/>
      <c r="I38" s="347"/>
      <c r="J38" s="305"/>
      <c r="K38" s="68">
        <f>N74</f>
        <v>22964</v>
      </c>
      <c r="L38" s="306"/>
      <c r="M38" s="307">
        <v>0.3</v>
      </c>
      <c r="N38" s="69">
        <f>M38*K38</f>
        <v>6889.2</v>
      </c>
      <c r="O38" s="348"/>
    </row>
    <row r="39" spans="1:16">
      <c r="B39" s="303"/>
      <c r="C39" s="304"/>
      <c r="D39" s="304"/>
      <c r="E39" s="304"/>
      <c r="F39" s="304"/>
      <c r="G39" s="304"/>
      <c r="H39" s="305"/>
      <c r="I39" s="347"/>
      <c r="J39" s="305"/>
      <c r="K39" s="68"/>
      <c r="L39" s="306"/>
      <c r="M39" s="307"/>
      <c r="N39" s="69"/>
      <c r="O39" s="348"/>
    </row>
    <row r="40" spans="1:16">
      <c r="B40" s="1023"/>
      <c r="C40" s="1024"/>
      <c r="D40" s="1024"/>
      <c r="E40" s="1024"/>
      <c r="F40" s="1024"/>
      <c r="G40" s="1024"/>
      <c r="H40" s="1025"/>
      <c r="I40" s="1026"/>
      <c r="J40" s="1022"/>
      <c r="K40" s="68"/>
      <c r="L40" s="1009"/>
      <c r="M40" s="1010"/>
      <c r="N40" s="69"/>
      <c r="O40" s="348"/>
    </row>
    <row r="41" spans="1:16">
      <c r="B41" s="1023"/>
      <c r="C41" s="1024"/>
      <c r="D41" s="1024"/>
      <c r="E41" s="1024"/>
      <c r="F41" s="1024"/>
      <c r="G41" s="1024"/>
      <c r="H41" s="1025"/>
      <c r="I41" s="1026"/>
      <c r="J41" s="1022"/>
      <c r="K41" s="68"/>
      <c r="L41" s="1009"/>
      <c r="M41" s="1010"/>
      <c r="N41" s="69"/>
    </row>
    <row r="42" spans="1:16" ht="13.5" thickBot="1">
      <c r="B42" s="1023"/>
      <c r="C42" s="1024"/>
      <c r="D42" s="1024"/>
      <c r="E42" s="1024"/>
      <c r="F42" s="1024"/>
      <c r="G42" s="1024"/>
      <c r="H42" s="1025"/>
      <c r="I42" s="1026"/>
      <c r="J42" s="1022"/>
      <c r="K42" s="68"/>
      <c r="L42" s="1009"/>
      <c r="M42" s="1010"/>
      <c r="N42" s="69"/>
    </row>
    <row r="43" spans="1:16" ht="14.25" thickBot="1">
      <c r="B43" s="954" t="s">
        <v>111</v>
      </c>
      <c r="C43" s="955"/>
      <c r="D43" s="955"/>
      <c r="E43" s="955"/>
      <c r="F43" s="955"/>
      <c r="G43" s="955"/>
      <c r="H43" s="955"/>
      <c r="I43" s="955"/>
      <c r="J43" s="955"/>
      <c r="K43" s="955"/>
      <c r="L43" s="955"/>
      <c r="M43" s="956"/>
      <c r="N43" s="308">
        <f>ROUND((SUM(N38:N42)),0)</f>
        <v>6889</v>
      </c>
    </row>
    <row r="44" spans="1:16" ht="13.5" customHeight="1">
      <c r="B44" s="998" t="s">
        <v>112</v>
      </c>
      <c r="C44" s="999"/>
      <c r="D44" s="999"/>
      <c r="E44" s="999"/>
      <c r="F44" s="999"/>
      <c r="G44" s="999"/>
      <c r="H44" s="999"/>
      <c r="I44" s="999"/>
      <c r="J44" s="999"/>
      <c r="K44" s="999"/>
      <c r="L44" s="999"/>
      <c r="M44" s="999"/>
      <c r="N44" s="1000"/>
    </row>
    <row r="45" spans="1:16" ht="12.75" customHeight="1">
      <c r="B45" s="1001"/>
      <c r="C45" s="1002"/>
      <c r="D45" s="1002"/>
      <c r="E45" s="1002"/>
      <c r="F45" s="1002"/>
      <c r="G45" s="1002"/>
      <c r="H45" s="1002"/>
      <c r="I45" s="1002"/>
      <c r="J45" s="1002"/>
      <c r="K45" s="1002"/>
      <c r="L45" s="1002"/>
      <c r="M45" s="1002"/>
      <c r="N45" s="1003"/>
    </row>
    <row r="46" spans="1:16" ht="13.5" customHeight="1" thickBot="1">
      <c r="B46" s="1004"/>
      <c r="C46" s="1005"/>
      <c r="D46" s="1005"/>
      <c r="E46" s="1005"/>
      <c r="F46" s="1005"/>
      <c r="G46" s="1005"/>
      <c r="H46" s="1005"/>
      <c r="I46" s="1005"/>
      <c r="J46" s="1005"/>
      <c r="K46" s="1005"/>
      <c r="L46" s="1005"/>
      <c r="M46" s="1005"/>
      <c r="N46" s="1006"/>
    </row>
    <row r="47" spans="1:16" ht="13.5">
      <c r="B47" s="981" t="s">
        <v>102</v>
      </c>
      <c r="C47" s="982"/>
      <c r="D47" s="982"/>
      <c r="E47" s="982"/>
      <c r="F47" s="982"/>
      <c r="G47" s="982"/>
      <c r="H47" s="982"/>
      <c r="I47" s="1008"/>
      <c r="J47" s="309" t="s">
        <v>104</v>
      </c>
      <c r="K47" s="301" t="s">
        <v>10</v>
      </c>
      <c r="L47" s="1007" t="s">
        <v>113</v>
      </c>
      <c r="M47" s="1008"/>
      <c r="N47" s="302" t="s">
        <v>109</v>
      </c>
    </row>
    <row r="48" spans="1:16" ht="15" customHeight="1">
      <c r="A48" s="252" t="s">
        <v>193</v>
      </c>
      <c r="B48" s="303" t="s">
        <v>214</v>
      </c>
      <c r="C48" s="304"/>
      <c r="D48" s="304"/>
      <c r="E48" s="304"/>
      <c r="F48" s="304"/>
      <c r="G48" s="304"/>
      <c r="H48" s="304"/>
      <c r="I48" s="305"/>
      <c r="J48" s="310" t="s">
        <v>23</v>
      </c>
      <c r="K48" s="349">
        <v>1</v>
      </c>
      <c r="L48" s="814">
        <v>22470</v>
      </c>
      <c r="M48" s="815"/>
      <c r="N48" s="69">
        <f>L48*K48</f>
        <v>22470</v>
      </c>
      <c r="O48" s="348"/>
      <c r="P48" s="348"/>
    </row>
    <row r="49" spans="1:15">
      <c r="A49" s="252" t="s">
        <v>196</v>
      </c>
      <c r="B49" s="985" t="s">
        <v>215</v>
      </c>
      <c r="C49" s="986"/>
      <c r="D49" s="986"/>
      <c r="E49" s="986"/>
      <c r="F49" s="986"/>
      <c r="G49" s="986"/>
      <c r="H49" s="986"/>
      <c r="I49" s="1022"/>
      <c r="J49" s="310" t="s">
        <v>23</v>
      </c>
      <c r="K49" s="349">
        <v>1</v>
      </c>
      <c r="L49" s="814">
        <f>9816*1.1</f>
        <v>10797.6</v>
      </c>
      <c r="M49" s="815"/>
      <c r="N49" s="69">
        <f>K49*L49</f>
        <v>10797.6</v>
      </c>
      <c r="O49" s="348"/>
    </row>
    <row r="50" spans="1:15">
      <c r="B50" s="985"/>
      <c r="C50" s="986"/>
      <c r="D50" s="986"/>
      <c r="E50" s="986"/>
      <c r="F50" s="986"/>
      <c r="G50" s="986"/>
      <c r="H50" s="986"/>
      <c r="I50" s="1022"/>
      <c r="J50" s="310"/>
      <c r="K50" s="349"/>
      <c r="L50" s="230"/>
      <c r="M50" s="231"/>
      <c r="N50" s="69"/>
      <c r="O50" s="313"/>
    </row>
    <row r="51" spans="1:15">
      <c r="B51" s="985"/>
      <c r="C51" s="986"/>
      <c r="D51" s="986"/>
      <c r="E51" s="986"/>
      <c r="F51" s="986"/>
      <c r="G51" s="986"/>
      <c r="H51" s="986"/>
      <c r="I51" s="1022"/>
      <c r="K51" s="310"/>
      <c r="L51" s="230"/>
      <c r="M51" s="231"/>
      <c r="N51" s="69"/>
    </row>
    <row r="52" spans="1:15">
      <c r="B52" s="985"/>
      <c r="C52" s="986"/>
      <c r="D52" s="986"/>
      <c r="E52" s="986"/>
      <c r="F52" s="986"/>
      <c r="G52" s="986"/>
      <c r="H52" s="986"/>
      <c r="I52" s="1022"/>
      <c r="J52" s="310"/>
      <c r="K52" s="349"/>
      <c r="L52" s="230"/>
      <c r="M52" s="231"/>
      <c r="N52" s="69"/>
    </row>
    <row r="53" spans="1:15" ht="13.5" thickBot="1">
      <c r="B53" s="985"/>
      <c r="C53" s="986"/>
      <c r="D53" s="986"/>
      <c r="E53" s="986"/>
      <c r="F53" s="986"/>
      <c r="G53" s="986"/>
      <c r="H53" s="986"/>
      <c r="I53" s="1022"/>
      <c r="J53" s="314"/>
      <c r="K53" s="349"/>
      <c r="L53" s="230"/>
      <c r="M53" s="231"/>
      <c r="N53" s="69"/>
    </row>
    <row r="54" spans="1:15" ht="14.25" thickBot="1">
      <c r="B54" s="954" t="s">
        <v>111</v>
      </c>
      <c r="C54" s="955"/>
      <c r="D54" s="955"/>
      <c r="E54" s="955"/>
      <c r="F54" s="955"/>
      <c r="G54" s="955"/>
      <c r="H54" s="955"/>
      <c r="I54" s="955"/>
      <c r="J54" s="955"/>
      <c r="K54" s="955"/>
      <c r="L54" s="955"/>
      <c r="M54" s="956"/>
      <c r="N54" s="76">
        <f>ROUND((SUM(N48:N53)),0)</f>
        <v>33268</v>
      </c>
    </row>
    <row r="55" spans="1:15" ht="12.75" customHeight="1">
      <c r="B55" s="998" t="s">
        <v>130</v>
      </c>
      <c r="C55" s="999"/>
      <c r="D55" s="999"/>
      <c r="E55" s="999"/>
      <c r="F55" s="999"/>
      <c r="G55" s="999"/>
      <c r="H55" s="999"/>
      <c r="I55" s="999"/>
      <c r="J55" s="999"/>
      <c r="K55" s="999"/>
      <c r="L55" s="999"/>
      <c r="M55" s="999"/>
      <c r="N55" s="1000"/>
    </row>
    <row r="56" spans="1:15" ht="12.75" customHeight="1">
      <c r="B56" s="1001"/>
      <c r="C56" s="1002"/>
      <c r="D56" s="1002"/>
      <c r="E56" s="1002"/>
      <c r="F56" s="1002"/>
      <c r="G56" s="1002"/>
      <c r="H56" s="1002"/>
      <c r="I56" s="1002"/>
      <c r="J56" s="1002"/>
      <c r="K56" s="1002"/>
      <c r="L56" s="1002"/>
      <c r="M56" s="1002"/>
      <c r="N56" s="1003"/>
    </row>
    <row r="57" spans="1:15" ht="13.5" customHeight="1" thickBot="1">
      <c r="B57" s="1004"/>
      <c r="C57" s="1005"/>
      <c r="D57" s="1005"/>
      <c r="E57" s="1005"/>
      <c r="F57" s="1005"/>
      <c r="G57" s="1005"/>
      <c r="H57" s="1005"/>
      <c r="I57" s="1005"/>
      <c r="J57" s="1005"/>
      <c r="K57" s="1005"/>
      <c r="L57" s="1005"/>
      <c r="M57" s="1005"/>
      <c r="N57" s="1006"/>
    </row>
    <row r="58" spans="1:15" ht="13.5">
      <c r="B58" s="981" t="s">
        <v>131</v>
      </c>
      <c r="C58" s="982"/>
      <c r="D58" s="982"/>
      <c r="E58" s="982"/>
      <c r="F58" s="982"/>
      <c r="G58" s="982"/>
      <c r="H58" s="982"/>
      <c r="I58" s="301" t="s">
        <v>132</v>
      </c>
      <c r="J58" s="316" t="s">
        <v>133</v>
      </c>
      <c r="K58" s="317" t="s">
        <v>134</v>
      </c>
      <c r="L58" s="1007" t="s">
        <v>135</v>
      </c>
      <c r="M58" s="1008"/>
      <c r="N58" s="302" t="s">
        <v>109</v>
      </c>
    </row>
    <row r="59" spans="1:15">
      <c r="B59" s="985"/>
      <c r="C59" s="986"/>
      <c r="D59" s="986"/>
      <c r="E59" s="986"/>
      <c r="F59" s="986"/>
      <c r="G59" s="986"/>
      <c r="H59" s="986"/>
      <c r="I59" s="318"/>
      <c r="J59" s="319"/>
      <c r="K59" s="318"/>
      <c r="L59" s="1009"/>
      <c r="M59" s="1010"/>
      <c r="N59" s="79">
        <f>K59*L59</f>
        <v>0</v>
      </c>
    </row>
    <row r="60" spans="1:15" ht="13.5" thickBot="1">
      <c r="B60" s="1011"/>
      <c r="C60" s="1012"/>
      <c r="D60" s="1012"/>
      <c r="E60" s="1012"/>
      <c r="F60" s="1012"/>
      <c r="G60" s="1012"/>
      <c r="H60" s="1012"/>
      <c r="I60" s="320"/>
      <c r="J60" s="321"/>
      <c r="K60" s="320"/>
      <c r="L60" s="1013"/>
      <c r="M60" s="1014"/>
      <c r="N60" s="82"/>
    </row>
    <row r="61" spans="1:15" ht="14.25" thickBot="1">
      <c r="B61" s="954" t="s">
        <v>111</v>
      </c>
      <c r="C61" s="955"/>
      <c r="D61" s="955"/>
      <c r="E61" s="955"/>
      <c r="F61" s="955"/>
      <c r="G61" s="955"/>
      <c r="H61" s="955"/>
      <c r="I61" s="955"/>
      <c r="J61" s="955"/>
      <c r="K61" s="955"/>
      <c r="L61" s="955"/>
      <c r="M61" s="956"/>
      <c r="N61" s="322">
        <f>SUM(N59:N60)</f>
        <v>0</v>
      </c>
    </row>
    <row r="62" spans="1:15">
      <c r="B62" s="998" t="s">
        <v>136</v>
      </c>
      <c r="C62" s="999"/>
      <c r="D62" s="999"/>
      <c r="E62" s="999"/>
      <c r="F62" s="999"/>
      <c r="G62" s="999"/>
      <c r="H62" s="999"/>
      <c r="I62" s="999"/>
      <c r="J62" s="999"/>
      <c r="K62" s="999"/>
      <c r="L62" s="999"/>
      <c r="M62" s="999"/>
      <c r="N62" s="1000"/>
    </row>
    <row r="63" spans="1:15">
      <c r="B63" s="1001" t="s">
        <v>136</v>
      </c>
      <c r="C63" s="1002"/>
      <c r="D63" s="1002"/>
      <c r="E63" s="1002"/>
      <c r="F63" s="1002"/>
      <c r="G63" s="1002"/>
      <c r="H63" s="1002"/>
      <c r="I63" s="1002"/>
      <c r="J63" s="1002"/>
      <c r="K63" s="1002"/>
      <c r="L63" s="1002"/>
      <c r="M63" s="1002"/>
      <c r="N63" s="1003"/>
    </row>
    <row r="64" spans="1:15" ht="13.5" thickBot="1">
      <c r="B64" s="1004"/>
      <c r="C64" s="1005"/>
      <c r="D64" s="1005"/>
      <c r="E64" s="1005"/>
      <c r="F64" s="1005"/>
      <c r="G64" s="1005"/>
      <c r="H64" s="1005"/>
      <c r="I64" s="1005"/>
      <c r="J64" s="1005"/>
      <c r="K64" s="1005"/>
      <c r="L64" s="1005"/>
      <c r="M64" s="1005"/>
      <c r="N64" s="1006"/>
    </row>
    <row r="65" spans="2:15" ht="14.25" thickBot="1">
      <c r="B65" s="1015" t="s">
        <v>137</v>
      </c>
      <c r="C65" s="1016"/>
      <c r="D65" s="1016"/>
      <c r="E65" s="1016"/>
      <c r="F65" s="1016"/>
      <c r="G65" s="1016"/>
      <c r="H65" s="350" t="s">
        <v>10</v>
      </c>
      <c r="I65" s="350" t="s">
        <v>138</v>
      </c>
      <c r="J65" s="351" t="s">
        <v>139</v>
      </c>
      <c r="K65" s="352" t="s">
        <v>140</v>
      </c>
      <c r="L65" s="1017" t="s">
        <v>108</v>
      </c>
      <c r="M65" s="1018"/>
      <c r="N65" s="353" t="s">
        <v>109</v>
      </c>
    </row>
    <row r="66" spans="2:15" ht="14.25" customHeight="1">
      <c r="B66" s="1019" t="s">
        <v>216</v>
      </c>
      <c r="C66" s="1020"/>
      <c r="D66" s="1020"/>
      <c r="E66" s="1020"/>
      <c r="F66" s="1020"/>
      <c r="G66" s="1021"/>
      <c r="H66" s="354">
        <v>1</v>
      </c>
      <c r="I66" s="355">
        <f>I67*2</f>
        <v>74478</v>
      </c>
      <c r="J66" s="354">
        <v>1.85</v>
      </c>
      <c r="K66" s="356">
        <f>H66*I66*J66</f>
        <v>137784.30000000002</v>
      </c>
      <c r="L66" s="357">
        <v>12</v>
      </c>
      <c r="M66" s="358"/>
      <c r="N66" s="359">
        <f>K66/L66</f>
        <v>11482.025000000001</v>
      </c>
    </row>
    <row r="67" spans="2:15">
      <c r="B67" s="995" t="s">
        <v>180</v>
      </c>
      <c r="C67" s="996"/>
      <c r="D67" s="996"/>
      <c r="E67" s="996"/>
      <c r="F67" s="996"/>
      <c r="G67" s="997"/>
      <c r="H67" s="84">
        <v>2</v>
      </c>
      <c r="I67" s="85">
        <v>37239</v>
      </c>
      <c r="J67" s="84">
        <v>1.85</v>
      </c>
      <c r="K67" s="365">
        <f>H67*I67*J67</f>
        <v>137784.30000000002</v>
      </c>
      <c r="L67" s="327">
        <v>12</v>
      </c>
      <c r="M67" s="328"/>
      <c r="N67" s="142">
        <f>K67/L67</f>
        <v>11482.025000000001</v>
      </c>
    </row>
    <row r="68" spans="2:15">
      <c r="B68" s="987"/>
      <c r="C68" s="988"/>
      <c r="D68" s="988"/>
      <c r="E68" s="988"/>
      <c r="F68" s="988"/>
      <c r="G68" s="988"/>
      <c r="H68" s="360"/>
      <c r="I68" s="360"/>
      <c r="J68" s="360"/>
      <c r="K68" s="360"/>
      <c r="L68" s="993"/>
      <c r="M68" s="994"/>
      <c r="N68" s="361"/>
    </row>
    <row r="69" spans="2:15">
      <c r="B69" s="987"/>
      <c r="C69" s="988"/>
      <c r="D69" s="988"/>
      <c r="E69" s="988"/>
      <c r="F69" s="988"/>
      <c r="G69" s="988"/>
      <c r="H69" s="360"/>
      <c r="I69" s="360"/>
      <c r="J69" s="360"/>
      <c r="K69" s="360"/>
      <c r="L69" s="993"/>
      <c r="M69" s="994"/>
      <c r="N69" s="361"/>
    </row>
    <row r="70" spans="2:15">
      <c r="B70" s="987"/>
      <c r="C70" s="988"/>
      <c r="D70" s="988"/>
      <c r="E70" s="988"/>
      <c r="F70" s="988"/>
      <c r="G70" s="988"/>
      <c r="H70" s="84"/>
      <c r="I70" s="85"/>
      <c r="J70" s="84"/>
      <c r="K70" s="326"/>
      <c r="L70" s="989"/>
      <c r="M70" s="989"/>
      <c r="N70" s="142"/>
    </row>
    <row r="71" spans="2:15">
      <c r="B71" s="987"/>
      <c r="C71" s="988"/>
      <c r="D71" s="988"/>
      <c r="E71" s="988"/>
      <c r="F71" s="988"/>
      <c r="G71" s="988"/>
      <c r="H71" s="84"/>
      <c r="I71" s="85"/>
      <c r="J71" s="84"/>
      <c r="K71" s="326"/>
      <c r="L71" s="989"/>
      <c r="M71" s="989"/>
      <c r="N71" s="142"/>
    </row>
    <row r="72" spans="2:15">
      <c r="B72" s="987"/>
      <c r="C72" s="988"/>
      <c r="D72" s="988"/>
      <c r="E72" s="988"/>
      <c r="F72" s="988"/>
      <c r="G72" s="988"/>
      <c r="H72" s="84"/>
      <c r="I72" s="85"/>
      <c r="J72" s="84"/>
      <c r="K72" s="326"/>
      <c r="L72" s="989"/>
      <c r="M72" s="989"/>
      <c r="N72" s="142"/>
    </row>
    <row r="73" spans="2:15" ht="13.5" thickBot="1">
      <c r="B73" s="990"/>
      <c r="C73" s="991"/>
      <c r="D73" s="991"/>
      <c r="E73" s="991"/>
      <c r="F73" s="991"/>
      <c r="G73" s="991"/>
      <c r="H73" s="362"/>
      <c r="I73" s="363"/>
      <c r="J73" s="145"/>
      <c r="K73" s="363"/>
      <c r="L73" s="992"/>
      <c r="M73" s="992"/>
      <c r="N73" s="146"/>
    </row>
    <row r="74" spans="2:15" ht="14.25" thickBot="1">
      <c r="B74" s="966" t="s">
        <v>111</v>
      </c>
      <c r="C74" s="967"/>
      <c r="D74" s="967"/>
      <c r="E74" s="967"/>
      <c r="F74" s="967"/>
      <c r="G74" s="967"/>
      <c r="H74" s="967"/>
      <c r="I74" s="967"/>
      <c r="J74" s="967"/>
      <c r="K74" s="967"/>
      <c r="L74" s="967"/>
      <c r="M74" s="968"/>
      <c r="N74" s="157">
        <f>ROUND((SUM(N66:N73)),0)</f>
        <v>22964</v>
      </c>
      <c r="O74" s="348"/>
    </row>
    <row r="75" spans="2:15" ht="13.5" thickBot="1">
      <c r="B75" s="297"/>
      <c r="N75" s="285"/>
    </row>
    <row r="76" spans="2:15" ht="13.5" thickBot="1">
      <c r="B76" s="969" t="s">
        <v>143</v>
      </c>
      <c r="C76" s="970"/>
      <c r="D76" s="970"/>
      <c r="E76" s="970"/>
      <c r="F76" s="970"/>
      <c r="G76" s="970"/>
      <c r="H76" s="970"/>
      <c r="I76" s="970"/>
      <c r="J76" s="970"/>
      <c r="K76" s="970"/>
      <c r="L76" s="970"/>
      <c r="M76" s="971"/>
      <c r="N76" s="331">
        <f>ROUND((+N74+N61+N54+N43),0)</f>
        <v>63121</v>
      </c>
    </row>
    <row r="77" spans="2:15">
      <c r="B77" s="972" t="s">
        <v>144</v>
      </c>
      <c r="C77" s="973"/>
      <c r="D77" s="973"/>
      <c r="E77" s="973"/>
      <c r="F77" s="973"/>
      <c r="G77" s="973"/>
      <c r="H77" s="973"/>
      <c r="I77" s="973"/>
      <c r="J77" s="973"/>
      <c r="K77" s="973"/>
      <c r="L77" s="973"/>
      <c r="M77" s="973"/>
      <c r="N77" s="974"/>
    </row>
    <row r="78" spans="2:15">
      <c r="B78" s="975" t="s">
        <v>144</v>
      </c>
      <c r="C78" s="976"/>
      <c r="D78" s="976"/>
      <c r="E78" s="976"/>
      <c r="F78" s="976"/>
      <c r="G78" s="976"/>
      <c r="H78" s="976"/>
      <c r="I78" s="976"/>
      <c r="J78" s="976"/>
      <c r="K78" s="976"/>
      <c r="L78" s="976"/>
      <c r="M78" s="976"/>
      <c r="N78" s="977"/>
    </row>
    <row r="79" spans="2:15" ht="13.5" thickBot="1">
      <c r="B79" s="978"/>
      <c r="C79" s="979"/>
      <c r="D79" s="979"/>
      <c r="E79" s="979"/>
      <c r="F79" s="979"/>
      <c r="G79" s="979"/>
      <c r="H79" s="979"/>
      <c r="I79" s="979"/>
      <c r="J79" s="979"/>
      <c r="K79" s="979"/>
      <c r="L79" s="979"/>
      <c r="M79" s="979"/>
      <c r="N79" s="980"/>
    </row>
    <row r="80" spans="2:15" ht="13.5">
      <c r="B80" s="981" t="s">
        <v>145</v>
      </c>
      <c r="C80" s="982"/>
      <c r="D80" s="982"/>
      <c r="E80" s="982"/>
      <c r="F80" s="982"/>
      <c r="G80" s="982"/>
      <c r="H80" s="982"/>
      <c r="I80" s="316"/>
      <c r="J80" s="332"/>
      <c r="K80" s="333" t="s">
        <v>146</v>
      </c>
      <c r="L80" s="983" t="s">
        <v>147</v>
      </c>
      <c r="M80" s="984"/>
      <c r="N80" s="334"/>
    </row>
    <row r="81" spans="2:15">
      <c r="B81" s="985" t="s">
        <v>68</v>
      </c>
      <c r="C81" s="986"/>
      <c r="D81" s="986"/>
      <c r="E81" s="986"/>
      <c r="F81" s="986"/>
      <c r="G81" s="986"/>
      <c r="H81" s="986"/>
      <c r="I81" s="92"/>
      <c r="J81" s="93"/>
      <c r="K81" s="94">
        <v>0.1</v>
      </c>
      <c r="L81" s="838">
        <f>+N76*K81</f>
        <v>6312.1</v>
      </c>
      <c r="M81" s="839"/>
      <c r="N81" s="95">
        <v>6312.1</v>
      </c>
    </row>
    <row r="82" spans="2:15">
      <c r="B82" s="335" t="s">
        <v>148</v>
      </c>
      <c r="C82" s="336"/>
      <c r="D82" s="336"/>
      <c r="E82" s="336"/>
      <c r="F82" s="336"/>
      <c r="G82" s="336"/>
      <c r="H82" s="336"/>
      <c r="I82" s="92"/>
      <c r="J82" s="93"/>
      <c r="K82" s="94">
        <v>0.05</v>
      </c>
      <c r="L82" s="838">
        <f>+N76*K82</f>
        <v>3156.05</v>
      </c>
      <c r="M82" s="839"/>
      <c r="N82" s="95">
        <v>1893.6299999999999</v>
      </c>
    </row>
    <row r="83" spans="2:15" ht="13.5" thickBot="1">
      <c r="B83" s="274" t="s">
        <v>72</v>
      </c>
      <c r="C83" s="275"/>
      <c r="D83" s="275"/>
      <c r="E83" s="275"/>
      <c r="F83" s="275"/>
      <c r="G83" s="275"/>
      <c r="H83" s="275"/>
      <c r="I83" s="98"/>
      <c r="J83" s="99"/>
      <c r="K83" s="94">
        <v>0.05</v>
      </c>
      <c r="L83" s="840">
        <f>+N76*K83</f>
        <v>3156.05</v>
      </c>
      <c r="M83" s="841"/>
      <c r="N83" s="367">
        <v>3156.05</v>
      </c>
    </row>
    <row r="84" spans="2:15" ht="14.25" thickBot="1">
      <c r="B84" s="954" t="s">
        <v>111</v>
      </c>
      <c r="C84" s="955"/>
      <c r="D84" s="955"/>
      <c r="E84" s="955"/>
      <c r="F84" s="955"/>
      <c r="G84" s="955"/>
      <c r="H84" s="955"/>
      <c r="I84" s="955"/>
      <c r="J84" s="955"/>
      <c r="K84" s="955"/>
      <c r="L84" s="955"/>
      <c r="M84" s="956"/>
      <c r="N84" s="76">
        <f>ROUND((SUM(L81:M83)),0)</f>
        <v>12624</v>
      </c>
    </row>
    <row r="85" spans="2:15" ht="15.75" customHeight="1" thickBot="1">
      <c r="B85" s="957"/>
      <c r="C85" s="958"/>
      <c r="D85" s="958"/>
      <c r="E85" s="958"/>
      <c r="F85" s="958"/>
      <c r="G85" s="958"/>
      <c r="H85" s="958"/>
      <c r="I85" s="958"/>
      <c r="J85" s="958"/>
      <c r="K85" s="958"/>
      <c r="L85" s="958"/>
      <c r="M85" s="958"/>
      <c r="N85" s="959"/>
    </row>
    <row r="86" spans="2:15" ht="13.5" thickBot="1">
      <c r="B86" s="960" t="s">
        <v>149</v>
      </c>
      <c r="C86" s="961"/>
      <c r="D86" s="961"/>
      <c r="E86" s="961"/>
      <c r="F86" s="961"/>
      <c r="G86" s="961"/>
      <c r="H86" s="961"/>
      <c r="I86" s="961"/>
      <c r="J86" s="961"/>
      <c r="K86" s="961"/>
      <c r="L86" s="961"/>
      <c r="M86" s="962"/>
      <c r="N86" s="389">
        <f>N76+N84</f>
        <v>75745</v>
      </c>
    </row>
    <row r="87" spans="2:15">
      <c r="B87" s="297"/>
      <c r="N87" s="285"/>
      <c r="O87" s="364"/>
    </row>
    <row r="88" spans="2:15">
      <c r="B88" s="297"/>
      <c r="N88" s="285"/>
      <c r="O88" s="337"/>
    </row>
    <row r="89" spans="2:15">
      <c r="B89" s="297"/>
      <c r="G89" s="283" t="str">
        <f>+'[40]SV-01'!$G$96</f>
        <v>Firma</v>
      </c>
      <c r="H89" s="283"/>
      <c r="I89" s="283"/>
      <c r="J89" s="283"/>
      <c r="N89" s="285"/>
    </row>
    <row r="90" spans="2:15" ht="13.5">
      <c r="B90" s="338"/>
      <c r="C90" s="339"/>
      <c r="D90" s="339"/>
      <c r="E90" s="339"/>
      <c r="F90" s="339"/>
      <c r="G90" s="283" t="str">
        <f>+'[40]SV-01'!$G$97</f>
        <v>Nombre:</v>
      </c>
      <c r="H90" s="339"/>
      <c r="I90" s="339"/>
      <c r="J90" s="339"/>
      <c r="K90" s="339"/>
      <c r="L90" s="339"/>
      <c r="M90" s="339"/>
      <c r="N90" s="340"/>
    </row>
    <row r="91" spans="2:15" ht="13.5">
      <c r="B91" s="338"/>
      <c r="C91" s="339"/>
      <c r="D91" s="339"/>
      <c r="E91" s="339"/>
      <c r="F91" s="339"/>
      <c r="G91" s="283" t="str">
        <f>+'[40]SV-01'!$G$98</f>
        <v>Representante Legal del Contratista o su Apoderado</v>
      </c>
      <c r="J91" s="339"/>
      <c r="K91" s="339"/>
      <c r="L91" s="339"/>
      <c r="M91" s="339"/>
      <c r="N91" s="340"/>
    </row>
    <row r="92" spans="2:15">
      <c r="B92" s="262"/>
      <c r="C92" s="293"/>
      <c r="D92" s="293"/>
      <c r="E92" s="293"/>
      <c r="F92" s="293"/>
      <c r="G92" s="283" t="str">
        <f>+'[40]SV-01'!$G$99</f>
        <v>Matricula No. :</v>
      </c>
      <c r="H92" s="293"/>
      <c r="I92" s="293"/>
      <c r="J92" s="293"/>
      <c r="K92" s="293"/>
      <c r="L92" s="293"/>
      <c r="M92" s="293"/>
      <c r="N92" s="291"/>
    </row>
    <row r="93" spans="2:15">
      <c r="B93" s="297"/>
      <c r="G93" s="252" t="s">
        <v>150</v>
      </c>
      <c r="N93" s="285"/>
    </row>
    <row r="94" spans="2:15" ht="13.5">
      <c r="B94" s="341" t="str">
        <f>+'[40]SV-01'!$B$101</f>
        <v>OBSERVACIONES INTERVENTORÍA</v>
      </c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42"/>
    </row>
    <row r="95" spans="2:15">
      <c r="B95" s="963"/>
      <c r="C95" s="964"/>
      <c r="D95" s="964"/>
      <c r="E95" s="964"/>
      <c r="F95" s="964"/>
      <c r="G95" s="964"/>
      <c r="H95" s="964"/>
      <c r="I95" s="964"/>
      <c r="J95" s="964"/>
      <c r="K95" s="964"/>
      <c r="L95" s="964"/>
      <c r="M95" s="964"/>
      <c r="N95" s="965"/>
    </row>
    <row r="96" spans="2:15">
      <c r="B96" s="945"/>
      <c r="C96" s="946"/>
      <c r="D96" s="946"/>
      <c r="E96" s="946"/>
      <c r="F96" s="946"/>
      <c r="G96" s="946"/>
      <c r="H96" s="946"/>
      <c r="I96" s="946"/>
      <c r="J96" s="946"/>
      <c r="K96" s="946"/>
      <c r="L96" s="946"/>
      <c r="M96" s="946"/>
      <c r="N96" s="947"/>
    </row>
    <row r="97" spans="2:14">
      <c r="B97" s="262"/>
      <c r="C97" s="293"/>
      <c r="D97" s="293"/>
      <c r="E97" s="293"/>
      <c r="F97" s="293"/>
      <c r="G97" s="293"/>
      <c r="H97" s="293"/>
      <c r="I97" s="293"/>
      <c r="J97" s="293"/>
      <c r="K97" s="293"/>
      <c r="L97" s="293"/>
      <c r="M97" s="293"/>
      <c r="N97" s="291"/>
    </row>
    <row r="98" spans="2:14">
      <c r="B98" s="297"/>
      <c r="G98" s="283" t="str">
        <f>+'[40]SV-01'!$G$105</f>
        <v>Firma</v>
      </c>
      <c r="N98" s="285"/>
    </row>
    <row r="99" spans="2:14">
      <c r="B99" s="297"/>
      <c r="G99" s="252" t="str">
        <f>+'[40]SV-01'!$G$106</f>
        <v>Nombre:</v>
      </c>
      <c r="H99" s="336"/>
      <c r="I99" s="336"/>
      <c r="J99" s="336"/>
      <c r="N99" s="285"/>
    </row>
    <row r="100" spans="2:14">
      <c r="B100" s="297"/>
      <c r="G100" s="252" t="str">
        <f>+'[40]SV-01'!$G$107</f>
        <v>Representante Legal del Interventor o su Apoderado</v>
      </c>
      <c r="H100" s="292"/>
      <c r="I100" s="292"/>
      <c r="J100" s="292"/>
      <c r="N100" s="285"/>
    </row>
    <row r="101" spans="2:14">
      <c r="B101" s="343"/>
      <c r="C101" s="293"/>
      <c r="D101" s="293"/>
      <c r="E101" s="293"/>
      <c r="F101" s="293"/>
      <c r="G101" s="252" t="str">
        <f>+'[40]SV-01'!$G$108</f>
        <v>Matricula No. :</v>
      </c>
      <c r="K101" s="293"/>
      <c r="L101" s="293"/>
      <c r="M101" s="293"/>
      <c r="N101" s="291"/>
    </row>
    <row r="102" spans="2:14" ht="12.75" customHeight="1">
      <c r="B102" s="344" t="str">
        <f>+'[40]SV-01'!$B$109</f>
        <v xml:space="preserve">Original: Archivo de Gestión Contractual ( Subdirecciòn Administrativa) </v>
      </c>
      <c r="C102" s="345"/>
      <c r="D102" s="345"/>
      <c r="J102" s="948"/>
      <c r="K102" s="948"/>
      <c r="L102" s="948"/>
      <c r="M102" s="948"/>
      <c r="N102" s="949"/>
    </row>
    <row r="103" spans="2:14" ht="12.75" customHeight="1">
      <c r="B103" s="344" t="str">
        <f>+'[40]SV-01'!$B$110</f>
        <v>Copias : Unidad Ejecutora,  Contratista, Interventor y Dirección Territorial.</v>
      </c>
      <c r="C103" s="345"/>
      <c r="D103" s="345"/>
      <c r="J103" s="948"/>
      <c r="K103" s="948"/>
      <c r="L103" s="948"/>
      <c r="M103" s="948"/>
      <c r="N103" s="949"/>
    </row>
    <row r="104" spans="2:14" ht="13.5" customHeight="1" thickBot="1">
      <c r="B104" s="952"/>
      <c r="C104" s="953"/>
      <c r="D104" s="953"/>
      <c r="E104" s="321"/>
      <c r="F104" s="321"/>
      <c r="G104" s="321"/>
      <c r="H104" s="321"/>
      <c r="I104" s="321"/>
      <c r="J104" s="950"/>
      <c r="K104" s="950"/>
      <c r="L104" s="950"/>
      <c r="M104" s="950"/>
      <c r="N104" s="951"/>
    </row>
  </sheetData>
  <mergeCells count="95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E26:M26"/>
    <mergeCell ref="K6:K8"/>
    <mergeCell ref="L6:L8"/>
    <mergeCell ref="M6:M8"/>
    <mergeCell ref="N6:N8"/>
    <mergeCell ref="C8:J8"/>
    <mergeCell ref="D12:G12"/>
    <mergeCell ref="J12:K12"/>
    <mergeCell ref="L13:N13"/>
    <mergeCell ref="H18:M18"/>
    <mergeCell ref="D19:M20"/>
    <mergeCell ref="D22:M22"/>
    <mergeCell ref="D24:M24"/>
    <mergeCell ref="G28:M28"/>
    <mergeCell ref="B30:N30"/>
    <mergeCell ref="C32:K32"/>
    <mergeCell ref="L32:M32"/>
    <mergeCell ref="C33:K33"/>
    <mergeCell ref="L33:M33"/>
    <mergeCell ref="B34:N36"/>
    <mergeCell ref="B37:H37"/>
    <mergeCell ref="I37:J37"/>
    <mergeCell ref="L37:M37"/>
    <mergeCell ref="B40:H40"/>
    <mergeCell ref="I40:J40"/>
    <mergeCell ref="L40:M40"/>
    <mergeCell ref="B42:H42"/>
    <mergeCell ref="I42:J42"/>
    <mergeCell ref="L42:M42"/>
    <mergeCell ref="B41:H41"/>
    <mergeCell ref="I41:J41"/>
    <mergeCell ref="L41:M41"/>
    <mergeCell ref="B51:I51"/>
    <mergeCell ref="B52:I52"/>
    <mergeCell ref="B53:I53"/>
    <mergeCell ref="B54:M54"/>
    <mergeCell ref="B43:M43"/>
    <mergeCell ref="B44:N46"/>
    <mergeCell ref="B47:I47"/>
    <mergeCell ref="L47:M47"/>
    <mergeCell ref="B49:I49"/>
    <mergeCell ref="B50:I50"/>
    <mergeCell ref="B67:G67"/>
    <mergeCell ref="B55:N57"/>
    <mergeCell ref="B58:H58"/>
    <mergeCell ref="L58:M58"/>
    <mergeCell ref="B59:H59"/>
    <mergeCell ref="L59:M59"/>
    <mergeCell ref="B60:H60"/>
    <mergeCell ref="L60:M60"/>
    <mergeCell ref="B61:M61"/>
    <mergeCell ref="B62:N64"/>
    <mergeCell ref="B65:G65"/>
    <mergeCell ref="L65:M65"/>
    <mergeCell ref="B66:G66"/>
    <mergeCell ref="B68:G68"/>
    <mergeCell ref="L68:M68"/>
    <mergeCell ref="B69:G69"/>
    <mergeCell ref="L69:M69"/>
    <mergeCell ref="B70:G70"/>
    <mergeCell ref="L70:M70"/>
    <mergeCell ref="B81:H81"/>
    <mergeCell ref="L81:M81"/>
    <mergeCell ref="B71:G71"/>
    <mergeCell ref="L71:M71"/>
    <mergeCell ref="B72:G72"/>
    <mergeCell ref="L72:M72"/>
    <mergeCell ref="B73:G73"/>
    <mergeCell ref="L73:M73"/>
    <mergeCell ref="B96:N96"/>
    <mergeCell ref="J102:N104"/>
    <mergeCell ref="B104:D104"/>
    <mergeCell ref="L48:M48"/>
    <mergeCell ref="L49:M49"/>
    <mergeCell ref="L82:M82"/>
    <mergeCell ref="L83:M83"/>
    <mergeCell ref="B84:M84"/>
    <mergeCell ref="B85:N85"/>
    <mergeCell ref="B86:M86"/>
    <mergeCell ref="B95:N95"/>
    <mergeCell ref="B74:M74"/>
    <mergeCell ref="B76:M76"/>
    <mergeCell ref="B77:N79"/>
    <mergeCell ref="B80:H80"/>
    <mergeCell ref="L80:M80"/>
  </mergeCells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3204-B4C7-4BE1-AB3D-4187CC0FD82A}">
  <sheetPr>
    <tabColor theme="9" tint="-0.249977111117893"/>
  </sheetPr>
  <dimension ref="B1:O99"/>
  <sheetViews>
    <sheetView showGridLines="0" view="pageBreakPreview" topLeftCell="A72" zoomScaleNormal="55" zoomScaleSheetLayoutView="100" workbookViewId="0">
      <selection activeCell="B54" sqref="B54:N56"/>
    </sheetView>
  </sheetViews>
  <sheetFormatPr baseColWidth="10" defaultColWidth="11.42578125" defaultRowHeight="12.75"/>
  <cols>
    <col min="1" max="1" width="3.140625" style="252" customWidth="1"/>
    <col min="2" max="2" width="11.5703125" style="252" bestFit="1" customWidth="1"/>
    <col min="3" max="10" width="11.42578125" style="252"/>
    <col min="11" max="12" width="11.5703125" style="252" bestFit="1" customWidth="1"/>
    <col min="13" max="13" width="11.42578125" style="252"/>
    <col min="14" max="14" width="11.85546875" style="252" bestFit="1" customWidth="1"/>
    <col min="15" max="16384" width="11.42578125" style="252"/>
  </cols>
  <sheetData>
    <row r="1" spans="2:14" ht="13.5" thickBot="1"/>
    <row r="2" spans="2:14">
      <c r="B2" s="739"/>
      <c r="C2" s="1051" t="s">
        <v>76</v>
      </c>
      <c r="D2" s="1052"/>
      <c r="E2" s="1052"/>
      <c r="F2" s="1052"/>
      <c r="G2" s="1052"/>
      <c r="H2" s="1052"/>
      <c r="I2" s="1052"/>
      <c r="J2" s="1053"/>
      <c r="K2" s="744" t="s">
        <v>77</v>
      </c>
      <c r="L2" s="746" t="s">
        <v>78</v>
      </c>
      <c r="M2" s="747"/>
      <c r="N2" s="748"/>
    </row>
    <row r="3" spans="2:14" ht="13.5">
      <c r="B3" s="740"/>
      <c r="C3" s="1054" t="s">
        <v>0</v>
      </c>
      <c r="D3" s="1055"/>
      <c r="E3" s="1055"/>
      <c r="F3" s="1055"/>
      <c r="G3" s="1055"/>
      <c r="H3" s="1055"/>
      <c r="I3" s="1055"/>
      <c r="J3" s="1056"/>
      <c r="K3" s="745"/>
      <c r="L3" s="749"/>
      <c r="M3" s="750"/>
      <c r="N3" s="751"/>
    </row>
    <row r="4" spans="2:14" ht="13.5">
      <c r="B4" s="740"/>
      <c r="C4" s="1057" t="s">
        <v>79</v>
      </c>
      <c r="D4" s="1058"/>
      <c r="E4" s="1058"/>
      <c r="F4" s="1058"/>
      <c r="G4" s="1058"/>
      <c r="H4" s="1058"/>
      <c r="I4" s="1058"/>
      <c r="J4" s="1059"/>
      <c r="K4" s="731" t="s">
        <v>80</v>
      </c>
      <c r="L4" s="759">
        <v>2</v>
      </c>
      <c r="M4" s="760"/>
      <c r="N4" s="761"/>
    </row>
    <row r="5" spans="2:14">
      <c r="B5" s="740"/>
      <c r="C5" s="1043" t="s">
        <v>81</v>
      </c>
      <c r="D5" s="1044"/>
      <c r="E5" s="1044"/>
      <c r="F5" s="1044"/>
      <c r="G5" s="1044"/>
      <c r="H5" s="1044"/>
      <c r="I5" s="1044"/>
      <c r="J5" s="1045"/>
      <c r="K5" s="1060"/>
      <c r="L5" s="1061"/>
      <c r="M5" s="1062"/>
      <c r="N5" s="1063"/>
    </row>
    <row r="6" spans="2:14">
      <c r="B6" s="740"/>
      <c r="C6" s="1064" t="str">
        <f>+'[40]DATOS INICIALES '!B5</f>
        <v>MANUAL DE INTERVENTORÍA OBRA PUBLICA</v>
      </c>
      <c r="D6" s="1065"/>
      <c r="E6" s="1065"/>
      <c r="F6" s="1065"/>
      <c r="G6" s="1065"/>
      <c r="H6" s="1065"/>
      <c r="I6" s="1065"/>
      <c r="J6" s="1066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1064"/>
      <c r="D7" s="1065"/>
      <c r="E7" s="1065"/>
      <c r="F7" s="1065"/>
      <c r="G7" s="1065"/>
      <c r="H7" s="1065"/>
      <c r="I7" s="1065"/>
      <c r="J7" s="1066"/>
      <c r="K7" s="732"/>
      <c r="L7" s="732"/>
      <c r="M7" s="732"/>
      <c r="N7" s="734"/>
    </row>
    <row r="8" spans="2:14">
      <c r="B8" s="740"/>
      <c r="C8" s="1043" t="s">
        <v>84</v>
      </c>
      <c r="D8" s="1044"/>
      <c r="E8" s="1044"/>
      <c r="F8" s="1044"/>
      <c r="G8" s="1044"/>
      <c r="H8" s="1044"/>
      <c r="I8" s="1044"/>
      <c r="J8" s="1045"/>
      <c r="K8" s="732"/>
      <c r="L8" s="732"/>
      <c r="M8" s="732"/>
      <c r="N8" s="734"/>
    </row>
    <row r="9" spans="2:14" ht="14.25" thickBot="1">
      <c r="B9" s="253"/>
      <c r="C9" s="254"/>
      <c r="D9" s="254"/>
      <c r="E9" s="254"/>
      <c r="F9" s="254"/>
      <c r="G9" s="254"/>
      <c r="H9" s="254"/>
      <c r="I9" s="254"/>
      <c r="J9" s="254"/>
      <c r="K9" s="254"/>
      <c r="L9" s="255"/>
      <c r="M9" s="255"/>
      <c r="N9" s="256"/>
    </row>
    <row r="10" spans="2:14" ht="13.5">
      <c r="B10" s="257"/>
      <c r="C10" s="258"/>
      <c r="D10" s="258"/>
      <c r="E10" s="258"/>
      <c r="F10" s="258"/>
      <c r="G10" s="258"/>
      <c r="H10" s="258"/>
      <c r="I10" s="258"/>
      <c r="J10" s="258"/>
      <c r="K10" s="259" t="s">
        <v>85</v>
      </c>
      <c r="L10" s="260" t="s">
        <v>86</v>
      </c>
      <c r="M10" s="260" t="s">
        <v>87</v>
      </c>
      <c r="N10" s="261" t="s">
        <v>88</v>
      </c>
    </row>
    <row r="11" spans="2:14" ht="13.5">
      <c r="B11" s="262"/>
      <c r="C11" s="263"/>
      <c r="D11" s="263"/>
      <c r="E11" s="263"/>
      <c r="F11" s="263"/>
      <c r="G11" s="263"/>
      <c r="H11" s="263"/>
      <c r="I11" s="263"/>
      <c r="J11" s="263"/>
      <c r="K11" s="264"/>
      <c r="L11" s="265"/>
      <c r="M11" s="265"/>
      <c r="N11" s="266"/>
    </row>
    <row r="12" spans="2:14" s="29" customFormat="1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125"/>
    </row>
    <row r="13" spans="2:14" ht="13.5">
      <c r="B13" s="267"/>
      <c r="C13" s="268"/>
      <c r="D13" s="270"/>
      <c r="E13" s="270"/>
      <c r="F13" s="270"/>
      <c r="G13" s="270"/>
      <c r="H13" s="268"/>
      <c r="I13" s="270"/>
      <c r="J13" s="268"/>
      <c r="K13" s="270"/>
      <c r="L13" s="1046"/>
      <c r="M13" s="1046"/>
      <c r="N13" s="1047"/>
    </row>
    <row r="14" spans="2:14" ht="13.5">
      <c r="B14" s="267"/>
      <c r="C14" s="268"/>
      <c r="D14" s="270"/>
      <c r="E14" s="270"/>
      <c r="F14" s="270"/>
      <c r="G14" s="270"/>
      <c r="H14" s="268"/>
      <c r="I14" s="270"/>
      <c r="J14" s="268"/>
      <c r="K14" s="270"/>
      <c r="L14" s="270"/>
      <c r="M14" s="270"/>
      <c r="N14" s="269"/>
    </row>
    <row r="15" spans="2:14" ht="13.5">
      <c r="B15" s="271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3"/>
    </row>
    <row r="16" spans="2:14" ht="13.5" thickBot="1">
      <c r="B16" s="274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6"/>
    </row>
    <row r="17" spans="2:14">
      <c r="B17" s="277"/>
      <c r="C17" s="278"/>
      <c r="D17" s="278"/>
      <c r="E17" s="278"/>
      <c r="F17" s="278"/>
      <c r="G17" s="278"/>
      <c r="J17" s="278"/>
      <c r="K17" s="278"/>
      <c r="L17" s="278"/>
      <c r="M17" s="278"/>
      <c r="N17" s="279"/>
    </row>
    <row r="18" spans="2:14" ht="13.5">
      <c r="B18" s="280" t="s">
        <v>93</v>
      </c>
      <c r="C18" s="281"/>
      <c r="D18" s="282"/>
      <c r="E18" s="283"/>
      <c r="F18" s="283"/>
      <c r="G18" s="284" t="s">
        <v>83</v>
      </c>
      <c r="H18" s="1048"/>
      <c r="I18" s="1048"/>
      <c r="J18" s="1048"/>
      <c r="K18" s="1048"/>
      <c r="L18" s="1048"/>
      <c r="M18" s="1048"/>
      <c r="N18" s="285"/>
    </row>
    <row r="19" spans="2:14">
      <c r="B19" s="286" t="s">
        <v>94</v>
      </c>
      <c r="C19" s="287"/>
      <c r="D19" s="1049" t="s">
        <v>95</v>
      </c>
      <c r="E19" s="1049"/>
      <c r="F19" s="1049"/>
      <c r="G19" s="1049"/>
      <c r="H19" s="1049"/>
      <c r="I19" s="1049"/>
      <c r="J19" s="1049"/>
      <c r="K19" s="1049"/>
      <c r="L19" s="1049"/>
      <c r="M19" s="1049"/>
      <c r="N19" s="288"/>
    </row>
    <row r="20" spans="2:14">
      <c r="B20" s="286"/>
      <c r="C20" s="287"/>
      <c r="D20" s="1050"/>
      <c r="E20" s="1050"/>
      <c r="F20" s="1050"/>
      <c r="G20" s="1050"/>
      <c r="H20" s="1050"/>
      <c r="I20" s="1050"/>
      <c r="J20" s="1050"/>
      <c r="K20" s="1050"/>
      <c r="L20" s="1050"/>
      <c r="M20" s="1050"/>
      <c r="N20" s="288"/>
    </row>
    <row r="21" spans="2:14">
      <c r="B21" s="286"/>
      <c r="C21" s="287"/>
      <c r="D21" s="289"/>
      <c r="E21" s="289"/>
      <c r="F21" s="289"/>
      <c r="G21" s="289"/>
      <c r="H21" s="289"/>
      <c r="I21" s="289"/>
      <c r="J21" s="289"/>
      <c r="K21" s="289"/>
      <c r="L21" s="289"/>
      <c r="M21" s="290"/>
      <c r="N21" s="288"/>
    </row>
    <row r="22" spans="2:14">
      <c r="B22" s="286" t="s">
        <v>96</v>
      </c>
      <c r="C22" s="287"/>
      <c r="D22" s="1042"/>
      <c r="E22" s="1042"/>
      <c r="F22" s="1042"/>
      <c r="G22" s="1042"/>
      <c r="H22" s="1042"/>
      <c r="I22" s="1042"/>
      <c r="J22" s="1042"/>
      <c r="K22" s="1042"/>
      <c r="L22" s="1042"/>
      <c r="M22" s="1042"/>
      <c r="N22" s="291"/>
    </row>
    <row r="23" spans="2:14">
      <c r="B23" s="286"/>
      <c r="C23" s="287"/>
      <c r="D23" s="292"/>
      <c r="E23" s="292"/>
      <c r="F23" s="292"/>
      <c r="G23" s="292"/>
      <c r="H23" s="292"/>
      <c r="I23" s="292"/>
      <c r="J23" s="292"/>
      <c r="K23" s="292"/>
      <c r="L23" s="292"/>
      <c r="M23" s="293"/>
      <c r="N23" s="291"/>
    </row>
    <row r="24" spans="2:14">
      <c r="B24" s="286" t="s">
        <v>97</v>
      </c>
      <c r="C24" s="287"/>
      <c r="D24" s="1042"/>
      <c r="E24" s="1042"/>
      <c r="F24" s="1042"/>
      <c r="G24" s="1042"/>
      <c r="H24" s="1042"/>
      <c r="I24" s="1042"/>
      <c r="J24" s="1042"/>
      <c r="K24" s="1042"/>
      <c r="L24" s="1042"/>
      <c r="M24" s="1042"/>
      <c r="N24" s="291"/>
    </row>
    <row r="25" spans="2:14">
      <c r="B25" s="286"/>
      <c r="C25" s="287"/>
      <c r="D25" s="292"/>
      <c r="E25" s="292"/>
      <c r="F25" s="292"/>
      <c r="G25" s="292"/>
      <c r="H25" s="292"/>
      <c r="I25" s="292"/>
      <c r="J25" s="292"/>
      <c r="K25" s="292"/>
      <c r="L25" s="292"/>
      <c r="M25" s="293"/>
      <c r="N25" s="291"/>
    </row>
    <row r="26" spans="2:14">
      <c r="B26" s="286" t="s">
        <v>98</v>
      </c>
      <c r="C26" s="286"/>
      <c r="D26" s="292"/>
      <c r="E26" s="1042"/>
      <c r="F26" s="1042"/>
      <c r="G26" s="1042"/>
      <c r="H26" s="1042"/>
      <c r="I26" s="1042"/>
      <c r="J26" s="1042"/>
      <c r="K26" s="1042"/>
      <c r="L26" s="1042"/>
      <c r="M26" s="1042"/>
      <c r="N26" s="291"/>
    </row>
    <row r="27" spans="2:14">
      <c r="B27" s="280"/>
      <c r="C27" s="281"/>
      <c r="D27" s="292"/>
      <c r="E27" s="292"/>
      <c r="F27" s="292"/>
      <c r="G27" s="292"/>
      <c r="H27" s="292"/>
      <c r="I27" s="292"/>
      <c r="J27" s="292"/>
      <c r="K27" s="292"/>
      <c r="L27" s="292"/>
      <c r="M27" s="293"/>
      <c r="N27" s="291"/>
    </row>
    <row r="28" spans="2:14">
      <c r="B28" s="286" t="s">
        <v>99</v>
      </c>
      <c r="C28" s="287"/>
      <c r="D28" s="292"/>
      <c r="E28" s="292"/>
      <c r="F28" s="292"/>
      <c r="G28" s="1029"/>
      <c r="H28" s="1029"/>
      <c r="I28" s="1029"/>
      <c r="J28" s="1029"/>
      <c r="K28" s="1029"/>
      <c r="L28" s="1029"/>
      <c r="M28" s="1029"/>
      <c r="N28" s="291"/>
    </row>
    <row r="29" spans="2:14" ht="13.5" thickBot="1">
      <c r="B29" s="294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6"/>
    </row>
    <row r="30" spans="2:14" ht="13.5">
      <c r="B30" s="1030" t="s">
        <v>100</v>
      </c>
      <c r="C30" s="1031"/>
      <c r="D30" s="1031"/>
      <c r="E30" s="1031"/>
      <c r="F30" s="1031"/>
      <c r="G30" s="1031"/>
      <c r="H30" s="1031"/>
      <c r="I30" s="1031"/>
      <c r="J30" s="1031"/>
      <c r="K30" s="1031"/>
      <c r="L30" s="1031"/>
      <c r="M30" s="1031"/>
      <c r="N30" s="1032"/>
    </row>
    <row r="31" spans="2:14" ht="13.5" thickBot="1">
      <c r="B31" s="297"/>
      <c r="N31" s="285"/>
    </row>
    <row r="32" spans="2:14" ht="13.5" customHeight="1">
      <c r="B32" s="298" t="s">
        <v>101</v>
      </c>
      <c r="C32" s="1033" t="s">
        <v>102</v>
      </c>
      <c r="D32" s="1034"/>
      <c r="E32" s="1034"/>
      <c r="F32" s="1034"/>
      <c r="G32" s="1034"/>
      <c r="H32" s="1034"/>
      <c r="I32" s="1034"/>
      <c r="J32" s="1034"/>
      <c r="K32" s="1035" t="s">
        <v>103</v>
      </c>
      <c r="L32" s="981" t="s">
        <v>104</v>
      </c>
      <c r="M32" s="1036"/>
      <c r="N32" s="298" t="s">
        <v>10</v>
      </c>
    </row>
    <row r="33" spans="2:14" ht="13.5" thickBot="1">
      <c r="B33" s="299">
        <f>'PRESUPUESTO OFICIAL'!B33</f>
        <v>16</v>
      </c>
      <c r="C33" s="1076" t="str">
        <f>'PRESUPUESTO OFICIAL'!F33</f>
        <v>Reparación de cubiertas construidas con lámina policarbonato</v>
      </c>
      <c r="D33" s="1077"/>
      <c r="E33" s="1077"/>
      <c r="F33" s="1077"/>
      <c r="G33" s="1077"/>
      <c r="H33" s="1077"/>
      <c r="I33" s="1077"/>
      <c r="J33" s="1077"/>
      <c r="K33" s="1078"/>
      <c r="L33" s="1040" t="str">
        <f>'PRESUPUESTO OFICIAL'!G33</f>
        <v>M2</v>
      </c>
      <c r="M33" s="1041"/>
      <c r="N33" s="300">
        <f>'PRESUPUESTO OFICIAL'!H33</f>
        <v>76</v>
      </c>
    </row>
    <row r="34" spans="2:14" ht="12.75" customHeight="1">
      <c r="B34" s="998" t="s">
        <v>105</v>
      </c>
      <c r="C34" s="999"/>
      <c r="D34" s="999"/>
      <c r="E34" s="999"/>
      <c r="F34" s="999"/>
      <c r="G34" s="999"/>
      <c r="H34" s="999"/>
      <c r="I34" s="999"/>
      <c r="J34" s="999"/>
      <c r="K34" s="999"/>
      <c r="L34" s="999"/>
      <c r="M34" s="999"/>
      <c r="N34" s="1000"/>
    </row>
    <row r="35" spans="2:14" ht="12.75" customHeight="1">
      <c r="B35" s="1001"/>
      <c r="C35" s="1002"/>
      <c r="D35" s="1002"/>
      <c r="E35" s="1002"/>
      <c r="F35" s="1002"/>
      <c r="G35" s="1002"/>
      <c r="H35" s="1002"/>
      <c r="I35" s="1002"/>
      <c r="J35" s="1002"/>
      <c r="K35" s="1002"/>
      <c r="L35" s="1002"/>
      <c r="M35" s="1002"/>
      <c r="N35" s="1003"/>
    </row>
    <row r="36" spans="2:14" ht="13.5" customHeight="1" thickBot="1">
      <c r="B36" s="1004"/>
      <c r="C36" s="1005"/>
      <c r="D36" s="1005"/>
      <c r="E36" s="1005"/>
      <c r="F36" s="1005"/>
      <c r="G36" s="1005"/>
      <c r="H36" s="1005"/>
      <c r="I36" s="1005"/>
      <c r="J36" s="1005"/>
      <c r="K36" s="1005"/>
      <c r="L36" s="1005"/>
      <c r="M36" s="1005"/>
      <c r="N36" s="1006"/>
    </row>
    <row r="37" spans="2:14" ht="13.5">
      <c r="B37" s="981" t="s">
        <v>102</v>
      </c>
      <c r="C37" s="982"/>
      <c r="D37" s="982"/>
      <c r="E37" s="982"/>
      <c r="F37" s="982"/>
      <c r="G37" s="982"/>
      <c r="H37" s="1008"/>
      <c r="I37" s="1027" t="s">
        <v>106</v>
      </c>
      <c r="J37" s="1028"/>
      <c r="K37" s="301" t="s">
        <v>107</v>
      </c>
      <c r="L37" s="1007" t="s">
        <v>108</v>
      </c>
      <c r="M37" s="1008"/>
      <c r="N37" s="302" t="s">
        <v>109</v>
      </c>
    </row>
    <row r="38" spans="2:14">
      <c r="B38" s="303" t="s">
        <v>153</v>
      </c>
      <c r="C38" s="304"/>
      <c r="D38" s="304"/>
      <c r="E38" s="304"/>
      <c r="F38" s="304"/>
      <c r="G38" s="304"/>
      <c r="H38" s="305"/>
      <c r="I38" s="1026"/>
      <c r="J38" s="1022"/>
      <c r="K38" s="68">
        <v>10000</v>
      </c>
      <c r="L38" s="306">
        <v>0.3</v>
      </c>
      <c r="M38" s="307"/>
      <c r="N38" s="69">
        <f>K38*L38</f>
        <v>3000</v>
      </c>
    </row>
    <row r="39" spans="2:14">
      <c r="B39" s="1023"/>
      <c r="C39" s="1024"/>
      <c r="D39" s="1024"/>
      <c r="E39" s="1024"/>
      <c r="F39" s="1024"/>
      <c r="G39" s="1024"/>
      <c r="H39" s="1025"/>
      <c r="I39" s="1026"/>
      <c r="J39" s="1022"/>
      <c r="K39" s="68"/>
      <c r="L39" s="1009"/>
      <c r="M39" s="1010"/>
      <c r="N39" s="69"/>
    </row>
    <row r="40" spans="2:14">
      <c r="B40" s="1023"/>
      <c r="C40" s="1024"/>
      <c r="D40" s="1024"/>
      <c r="E40" s="1024"/>
      <c r="F40" s="1024"/>
      <c r="G40" s="1024"/>
      <c r="H40" s="1025"/>
      <c r="I40" s="1026"/>
      <c r="J40" s="1022"/>
      <c r="K40" s="68"/>
      <c r="L40" s="1009"/>
      <c r="M40" s="1010"/>
      <c r="N40" s="69"/>
    </row>
    <row r="41" spans="2:14">
      <c r="B41" s="1023"/>
      <c r="C41" s="1024"/>
      <c r="D41" s="1024"/>
      <c r="E41" s="1024"/>
      <c r="F41" s="1024"/>
      <c r="G41" s="1024"/>
      <c r="H41" s="1025"/>
      <c r="I41" s="1026"/>
      <c r="J41" s="1022"/>
      <c r="K41" s="68"/>
      <c r="L41" s="1009"/>
      <c r="M41" s="1010"/>
      <c r="N41" s="69"/>
    </row>
    <row r="42" spans="2:14" ht="13.5" thickBot="1">
      <c r="B42" s="1023"/>
      <c r="C42" s="1024"/>
      <c r="D42" s="1024"/>
      <c r="E42" s="1024"/>
      <c r="F42" s="1024"/>
      <c r="G42" s="1024"/>
      <c r="H42" s="1025"/>
      <c r="I42" s="1026"/>
      <c r="J42" s="1022"/>
      <c r="K42" s="68"/>
      <c r="L42" s="1009"/>
      <c r="M42" s="1010"/>
      <c r="N42" s="69"/>
    </row>
    <row r="43" spans="2:14" ht="14.25" thickBot="1">
      <c r="B43" s="954" t="s">
        <v>111</v>
      </c>
      <c r="C43" s="955"/>
      <c r="D43" s="955"/>
      <c r="E43" s="955"/>
      <c r="F43" s="955"/>
      <c r="G43" s="955"/>
      <c r="H43" s="955"/>
      <c r="I43" s="955"/>
      <c r="J43" s="955"/>
      <c r="K43" s="955"/>
      <c r="L43" s="955"/>
      <c r="M43" s="956"/>
      <c r="N43" s="308">
        <f>ROUND((SUM(N38:N42)),0)</f>
        <v>3000</v>
      </c>
    </row>
    <row r="44" spans="2:14" ht="13.5" customHeight="1">
      <c r="B44" s="998" t="s">
        <v>112</v>
      </c>
      <c r="C44" s="999"/>
      <c r="D44" s="999"/>
      <c r="E44" s="999"/>
      <c r="F44" s="999"/>
      <c r="G44" s="999"/>
      <c r="H44" s="999"/>
      <c r="I44" s="999"/>
      <c r="J44" s="999"/>
      <c r="K44" s="999"/>
      <c r="L44" s="999"/>
      <c r="M44" s="999"/>
      <c r="N44" s="1000"/>
    </row>
    <row r="45" spans="2:14" ht="12.75" customHeight="1">
      <c r="B45" s="1001"/>
      <c r="C45" s="1002"/>
      <c r="D45" s="1002"/>
      <c r="E45" s="1002"/>
      <c r="F45" s="1002"/>
      <c r="G45" s="1002"/>
      <c r="H45" s="1002"/>
      <c r="I45" s="1002"/>
      <c r="J45" s="1002"/>
      <c r="K45" s="1002"/>
      <c r="L45" s="1002"/>
      <c r="M45" s="1002"/>
      <c r="N45" s="1003"/>
    </row>
    <row r="46" spans="2:14" ht="13.5" customHeight="1" thickBot="1">
      <c r="B46" s="1004"/>
      <c r="C46" s="1005"/>
      <c r="D46" s="1005"/>
      <c r="E46" s="1005"/>
      <c r="F46" s="1005"/>
      <c r="G46" s="1005"/>
      <c r="H46" s="1005"/>
      <c r="I46" s="1005"/>
      <c r="J46" s="1005"/>
      <c r="K46" s="1005"/>
      <c r="L46" s="1005"/>
      <c r="M46" s="1005"/>
      <c r="N46" s="1006"/>
    </row>
    <row r="47" spans="2:14" ht="13.5">
      <c r="B47" s="981" t="s">
        <v>102</v>
      </c>
      <c r="C47" s="982"/>
      <c r="D47" s="982"/>
      <c r="E47" s="982"/>
      <c r="F47" s="982"/>
      <c r="G47" s="982"/>
      <c r="H47" s="982"/>
      <c r="I47" s="1008"/>
      <c r="J47" s="309" t="s">
        <v>104</v>
      </c>
      <c r="K47" s="301" t="s">
        <v>10</v>
      </c>
      <c r="L47" s="1007" t="s">
        <v>113</v>
      </c>
      <c r="M47" s="1008"/>
      <c r="N47" s="302" t="s">
        <v>109</v>
      </c>
    </row>
    <row r="48" spans="2:14">
      <c r="B48" s="303" t="s">
        <v>217</v>
      </c>
      <c r="C48" s="304"/>
      <c r="D48" s="304"/>
      <c r="E48" s="304"/>
      <c r="F48" s="304"/>
      <c r="G48" s="304"/>
      <c r="H48" s="304"/>
      <c r="I48" s="305"/>
      <c r="J48" s="310" t="s">
        <v>23</v>
      </c>
      <c r="K48" s="311">
        <v>0.05</v>
      </c>
      <c r="L48" s="814">
        <f>301603*1.1</f>
        <v>331763.30000000005</v>
      </c>
      <c r="M48" s="815"/>
      <c r="N48" s="69">
        <f>L48*K48</f>
        <v>16588.165000000005</v>
      </c>
    </row>
    <row r="49" spans="2:15">
      <c r="B49" s="985" t="s">
        <v>218</v>
      </c>
      <c r="C49" s="986"/>
      <c r="D49" s="986"/>
      <c r="E49" s="986"/>
      <c r="F49" s="986"/>
      <c r="G49" s="986"/>
      <c r="H49" s="986"/>
      <c r="I49" s="1022"/>
      <c r="J49" s="310" t="s">
        <v>219</v>
      </c>
      <c r="K49" s="312"/>
      <c r="L49" s="814"/>
      <c r="M49" s="815"/>
      <c r="N49" s="69">
        <f>4767.12793965517*1.1</f>
        <v>5243.8407336206874</v>
      </c>
    </row>
    <row r="50" spans="2:15">
      <c r="B50" s="985" t="s">
        <v>220</v>
      </c>
      <c r="C50" s="986"/>
      <c r="D50" s="986"/>
      <c r="E50" s="986"/>
      <c r="F50" s="986"/>
      <c r="G50" s="986"/>
      <c r="H50" s="986"/>
      <c r="I50" s="1022"/>
      <c r="J50" s="310" t="s">
        <v>219</v>
      </c>
      <c r="K50" s="312"/>
      <c r="L50" s="814"/>
      <c r="M50" s="815"/>
      <c r="N50" s="69">
        <f>500*1.1</f>
        <v>550</v>
      </c>
      <c r="O50" s="313"/>
    </row>
    <row r="51" spans="2:15">
      <c r="B51" s="985"/>
      <c r="C51" s="986"/>
      <c r="D51" s="986"/>
      <c r="E51" s="986"/>
      <c r="F51" s="986"/>
      <c r="G51" s="986"/>
      <c r="H51" s="986"/>
      <c r="I51" s="1022"/>
      <c r="J51" s="310"/>
      <c r="K51" s="312"/>
      <c r="L51" s="814"/>
      <c r="M51" s="815"/>
      <c r="N51" s="69"/>
    </row>
    <row r="52" spans="2:15" ht="13.5" thickBot="1">
      <c r="B52" s="985"/>
      <c r="C52" s="986"/>
      <c r="D52" s="986"/>
      <c r="E52" s="986"/>
      <c r="F52" s="986"/>
      <c r="G52" s="986"/>
      <c r="H52" s="986"/>
      <c r="I52" s="1022"/>
      <c r="J52" s="314"/>
      <c r="K52" s="315"/>
      <c r="L52" s="814"/>
      <c r="M52" s="815"/>
      <c r="N52" s="69"/>
    </row>
    <row r="53" spans="2:15" ht="14.25" thickBot="1">
      <c r="B53" s="954" t="s">
        <v>111</v>
      </c>
      <c r="C53" s="955"/>
      <c r="D53" s="955"/>
      <c r="E53" s="955"/>
      <c r="F53" s="955"/>
      <c r="G53" s="955"/>
      <c r="H53" s="955"/>
      <c r="I53" s="955"/>
      <c r="J53" s="955"/>
      <c r="K53" s="955"/>
      <c r="L53" s="955"/>
      <c r="M53" s="956"/>
      <c r="N53" s="76">
        <f>ROUND((SUM(N48:N52)),0)</f>
        <v>22382</v>
      </c>
    </row>
    <row r="54" spans="2:15" ht="12.75" customHeight="1">
      <c r="B54" s="998" t="s">
        <v>130</v>
      </c>
      <c r="C54" s="999"/>
      <c r="D54" s="999"/>
      <c r="E54" s="999"/>
      <c r="F54" s="999"/>
      <c r="G54" s="999"/>
      <c r="H54" s="999"/>
      <c r="I54" s="999"/>
      <c r="J54" s="999"/>
      <c r="K54" s="999"/>
      <c r="L54" s="999"/>
      <c r="M54" s="999"/>
      <c r="N54" s="1000"/>
    </row>
    <row r="55" spans="2:15" ht="12.75" customHeight="1">
      <c r="B55" s="1001"/>
      <c r="C55" s="1002"/>
      <c r="D55" s="1002"/>
      <c r="E55" s="1002"/>
      <c r="F55" s="1002"/>
      <c r="G55" s="1002"/>
      <c r="H55" s="1002"/>
      <c r="I55" s="1002"/>
      <c r="J55" s="1002"/>
      <c r="K55" s="1002"/>
      <c r="L55" s="1002"/>
      <c r="M55" s="1002"/>
      <c r="N55" s="1003"/>
    </row>
    <row r="56" spans="2:15" ht="13.5" customHeight="1" thickBot="1">
      <c r="B56" s="1004"/>
      <c r="C56" s="1005"/>
      <c r="D56" s="1005"/>
      <c r="E56" s="1005"/>
      <c r="F56" s="1005"/>
      <c r="G56" s="1005"/>
      <c r="H56" s="1005"/>
      <c r="I56" s="1005"/>
      <c r="J56" s="1005"/>
      <c r="K56" s="1005"/>
      <c r="L56" s="1005"/>
      <c r="M56" s="1005"/>
      <c r="N56" s="1006"/>
    </row>
    <row r="57" spans="2:15" ht="13.5">
      <c r="B57" s="981" t="s">
        <v>131</v>
      </c>
      <c r="C57" s="982"/>
      <c r="D57" s="982"/>
      <c r="E57" s="982"/>
      <c r="F57" s="982"/>
      <c r="G57" s="982"/>
      <c r="H57" s="982"/>
      <c r="I57" s="301" t="s">
        <v>132</v>
      </c>
      <c r="J57" s="316" t="s">
        <v>133</v>
      </c>
      <c r="K57" s="317" t="s">
        <v>134</v>
      </c>
      <c r="L57" s="1007" t="s">
        <v>135</v>
      </c>
      <c r="M57" s="1008"/>
      <c r="N57" s="302" t="s">
        <v>109</v>
      </c>
    </row>
    <row r="58" spans="2:15">
      <c r="B58" s="985"/>
      <c r="C58" s="986"/>
      <c r="D58" s="986"/>
      <c r="E58" s="986"/>
      <c r="F58" s="986"/>
      <c r="G58" s="986"/>
      <c r="H58" s="986"/>
      <c r="I58" s="318"/>
      <c r="J58" s="319"/>
      <c r="K58" s="318"/>
      <c r="L58" s="1009"/>
      <c r="M58" s="1010"/>
      <c r="N58" s="79"/>
    </row>
    <row r="59" spans="2:15" ht="13.5" thickBot="1">
      <c r="B59" s="1011"/>
      <c r="C59" s="1012"/>
      <c r="D59" s="1012"/>
      <c r="E59" s="1012"/>
      <c r="F59" s="1012"/>
      <c r="G59" s="1012"/>
      <c r="H59" s="1012"/>
      <c r="I59" s="320"/>
      <c r="J59" s="321"/>
      <c r="K59" s="320"/>
      <c r="L59" s="1013"/>
      <c r="M59" s="1014"/>
      <c r="N59" s="82"/>
    </row>
    <row r="60" spans="2:15" ht="14.25" thickBot="1">
      <c r="B60" s="954" t="s">
        <v>111</v>
      </c>
      <c r="C60" s="955"/>
      <c r="D60" s="955"/>
      <c r="E60" s="955"/>
      <c r="F60" s="955"/>
      <c r="G60" s="955"/>
      <c r="H60" s="955"/>
      <c r="I60" s="955"/>
      <c r="J60" s="955"/>
      <c r="K60" s="955"/>
      <c r="L60" s="955"/>
      <c r="M60" s="956"/>
      <c r="N60" s="322">
        <f>SUM(N58:N59)</f>
        <v>0</v>
      </c>
    </row>
    <row r="61" spans="2:15">
      <c r="B61" s="998" t="s">
        <v>136</v>
      </c>
      <c r="C61" s="999"/>
      <c r="D61" s="999"/>
      <c r="E61" s="999"/>
      <c r="F61" s="999"/>
      <c r="G61" s="999"/>
      <c r="H61" s="999"/>
      <c r="I61" s="999"/>
      <c r="J61" s="999"/>
      <c r="K61" s="999"/>
      <c r="L61" s="999"/>
      <c r="M61" s="999"/>
      <c r="N61" s="1000"/>
    </row>
    <row r="62" spans="2:15">
      <c r="B62" s="1001" t="s">
        <v>136</v>
      </c>
      <c r="C62" s="1002"/>
      <c r="D62" s="1002"/>
      <c r="E62" s="1002"/>
      <c r="F62" s="1002"/>
      <c r="G62" s="1002"/>
      <c r="H62" s="1002"/>
      <c r="I62" s="1002"/>
      <c r="J62" s="1002"/>
      <c r="K62" s="1002"/>
      <c r="L62" s="1002"/>
      <c r="M62" s="1002"/>
      <c r="N62" s="1003"/>
    </row>
    <row r="63" spans="2:15" ht="13.5" thickBot="1">
      <c r="B63" s="1004"/>
      <c r="C63" s="1005"/>
      <c r="D63" s="1005"/>
      <c r="E63" s="1005"/>
      <c r="F63" s="1005"/>
      <c r="G63" s="1005"/>
      <c r="H63" s="1005"/>
      <c r="I63" s="1005"/>
      <c r="J63" s="1005"/>
      <c r="K63" s="1005"/>
      <c r="L63" s="1005"/>
      <c r="M63" s="1005"/>
      <c r="N63" s="1006"/>
    </row>
    <row r="64" spans="2:15" ht="14.25" thickBot="1">
      <c r="B64" s="981" t="s">
        <v>137</v>
      </c>
      <c r="C64" s="982"/>
      <c r="D64" s="982"/>
      <c r="E64" s="982"/>
      <c r="F64" s="982"/>
      <c r="G64" s="982"/>
      <c r="H64" s="301" t="s">
        <v>10</v>
      </c>
      <c r="I64" s="301" t="s">
        <v>138</v>
      </c>
      <c r="J64" s="316" t="s">
        <v>139</v>
      </c>
      <c r="K64" s="317" t="s">
        <v>140</v>
      </c>
      <c r="L64" s="1007" t="s">
        <v>108</v>
      </c>
      <c r="M64" s="1008"/>
      <c r="N64" s="302" t="s">
        <v>109</v>
      </c>
    </row>
    <row r="65" spans="2:14">
      <c r="B65" s="1073" t="s">
        <v>202</v>
      </c>
      <c r="C65" s="1074"/>
      <c r="D65" s="1074"/>
      <c r="E65" s="1074"/>
      <c r="F65" s="1074"/>
      <c r="G65" s="1075"/>
      <c r="H65" s="206">
        <v>1</v>
      </c>
      <c r="I65" s="205">
        <f>I66*2</f>
        <v>74478</v>
      </c>
      <c r="J65" s="206">
        <v>1.85</v>
      </c>
      <c r="K65" s="323">
        <f>H65*I65*J65</f>
        <v>137784.30000000002</v>
      </c>
      <c r="L65" s="324">
        <v>30</v>
      </c>
      <c r="M65" s="325"/>
      <c r="N65" s="208">
        <f>K65/L65</f>
        <v>4592.8100000000004</v>
      </c>
    </row>
    <row r="66" spans="2:14">
      <c r="B66" s="995" t="s">
        <v>203</v>
      </c>
      <c r="C66" s="996"/>
      <c r="D66" s="996"/>
      <c r="E66" s="996"/>
      <c r="F66" s="996"/>
      <c r="G66" s="997"/>
      <c r="H66" s="84">
        <v>1</v>
      </c>
      <c r="I66" s="85">
        <v>37239</v>
      </c>
      <c r="J66" s="84">
        <v>1.85</v>
      </c>
      <c r="K66" s="329">
        <f>H66*I66*J66</f>
        <v>68892.150000000009</v>
      </c>
      <c r="L66" s="327">
        <v>30</v>
      </c>
      <c r="M66" s="328"/>
      <c r="N66" s="87">
        <f>K66/L66</f>
        <v>2296.4050000000002</v>
      </c>
    </row>
    <row r="67" spans="2:14">
      <c r="B67" s="1023"/>
      <c r="C67" s="1024"/>
      <c r="D67" s="1024"/>
      <c r="E67" s="1024"/>
      <c r="F67" s="1024"/>
      <c r="G67" s="1025"/>
      <c r="H67" s="84"/>
      <c r="I67" s="85"/>
      <c r="J67" s="88"/>
      <c r="K67" s="329"/>
      <c r="L67" s="1071"/>
      <c r="M67" s="1072"/>
      <c r="N67" s="87"/>
    </row>
    <row r="68" spans="2:14">
      <c r="B68" s="1023"/>
      <c r="C68" s="1024"/>
      <c r="D68" s="1024"/>
      <c r="E68" s="1024"/>
      <c r="F68" s="1024"/>
      <c r="G68" s="1025"/>
      <c r="H68" s="84"/>
      <c r="I68" s="85"/>
      <c r="J68" s="88"/>
      <c r="K68" s="329"/>
      <c r="L68" s="1071"/>
      <c r="M68" s="1072"/>
      <c r="N68" s="87"/>
    </row>
    <row r="69" spans="2:14" ht="13.5" thickBot="1">
      <c r="B69" s="1023"/>
      <c r="C69" s="1024"/>
      <c r="D69" s="1024"/>
      <c r="E69" s="1024"/>
      <c r="F69" s="1024"/>
      <c r="G69" s="1025"/>
      <c r="H69" s="320"/>
      <c r="I69" s="330"/>
      <c r="J69" s="90"/>
      <c r="K69" s="330"/>
      <c r="L69" s="1071"/>
      <c r="M69" s="1072"/>
      <c r="N69" s="91"/>
    </row>
    <row r="70" spans="2:14" ht="14.25" thickBot="1">
      <c r="B70" s="954" t="s">
        <v>111</v>
      </c>
      <c r="C70" s="955"/>
      <c r="D70" s="955"/>
      <c r="E70" s="955"/>
      <c r="F70" s="955"/>
      <c r="G70" s="955"/>
      <c r="H70" s="955"/>
      <c r="I70" s="955"/>
      <c r="J70" s="955"/>
      <c r="K70" s="955"/>
      <c r="L70" s="955"/>
      <c r="M70" s="956"/>
      <c r="N70" s="76">
        <f>ROUND((SUM(N65:N69)),0)</f>
        <v>6889</v>
      </c>
    </row>
    <row r="71" spans="2:14" ht="13.5" thickBot="1">
      <c r="B71" s="297"/>
      <c r="N71" s="285"/>
    </row>
    <row r="72" spans="2:14" ht="13.5" thickBot="1">
      <c r="B72" s="969" t="s">
        <v>143</v>
      </c>
      <c r="C72" s="970"/>
      <c r="D72" s="970"/>
      <c r="E72" s="970"/>
      <c r="F72" s="970"/>
      <c r="G72" s="970"/>
      <c r="H72" s="970"/>
      <c r="I72" s="970"/>
      <c r="J72" s="970"/>
      <c r="K72" s="970"/>
      <c r="L72" s="970"/>
      <c r="M72" s="971"/>
      <c r="N72" s="388">
        <f>ROUND((+N70+N60+N53+N43),0)</f>
        <v>32271</v>
      </c>
    </row>
    <row r="73" spans="2:14">
      <c r="B73" s="972" t="s">
        <v>144</v>
      </c>
      <c r="C73" s="973"/>
      <c r="D73" s="973"/>
      <c r="E73" s="973"/>
      <c r="F73" s="973"/>
      <c r="G73" s="973"/>
      <c r="H73" s="973"/>
      <c r="I73" s="973"/>
      <c r="J73" s="973"/>
      <c r="K73" s="973"/>
      <c r="L73" s="973"/>
      <c r="M73" s="973"/>
      <c r="N73" s="974"/>
    </row>
    <row r="74" spans="2:14">
      <c r="B74" s="975" t="s">
        <v>144</v>
      </c>
      <c r="C74" s="976"/>
      <c r="D74" s="976"/>
      <c r="E74" s="976"/>
      <c r="F74" s="976"/>
      <c r="G74" s="976"/>
      <c r="H74" s="976"/>
      <c r="I74" s="976"/>
      <c r="J74" s="976"/>
      <c r="K74" s="976"/>
      <c r="L74" s="976"/>
      <c r="M74" s="976"/>
      <c r="N74" s="977"/>
    </row>
    <row r="75" spans="2:14" ht="13.5" thickBot="1">
      <c r="B75" s="978"/>
      <c r="C75" s="979"/>
      <c r="D75" s="979"/>
      <c r="E75" s="979"/>
      <c r="F75" s="979"/>
      <c r="G75" s="979"/>
      <c r="H75" s="979"/>
      <c r="I75" s="979"/>
      <c r="J75" s="979"/>
      <c r="K75" s="979"/>
      <c r="L75" s="979"/>
      <c r="M75" s="979"/>
      <c r="N75" s="980"/>
    </row>
    <row r="76" spans="2:14" ht="14.25" thickBot="1">
      <c r="B76" s="981" t="s">
        <v>145</v>
      </c>
      <c r="C76" s="982"/>
      <c r="D76" s="982"/>
      <c r="E76" s="982"/>
      <c r="F76" s="982"/>
      <c r="G76" s="982"/>
      <c r="H76" s="982"/>
      <c r="I76" s="316"/>
      <c r="J76" s="332"/>
      <c r="K76" s="333" t="s">
        <v>146</v>
      </c>
      <c r="L76" s="1067" t="s">
        <v>147</v>
      </c>
      <c r="M76" s="1068"/>
      <c r="N76" s="334"/>
    </row>
    <row r="77" spans="2:14" ht="15" customHeight="1">
      <c r="B77" s="985" t="s">
        <v>68</v>
      </c>
      <c r="C77" s="986"/>
      <c r="D77" s="986"/>
      <c r="E77" s="986"/>
      <c r="F77" s="986"/>
      <c r="G77" s="986"/>
      <c r="H77" s="986"/>
      <c r="I77" s="92"/>
      <c r="J77" s="93"/>
      <c r="K77" s="147">
        <v>0.1</v>
      </c>
      <c r="L77" s="1069">
        <f>+N72*K77</f>
        <v>3227.1000000000004</v>
      </c>
      <c r="M77" s="1070"/>
      <c r="N77" s="148">
        <v>3227.1000000000004</v>
      </c>
    </row>
    <row r="78" spans="2:14" ht="15" customHeight="1">
      <c r="B78" s="335" t="s">
        <v>148</v>
      </c>
      <c r="C78" s="336"/>
      <c r="D78" s="336"/>
      <c r="E78" s="336"/>
      <c r="F78" s="336"/>
      <c r="G78" s="336"/>
      <c r="H78" s="336"/>
      <c r="I78" s="92"/>
      <c r="J78" s="93"/>
      <c r="K78" s="94">
        <v>0.05</v>
      </c>
      <c r="L78" s="904">
        <f>+N72*K78</f>
        <v>1613.5500000000002</v>
      </c>
      <c r="M78" s="905"/>
      <c r="N78" s="148">
        <v>968.13</v>
      </c>
    </row>
    <row r="79" spans="2:14" ht="15.75" customHeight="1" thickBot="1">
      <c r="B79" s="274" t="s">
        <v>72</v>
      </c>
      <c r="C79" s="275"/>
      <c r="D79" s="275"/>
      <c r="E79" s="275"/>
      <c r="F79" s="275"/>
      <c r="G79" s="275"/>
      <c r="H79" s="275"/>
      <c r="I79" s="98"/>
      <c r="J79" s="99"/>
      <c r="K79" s="147">
        <v>0.05</v>
      </c>
      <c r="L79" s="900">
        <f>+N72*K79</f>
        <v>1613.5500000000002</v>
      </c>
      <c r="M79" s="901"/>
      <c r="N79" s="148">
        <v>1613.5500000000002</v>
      </c>
    </row>
    <row r="80" spans="2:14" ht="14.25" thickBot="1">
      <c r="B80" s="954" t="s">
        <v>111</v>
      </c>
      <c r="C80" s="955"/>
      <c r="D80" s="955"/>
      <c r="E80" s="955"/>
      <c r="F80" s="955"/>
      <c r="G80" s="955"/>
      <c r="H80" s="955"/>
      <c r="I80" s="955"/>
      <c r="J80" s="955"/>
      <c r="K80" s="955"/>
      <c r="L80" s="955"/>
      <c r="M80" s="956"/>
      <c r="N80" s="76">
        <f>ROUND((L77+L78+L79),0)</f>
        <v>6454</v>
      </c>
    </row>
    <row r="81" spans="2:14" ht="13.5" thickBot="1">
      <c r="B81" s="297"/>
      <c r="N81" s="285"/>
    </row>
    <row r="82" spans="2:14" ht="13.5" thickBot="1">
      <c r="B82" s="960" t="s">
        <v>149</v>
      </c>
      <c r="C82" s="961"/>
      <c r="D82" s="961"/>
      <c r="E82" s="961"/>
      <c r="F82" s="961"/>
      <c r="G82" s="961"/>
      <c r="H82" s="961"/>
      <c r="I82" s="961"/>
      <c r="J82" s="961"/>
      <c r="K82" s="961"/>
      <c r="L82" s="961"/>
      <c r="M82" s="962"/>
      <c r="N82" s="389">
        <f>ROUND(N72+N80,0)</f>
        <v>38725</v>
      </c>
    </row>
    <row r="83" spans="2:14">
      <c r="B83" s="297"/>
      <c r="N83" s="285"/>
    </row>
    <row r="84" spans="2:14">
      <c r="B84" s="297"/>
      <c r="G84" s="283" t="str">
        <f>+'[40]SV-01'!$G$96</f>
        <v>Firma</v>
      </c>
      <c r="H84" s="283"/>
      <c r="I84" s="283"/>
      <c r="J84" s="283"/>
      <c r="N84" s="285"/>
    </row>
    <row r="85" spans="2:14" ht="13.5">
      <c r="B85" s="338"/>
      <c r="C85" s="339"/>
      <c r="D85" s="339"/>
      <c r="E85" s="339"/>
      <c r="F85" s="339"/>
      <c r="G85" s="283" t="str">
        <f>+'[40]SV-01'!$G$97</f>
        <v>Nombre:</v>
      </c>
      <c r="H85" s="339"/>
      <c r="I85" s="339"/>
      <c r="J85" s="339"/>
      <c r="K85" s="339"/>
      <c r="L85" s="339"/>
      <c r="M85" s="339"/>
      <c r="N85" s="340"/>
    </row>
    <row r="86" spans="2:14" ht="13.5">
      <c r="B86" s="338"/>
      <c r="C86" s="339"/>
      <c r="D86" s="339"/>
      <c r="E86" s="339"/>
      <c r="F86" s="339"/>
      <c r="G86" s="283" t="str">
        <f>+'[40]SV-01'!$G$98</f>
        <v>Representante Legal del Contratista o su Apoderado</v>
      </c>
      <c r="J86" s="339"/>
      <c r="K86" s="339"/>
      <c r="L86" s="339"/>
      <c r="M86" s="339"/>
      <c r="N86" s="340"/>
    </row>
    <row r="87" spans="2:14">
      <c r="B87" s="262"/>
      <c r="C87" s="293"/>
      <c r="D87" s="293"/>
      <c r="E87" s="293"/>
      <c r="F87" s="293"/>
      <c r="G87" s="283" t="str">
        <f>+'[40]SV-01'!$G$99</f>
        <v>Matricula No. :</v>
      </c>
      <c r="H87" s="293"/>
      <c r="I87" s="293"/>
      <c r="J87" s="293"/>
      <c r="K87" s="293"/>
      <c r="L87" s="293"/>
      <c r="M87" s="293"/>
      <c r="N87" s="291"/>
    </row>
    <row r="88" spans="2:14">
      <c r="B88" s="297"/>
      <c r="G88" s="252" t="s">
        <v>150</v>
      </c>
      <c r="N88" s="285"/>
    </row>
    <row r="89" spans="2:14" ht="13.5">
      <c r="B89" s="341" t="str">
        <f>+'[40]SV-01'!$B$101</f>
        <v>OBSERVACIONES INTERVENTORÍA</v>
      </c>
      <c r="C89" s="304"/>
      <c r="D89" s="304"/>
      <c r="E89" s="304"/>
      <c r="F89" s="304"/>
      <c r="G89" s="304"/>
      <c r="H89" s="304"/>
      <c r="I89" s="304"/>
      <c r="J89" s="304"/>
      <c r="K89" s="304"/>
      <c r="L89" s="304"/>
      <c r="M89" s="304"/>
      <c r="N89" s="342"/>
    </row>
    <row r="90" spans="2:14">
      <c r="B90" s="963"/>
      <c r="C90" s="964"/>
      <c r="D90" s="964"/>
      <c r="E90" s="964"/>
      <c r="F90" s="964"/>
      <c r="G90" s="964"/>
      <c r="H90" s="964"/>
      <c r="I90" s="964"/>
      <c r="J90" s="964"/>
      <c r="K90" s="964"/>
      <c r="L90" s="964"/>
      <c r="M90" s="964"/>
      <c r="N90" s="965"/>
    </row>
    <row r="91" spans="2:14">
      <c r="B91" s="945"/>
      <c r="C91" s="946"/>
      <c r="D91" s="946"/>
      <c r="E91" s="946"/>
      <c r="F91" s="946"/>
      <c r="G91" s="946"/>
      <c r="H91" s="946"/>
      <c r="I91" s="946"/>
      <c r="J91" s="946"/>
      <c r="K91" s="946"/>
      <c r="L91" s="946"/>
      <c r="M91" s="946"/>
      <c r="N91" s="947"/>
    </row>
    <row r="92" spans="2:14">
      <c r="B92" s="262"/>
      <c r="C92" s="293"/>
      <c r="D92" s="293"/>
      <c r="E92" s="293"/>
      <c r="F92" s="293"/>
      <c r="G92" s="293"/>
      <c r="H92" s="293"/>
      <c r="I92" s="293"/>
      <c r="J92" s="293"/>
      <c r="K92" s="293"/>
      <c r="L92" s="293"/>
      <c r="M92" s="293"/>
      <c r="N92" s="291"/>
    </row>
    <row r="93" spans="2:14">
      <c r="B93" s="297"/>
      <c r="G93" s="283" t="str">
        <f>+'[40]SV-01'!$G$105</f>
        <v>Firma</v>
      </c>
      <c r="N93" s="285"/>
    </row>
    <row r="94" spans="2:14">
      <c r="B94" s="297"/>
      <c r="G94" s="252" t="str">
        <f>+'[40]SV-01'!$G$106</f>
        <v>Nombre:</v>
      </c>
      <c r="H94" s="336"/>
      <c r="I94" s="336"/>
      <c r="J94" s="336"/>
      <c r="N94" s="285"/>
    </row>
    <row r="95" spans="2:14">
      <c r="B95" s="297"/>
      <c r="G95" s="252" t="str">
        <f>+'[40]SV-01'!$G$107</f>
        <v>Representante Legal del Interventor o su Apoderado</v>
      </c>
      <c r="H95" s="292"/>
      <c r="I95" s="292"/>
      <c r="J95" s="292"/>
      <c r="N95" s="285"/>
    </row>
    <row r="96" spans="2:14">
      <c r="B96" s="343"/>
      <c r="C96" s="293"/>
      <c r="D96" s="293"/>
      <c r="E96" s="293"/>
      <c r="F96" s="293"/>
      <c r="G96" s="252" t="str">
        <f>+'[40]SV-01'!$G$108</f>
        <v>Matricula No. :</v>
      </c>
      <c r="K96" s="293"/>
      <c r="L96" s="293"/>
      <c r="M96" s="293"/>
      <c r="N96" s="291"/>
    </row>
    <row r="97" spans="2:14" ht="12.75" customHeight="1">
      <c r="B97" s="344" t="str">
        <f>+'[40]SV-01'!$B$109</f>
        <v xml:space="preserve">Original: Archivo de Gestión Contractual ( Subdirecciòn Administrativa) </v>
      </c>
      <c r="C97" s="345"/>
      <c r="D97" s="345"/>
      <c r="J97" s="948"/>
      <c r="K97" s="948"/>
      <c r="L97" s="948"/>
      <c r="M97" s="948"/>
      <c r="N97" s="949"/>
    </row>
    <row r="98" spans="2:14" ht="12.75" customHeight="1">
      <c r="B98" s="344" t="str">
        <f>+'[40]SV-01'!$B$110</f>
        <v>Copias : Unidad Ejecutora,  Contratista, Interventor y Dirección Territorial.</v>
      </c>
      <c r="C98" s="345"/>
      <c r="D98" s="345"/>
      <c r="J98" s="948"/>
      <c r="K98" s="948"/>
      <c r="L98" s="948"/>
      <c r="M98" s="948"/>
      <c r="N98" s="949"/>
    </row>
    <row r="99" spans="2:14" ht="13.5" customHeight="1" thickBot="1">
      <c r="B99" s="952"/>
      <c r="C99" s="953"/>
      <c r="D99" s="953"/>
      <c r="E99" s="321"/>
      <c r="F99" s="321"/>
      <c r="G99" s="321"/>
      <c r="H99" s="321"/>
      <c r="I99" s="321"/>
      <c r="J99" s="950"/>
      <c r="K99" s="950"/>
      <c r="L99" s="950"/>
      <c r="M99" s="950"/>
      <c r="N99" s="951"/>
    </row>
  </sheetData>
  <mergeCells count="94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K6:K8"/>
    <mergeCell ref="L6:L8"/>
    <mergeCell ref="M6:M8"/>
    <mergeCell ref="N6:N8"/>
    <mergeCell ref="C8:J8"/>
    <mergeCell ref="D12:G12"/>
    <mergeCell ref="J12:K12"/>
    <mergeCell ref="G28:M28"/>
    <mergeCell ref="B30:N30"/>
    <mergeCell ref="C32:K32"/>
    <mergeCell ref="L32:M32"/>
    <mergeCell ref="C33:K33"/>
    <mergeCell ref="L33:M33"/>
    <mergeCell ref="L13:N13"/>
    <mergeCell ref="H18:M18"/>
    <mergeCell ref="D19:M20"/>
    <mergeCell ref="D22:M22"/>
    <mergeCell ref="D24:M24"/>
    <mergeCell ref="E26:M26"/>
    <mergeCell ref="B34:N36"/>
    <mergeCell ref="B37:H37"/>
    <mergeCell ref="I37:J37"/>
    <mergeCell ref="L37:M37"/>
    <mergeCell ref="I38:J38"/>
    <mergeCell ref="B39:H39"/>
    <mergeCell ref="I39:J39"/>
    <mergeCell ref="L39:M39"/>
    <mergeCell ref="B42:H42"/>
    <mergeCell ref="I42:J42"/>
    <mergeCell ref="L42:M42"/>
    <mergeCell ref="B40:H40"/>
    <mergeCell ref="I40:J40"/>
    <mergeCell ref="L40:M40"/>
    <mergeCell ref="B41:H41"/>
    <mergeCell ref="I41:J41"/>
    <mergeCell ref="L41:M41"/>
    <mergeCell ref="B51:I51"/>
    <mergeCell ref="L51:M51"/>
    <mergeCell ref="B43:M43"/>
    <mergeCell ref="B44:N46"/>
    <mergeCell ref="B47:I47"/>
    <mergeCell ref="L47:M47"/>
    <mergeCell ref="L48:M48"/>
    <mergeCell ref="B49:I49"/>
    <mergeCell ref="L49:M49"/>
    <mergeCell ref="B50:I50"/>
    <mergeCell ref="L50:M50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M60"/>
    <mergeCell ref="B61:N63"/>
    <mergeCell ref="B69:G69"/>
    <mergeCell ref="L69:M69"/>
    <mergeCell ref="B70:M70"/>
    <mergeCell ref="B72:M72"/>
    <mergeCell ref="B68:G68"/>
    <mergeCell ref="L68:M68"/>
    <mergeCell ref="B64:G64"/>
    <mergeCell ref="L64:M64"/>
    <mergeCell ref="B65:G65"/>
    <mergeCell ref="B66:G66"/>
    <mergeCell ref="B67:G67"/>
    <mergeCell ref="L67:M67"/>
    <mergeCell ref="J97:N99"/>
    <mergeCell ref="B99:D99"/>
    <mergeCell ref="B73:N75"/>
    <mergeCell ref="B76:H76"/>
    <mergeCell ref="L76:M76"/>
    <mergeCell ref="B77:H77"/>
    <mergeCell ref="L77:M77"/>
    <mergeCell ref="L78:M78"/>
    <mergeCell ref="L79:M79"/>
    <mergeCell ref="B80:M80"/>
    <mergeCell ref="B82:M82"/>
    <mergeCell ref="B90:N90"/>
    <mergeCell ref="B91:N91"/>
  </mergeCells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85E8-62D7-4201-93AB-7C5AD2A954E3}">
  <sheetPr>
    <tabColor theme="9" tint="-0.249977111117893"/>
  </sheetPr>
  <dimension ref="B1:O107"/>
  <sheetViews>
    <sheetView showGridLines="0" view="pageBreakPreview" topLeftCell="A73" zoomScaleNormal="55" zoomScaleSheetLayoutView="100" workbookViewId="0">
      <selection activeCell="M94" sqref="M94"/>
    </sheetView>
  </sheetViews>
  <sheetFormatPr baseColWidth="10" defaultColWidth="11.42578125" defaultRowHeight="12.75"/>
  <cols>
    <col min="1" max="1" width="3.140625" style="252" customWidth="1"/>
    <col min="2" max="2" width="11.5703125" style="252" bestFit="1" customWidth="1"/>
    <col min="3" max="10" width="11.42578125" style="252"/>
    <col min="11" max="12" width="11.5703125" style="252" bestFit="1" customWidth="1"/>
    <col min="13" max="13" width="11.42578125" style="252"/>
    <col min="14" max="14" width="12.7109375" style="252" customWidth="1"/>
    <col min="15" max="16384" width="11.42578125" style="252"/>
  </cols>
  <sheetData>
    <row r="1" spans="2:14" ht="13.5" thickBot="1"/>
    <row r="2" spans="2:14">
      <c r="B2" s="739"/>
      <c r="C2" s="1051" t="s">
        <v>76</v>
      </c>
      <c r="D2" s="1052"/>
      <c r="E2" s="1052"/>
      <c r="F2" s="1052"/>
      <c r="G2" s="1052"/>
      <c r="H2" s="1052"/>
      <c r="I2" s="1052"/>
      <c r="J2" s="1053"/>
      <c r="K2" s="744" t="s">
        <v>77</v>
      </c>
      <c r="L2" s="746" t="s">
        <v>78</v>
      </c>
      <c r="M2" s="747"/>
      <c r="N2" s="748"/>
    </row>
    <row r="3" spans="2:14" ht="13.5">
      <c r="B3" s="740"/>
      <c r="C3" s="1054" t="s">
        <v>0</v>
      </c>
      <c r="D3" s="1055"/>
      <c r="E3" s="1055"/>
      <c r="F3" s="1055"/>
      <c r="G3" s="1055"/>
      <c r="H3" s="1055"/>
      <c r="I3" s="1055"/>
      <c r="J3" s="1056"/>
      <c r="K3" s="745"/>
      <c r="L3" s="749"/>
      <c r="M3" s="750"/>
      <c r="N3" s="751"/>
    </row>
    <row r="4" spans="2:14" ht="13.5">
      <c r="B4" s="740"/>
      <c r="C4" s="1057" t="s">
        <v>79</v>
      </c>
      <c r="D4" s="1058"/>
      <c r="E4" s="1058"/>
      <c r="F4" s="1058"/>
      <c r="G4" s="1058"/>
      <c r="H4" s="1058"/>
      <c r="I4" s="1058"/>
      <c r="J4" s="1059"/>
      <c r="K4" s="731" t="s">
        <v>80</v>
      </c>
      <c r="L4" s="759">
        <v>2</v>
      </c>
      <c r="M4" s="760"/>
      <c r="N4" s="761"/>
    </row>
    <row r="5" spans="2:14">
      <c r="B5" s="740"/>
      <c r="C5" s="1043" t="s">
        <v>81</v>
      </c>
      <c r="D5" s="1044"/>
      <c r="E5" s="1044"/>
      <c r="F5" s="1044"/>
      <c r="G5" s="1044"/>
      <c r="H5" s="1044"/>
      <c r="I5" s="1044"/>
      <c r="J5" s="1045"/>
      <c r="K5" s="1060"/>
      <c r="L5" s="1061"/>
      <c r="M5" s="1062"/>
      <c r="N5" s="1063"/>
    </row>
    <row r="6" spans="2:14">
      <c r="B6" s="740"/>
      <c r="C6" s="1064" t="str">
        <f>+'[40]DATOS INICIALES '!B5</f>
        <v>MANUAL DE INTERVENTORÍA OBRA PUBLICA</v>
      </c>
      <c r="D6" s="1065"/>
      <c r="E6" s="1065"/>
      <c r="F6" s="1065"/>
      <c r="G6" s="1065"/>
      <c r="H6" s="1065"/>
      <c r="I6" s="1065"/>
      <c r="J6" s="1066"/>
      <c r="K6" s="731" t="s">
        <v>82</v>
      </c>
      <c r="L6" s="731">
        <v>1</v>
      </c>
      <c r="M6" s="731" t="s">
        <v>83</v>
      </c>
      <c r="N6" s="733">
        <v>1</v>
      </c>
    </row>
    <row r="7" spans="2:14">
      <c r="B7" s="740"/>
      <c r="C7" s="1064"/>
      <c r="D7" s="1065"/>
      <c r="E7" s="1065"/>
      <c r="F7" s="1065"/>
      <c r="G7" s="1065"/>
      <c r="H7" s="1065"/>
      <c r="I7" s="1065"/>
      <c r="J7" s="1066"/>
      <c r="K7" s="732"/>
      <c r="L7" s="732"/>
      <c r="M7" s="732"/>
      <c r="N7" s="734"/>
    </row>
    <row r="8" spans="2:14">
      <c r="B8" s="740"/>
      <c r="C8" s="1043" t="s">
        <v>84</v>
      </c>
      <c r="D8" s="1044"/>
      <c r="E8" s="1044"/>
      <c r="F8" s="1044"/>
      <c r="G8" s="1044"/>
      <c r="H8" s="1044"/>
      <c r="I8" s="1044"/>
      <c r="J8" s="1045"/>
      <c r="K8" s="732"/>
      <c r="L8" s="732"/>
      <c r="M8" s="732"/>
      <c r="N8" s="734"/>
    </row>
    <row r="9" spans="2:14" ht="14.25" thickBot="1">
      <c r="B9" s="415"/>
      <c r="C9" s="254"/>
      <c r="D9" s="254"/>
      <c r="E9" s="254"/>
      <c r="F9" s="254"/>
      <c r="G9" s="254"/>
      <c r="H9" s="254"/>
      <c r="I9" s="254"/>
      <c r="J9" s="254"/>
      <c r="K9" s="254"/>
      <c r="L9" s="255"/>
      <c r="M9" s="255"/>
      <c r="N9" s="256"/>
    </row>
    <row r="10" spans="2:14" ht="13.5">
      <c r="B10" s="257"/>
      <c r="C10" s="258"/>
      <c r="D10" s="258"/>
      <c r="E10" s="258"/>
      <c r="F10" s="258"/>
      <c r="G10" s="258"/>
      <c r="H10" s="258"/>
      <c r="I10" s="258"/>
      <c r="J10" s="258"/>
      <c r="K10" s="259" t="s">
        <v>85</v>
      </c>
      <c r="L10" s="260" t="s">
        <v>86</v>
      </c>
      <c r="M10" s="260" t="s">
        <v>87</v>
      </c>
      <c r="N10" s="261" t="s">
        <v>88</v>
      </c>
    </row>
    <row r="11" spans="2:14" ht="13.5">
      <c r="B11" s="262"/>
      <c r="C11" s="419"/>
      <c r="D11" s="419"/>
      <c r="E11" s="419"/>
      <c r="F11" s="419"/>
      <c r="G11" s="419"/>
      <c r="H11" s="419"/>
      <c r="I11" s="419"/>
      <c r="J11" s="419"/>
      <c r="K11" s="264"/>
      <c r="L11" s="265"/>
      <c r="M11" s="265"/>
      <c r="N11" s="266"/>
    </row>
    <row r="12" spans="2:14" s="29" customFormat="1" ht="13.5">
      <c r="B12" s="42" t="s">
        <v>89</v>
      </c>
      <c r="C12" s="43"/>
      <c r="D12" s="738" t="s">
        <v>90</v>
      </c>
      <c r="E12" s="738"/>
      <c r="F12" s="738"/>
      <c r="G12" s="738"/>
      <c r="H12" s="43"/>
      <c r="I12" s="43" t="s">
        <v>91</v>
      </c>
      <c r="J12" s="738" t="s">
        <v>92</v>
      </c>
      <c r="K12" s="738"/>
      <c r="L12" s="398"/>
      <c r="M12" s="398"/>
      <c r="N12" s="413"/>
    </row>
    <row r="13" spans="2:14" ht="13.5">
      <c r="B13" s="267"/>
      <c r="C13" s="268"/>
      <c r="D13" s="420"/>
      <c r="E13" s="420"/>
      <c r="F13" s="420"/>
      <c r="G13" s="420"/>
      <c r="H13" s="268"/>
      <c r="I13" s="420"/>
      <c r="J13" s="268"/>
      <c r="K13" s="420"/>
      <c r="L13" s="1046"/>
      <c r="M13" s="1046"/>
      <c r="N13" s="1047"/>
    </row>
    <row r="14" spans="2:14" ht="13.5">
      <c r="B14" s="267"/>
      <c r="C14" s="268"/>
      <c r="D14" s="420"/>
      <c r="E14" s="420"/>
      <c r="F14" s="420"/>
      <c r="G14" s="420"/>
      <c r="H14" s="268"/>
      <c r="I14" s="420"/>
      <c r="J14" s="268"/>
      <c r="K14" s="420"/>
      <c r="L14" s="420"/>
      <c r="M14" s="420"/>
      <c r="N14" s="421"/>
    </row>
    <row r="15" spans="2:14" ht="13.5">
      <c r="B15" s="271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3"/>
    </row>
    <row r="16" spans="2:14" ht="13.5" thickBot="1">
      <c r="B16" s="274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6"/>
    </row>
    <row r="17" spans="2:14">
      <c r="B17" s="277"/>
      <c r="C17" s="278"/>
      <c r="D17" s="278"/>
      <c r="E17" s="278"/>
      <c r="F17" s="278"/>
      <c r="G17" s="278"/>
      <c r="J17" s="278"/>
      <c r="K17" s="278"/>
      <c r="L17" s="278"/>
      <c r="M17" s="278"/>
      <c r="N17" s="279"/>
    </row>
    <row r="18" spans="2:14" ht="13.5">
      <c r="B18" s="280" t="s">
        <v>93</v>
      </c>
      <c r="C18" s="281"/>
      <c r="D18" s="282"/>
      <c r="E18" s="283"/>
      <c r="F18" s="283"/>
      <c r="G18" s="284" t="s">
        <v>83</v>
      </c>
      <c r="H18" s="1048"/>
      <c r="I18" s="1048"/>
      <c r="J18" s="1048"/>
      <c r="K18" s="1048"/>
      <c r="L18" s="1048"/>
      <c r="M18" s="1048"/>
      <c r="N18" s="285"/>
    </row>
    <row r="19" spans="2:14">
      <c r="B19" s="286" t="s">
        <v>94</v>
      </c>
      <c r="C19" s="287"/>
      <c r="D19" s="1049" t="s">
        <v>95</v>
      </c>
      <c r="E19" s="1049"/>
      <c r="F19" s="1049"/>
      <c r="G19" s="1049"/>
      <c r="H19" s="1049"/>
      <c r="I19" s="1049"/>
      <c r="J19" s="1049"/>
      <c r="K19" s="1049"/>
      <c r="L19" s="1049"/>
      <c r="M19" s="1049"/>
      <c r="N19" s="288"/>
    </row>
    <row r="20" spans="2:14">
      <c r="B20" s="286"/>
      <c r="C20" s="287"/>
      <c r="D20" s="1050"/>
      <c r="E20" s="1050"/>
      <c r="F20" s="1050"/>
      <c r="G20" s="1050"/>
      <c r="H20" s="1050"/>
      <c r="I20" s="1050"/>
      <c r="J20" s="1050"/>
      <c r="K20" s="1050"/>
      <c r="L20" s="1050"/>
      <c r="M20" s="1050"/>
      <c r="N20" s="288"/>
    </row>
    <row r="21" spans="2:14">
      <c r="B21" s="286"/>
      <c r="C21" s="287"/>
      <c r="D21" s="422"/>
      <c r="E21" s="422"/>
      <c r="F21" s="422"/>
      <c r="G21" s="422"/>
      <c r="H21" s="422"/>
      <c r="I21" s="422"/>
      <c r="J21" s="422"/>
      <c r="K21" s="422"/>
      <c r="L21" s="422"/>
      <c r="M21" s="290"/>
      <c r="N21" s="288"/>
    </row>
    <row r="22" spans="2:14">
      <c r="B22" s="286" t="s">
        <v>96</v>
      </c>
      <c r="C22" s="287"/>
      <c r="D22" s="1042"/>
      <c r="E22" s="1042"/>
      <c r="F22" s="1042"/>
      <c r="G22" s="1042"/>
      <c r="H22" s="1042"/>
      <c r="I22" s="1042"/>
      <c r="J22" s="1042"/>
      <c r="K22" s="1042"/>
      <c r="L22" s="1042"/>
      <c r="M22" s="1042"/>
      <c r="N22" s="291"/>
    </row>
    <row r="23" spans="2:14">
      <c r="B23" s="286"/>
      <c r="C23" s="287"/>
      <c r="D23" s="292"/>
      <c r="E23" s="292"/>
      <c r="F23" s="292"/>
      <c r="G23" s="292"/>
      <c r="H23" s="292"/>
      <c r="I23" s="292"/>
      <c r="J23" s="292"/>
      <c r="K23" s="292"/>
      <c r="L23" s="292"/>
      <c r="M23" s="293"/>
      <c r="N23" s="291"/>
    </row>
    <row r="24" spans="2:14">
      <c r="B24" s="286" t="s">
        <v>97</v>
      </c>
      <c r="C24" s="287"/>
      <c r="D24" s="1042"/>
      <c r="E24" s="1042"/>
      <c r="F24" s="1042"/>
      <c r="G24" s="1042"/>
      <c r="H24" s="1042"/>
      <c r="I24" s="1042"/>
      <c r="J24" s="1042"/>
      <c r="K24" s="1042"/>
      <c r="L24" s="1042"/>
      <c r="M24" s="1042"/>
      <c r="N24" s="291"/>
    </row>
    <row r="25" spans="2:14">
      <c r="B25" s="286"/>
      <c r="C25" s="287"/>
      <c r="D25" s="292"/>
      <c r="E25" s="292"/>
      <c r="F25" s="292"/>
      <c r="G25" s="292"/>
      <c r="H25" s="292"/>
      <c r="I25" s="292"/>
      <c r="J25" s="292"/>
      <c r="K25" s="292"/>
      <c r="L25" s="292"/>
      <c r="M25" s="293"/>
      <c r="N25" s="291"/>
    </row>
    <row r="26" spans="2:14">
      <c r="B26" s="286" t="s">
        <v>98</v>
      </c>
      <c r="C26" s="286"/>
      <c r="D26" s="292"/>
      <c r="E26" s="1042"/>
      <c r="F26" s="1042"/>
      <c r="G26" s="1042"/>
      <c r="H26" s="1042"/>
      <c r="I26" s="1042"/>
      <c r="J26" s="1042"/>
      <c r="K26" s="1042"/>
      <c r="L26" s="1042"/>
      <c r="M26" s="1042"/>
      <c r="N26" s="291"/>
    </row>
    <row r="27" spans="2:14">
      <c r="B27" s="280"/>
      <c r="C27" s="281"/>
      <c r="D27" s="292"/>
      <c r="E27" s="292"/>
      <c r="F27" s="292"/>
      <c r="G27" s="292"/>
      <c r="H27" s="292"/>
      <c r="I27" s="292"/>
      <c r="J27" s="292"/>
      <c r="K27" s="292"/>
      <c r="L27" s="292"/>
      <c r="M27" s="293"/>
      <c r="N27" s="291"/>
    </row>
    <row r="28" spans="2:14">
      <c r="B28" s="286" t="s">
        <v>99</v>
      </c>
      <c r="C28" s="287"/>
      <c r="D28" s="292"/>
      <c r="E28" s="292"/>
      <c r="F28" s="292"/>
      <c r="G28" s="1029"/>
      <c r="H28" s="1029"/>
      <c r="I28" s="1029"/>
      <c r="J28" s="1029"/>
      <c r="K28" s="1029"/>
      <c r="L28" s="1029"/>
      <c r="M28" s="1029"/>
      <c r="N28" s="291"/>
    </row>
    <row r="29" spans="2:14" ht="13.5" thickBot="1">
      <c r="B29" s="294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6"/>
    </row>
    <row r="30" spans="2:14" ht="13.5">
      <c r="B30" s="1030" t="s">
        <v>100</v>
      </c>
      <c r="C30" s="1031"/>
      <c r="D30" s="1031"/>
      <c r="E30" s="1031"/>
      <c r="F30" s="1031"/>
      <c r="G30" s="1031"/>
      <c r="H30" s="1031"/>
      <c r="I30" s="1031"/>
      <c r="J30" s="1031"/>
      <c r="K30" s="1031"/>
      <c r="L30" s="1031"/>
      <c r="M30" s="1031"/>
      <c r="N30" s="1032"/>
    </row>
    <row r="31" spans="2:14" ht="13.5" thickBot="1">
      <c r="B31" s="297"/>
      <c r="N31" s="285"/>
    </row>
    <row r="32" spans="2:14" ht="13.5" customHeight="1">
      <c r="B32" s="298" t="s">
        <v>101</v>
      </c>
      <c r="C32" s="1033" t="s">
        <v>102</v>
      </c>
      <c r="D32" s="1034"/>
      <c r="E32" s="1034"/>
      <c r="F32" s="1034"/>
      <c r="G32" s="1034"/>
      <c r="H32" s="1034"/>
      <c r="I32" s="1034"/>
      <c r="J32" s="1034"/>
      <c r="K32" s="1035" t="s">
        <v>103</v>
      </c>
      <c r="L32" s="981" t="s">
        <v>104</v>
      </c>
      <c r="M32" s="1036"/>
      <c r="N32" s="298" t="s">
        <v>10</v>
      </c>
    </row>
    <row r="33" spans="2:14" ht="13.5" thickBot="1">
      <c r="B33" s="299">
        <f>'PRESUPUESTO OFICIAL'!B35</f>
        <v>17</v>
      </c>
      <c r="C33" s="1076" t="str">
        <f>'PRESUPUESTO OFICIAL'!F35</f>
        <v>Construcción de Unidad Sanitaria accesibles para personas con movilidad reducida</v>
      </c>
      <c r="D33" s="1077"/>
      <c r="E33" s="1077"/>
      <c r="F33" s="1077"/>
      <c r="G33" s="1077"/>
      <c r="H33" s="1077"/>
      <c r="I33" s="1077"/>
      <c r="J33" s="1077"/>
      <c r="K33" s="1078"/>
      <c r="L33" s="1040" t="str">
        <f>'PRESUPUESTO OFICIAL'!G35</f>
        <v>global</v>
      </c>
      <c r="M33" s="1041"/>
      <c r="N33" s="300">
        <f>'PRESUPUESTO OFICIAL'!H35</f>
        <v>1</v>
      </c>
    </row>
    <row r="34" spans="2:14" ht="12.75" customHeight="1">
      <c r="B34" s="998" t="s">
        <v>105</v>
      </c>
      <c r="C34" s="999"/>
      <c r="D34" s="999"/>
      <c r="E34" s="999"/>
      <c r="F34" s="999"/>
      <c r="G34" s="999"/>
      <c r="H34" s="999"/>
      <c r="I34" s="999"/>
      <c r="J34" s="999"/>
      <c r="K34" s="999"/>
      <c r="L34" s="999"/>
      <c r="M34" s="999"/>
      <c r="N34" s="1000"/>
    </row>
    <row r="35" spans="2:14" ht="12.75" customHeight="1">
      <c r="B35" s="1001"/>
      <c r="C35" s="1002"/>
      <c r="D35" s="1002"/>
      <c r="E35" s="1002"/>
      <c r="F35" s="1002"/>
      <c r="G35" s="1002"/>
      <c r="H35" s="1002"/>
      <c r="I35" s="1002"/>
      <c r="J35" s="1002"/>
      <c r="K35" s="1002"/>
      <c r="L35" s="1002"/>
      <c r="M35" s="1002"/>
      <c r="N35" s="1003"/>
    </row>
    <row r="36" spans="2:14" ht="13.5" customHeight="1" thickBot="1">
      <c r="B36" s="1004"/>
      <c r="C36" s="1005"/>
      <c r="D36" s="1005"/>
      <c r="E36" s="1005"/>
      <c r="F36" s="1005"/>
      <c r="G36" s="1005"/>
      <c r="H36" s="1005"/>
      <c r="I36" s="1005"/>
      <c r="J36" s="1005"/>
      <c r="K36" s="1005"/>
      <c r="L36" s="1005"/>
      <c r="M36" s="1005"/>
      <c r="N36" s="1006"/>
    </row>
    <row r="37" spans="2:14" ht="13.5">
      <c r="B37" s="981" t="s">
        <v>102</v>
      </c>
      <c r="C37" s="982"/>
      <c r="D37" s="982"/>
      <c r="E37" s="982"/>
      <c r="F37" s="982"/>
      <c r="G37" s="982"/>
      <c r="H37" s="1008"/>
      <c r="I37" s="1027" t="s">
        <v>106</v>
      </c>
      <c r="J37" s="1028"/>
      <c r="K37" s="301" t="s">
        <v>107</v>
      </c>
      <c r="L37" s="1007" t="s">
        <v>108</v>
      </c>
      <c r="M37" s="1008"/>
      <c r="N37" s="302" t="s">
        <v>109</v>
      </c>
    </row>
    <row r="38" spans="2:14">
      <c r="B38" s="303" t="s">
        <v>153</v>
      </c>
      <c r="C38" s="304"/>
      <c r="D38" s="304"/>
      <c r="E38" s="304"/>
      <c r="F38" s="304"/>
      <c r="G38" s="304"/>
      <c r="H38" s="305"/>
      <c r="I38" s="1026"/>
      <c r="J38" s="1022"/>
      <c r="K38" s="68">
        <v>10000</v>
      </c>
      <c r="L38" s="306">
        <v>0.3</v>
      </c>
      <c r="M38" s="307"/>
      <c r="N38" s="69">
        <f>K38*L38</f>
        <v>3000</v>
      </c>
    </row>
    <row r="39" spans="2:14">
      <c r="B39" s="1023"/>
      <c r="C39" s="1024"/>
      <c r="D39" s="1024"/>
      <c r="E39" s="1024"/>
      <c r="F39" s="1024"/>
      <c r="G39" s="1024"/>
      <c r="H39" s="1025"/>
      <c r="I39" s="1026"/>
      <c r="J39" s="1022"/>
      <c r="K39" s="68"/>
      <c r="L39" s="1009"/>
      <c r="M39" s="1010"/>
      <c r="N39" s="69"/>
    </row>
    <row r="40" spans="2:14">
      <c r="B40" s="1023"/>
      <c r="C40" s="1024"/>
      <c r="D40" s="1024"/>
      <c r="E40" s="1024"/>
      <c r="F40" s="1024"/>
      <c r="G40" s="1024"/>
      <c r="H40" s="1025"/>
      <c r="I40" s="1026"/>
      <c r="J40" s="1022"/>
      <c r="K40" s="68"/>
      <c r="L40" s="1009"/>
      <c r="M40" s="1010"/>
      <c r="N40" s="69"/>
    </row>
    <row r="41" spans="2:14">
      <c r="B41" s="1023"/>
      <c r="C41" s="1024"/>
      <c r="D41" s="1024"/>
      <c r="E41" s="1024"/>
      <c r="F41" s="1024"/>
      <c r="G41" s="1024"/>
      <c r="H41" s="1025"/>
      <c r="I41" s="1026"/>
      <c r="J41" s="1022"/>
      <c r="K41" s="68"/>
      <c r="L41" s="1009"/>
      <c r="M41" s="1010"/>
      <c r="N41" s="69"/>
    </row>
    <row r="42" spans="2:14" ht="13.5" thickBot="1">
      <c r="B42" s="1023"/>
      <c r="C42" s="1024"/>
      <c r="D42" s="1024"/>
      <c r="E42" s="1024"/>
      <c r="F42" s="1024"/>
      <c r="G42" s="1024"/>
      <c r="H42" s="1025"/>
      <c r="I42" s="1026"/>
      <c r="J42" s="1022"/>
      <c r="K42" s="68"/>
      <c r="L42" s="1009"/>
      <c r="M42" s="1010"/>
      <c r="N42" s="69"/>
    </row>
    <row r="43" spans="2:14" ht="14.25" thickBot="1">
      <c r="B43" s="954" t="s">
        <v>111</v>
      </c>
      <c r="C43" s="955"/>
      <c r="D43" s="955"/>
      <c r="E43" s="955"/>
      <c r="F43" s="955"/>
      <c r="G43" s="955"/>
      <c r="H43" s="955"/>
      <c r="I43" s="955"/>
      <c r="J43" s="955"/>
      <c r="K43" s="955"/>
      <c r="L43" s="955"/>
      <c r="M43" s="956"/>
      <c r="N43" s="308">
        <f>ROUND((SUM(N38:N42)),0)</f>
        <v>3000</v>
      </c>
    </row>
    <row r="44" spans="2:14" ht="13.5" customHeight="1">
      <c r="B44" s="998" t="s">
        <v>112</v>
      </c>
      <c r="C44" s="999"/>
      <c r="D44" s="999"/>
      <c r="E44" s="999"/>
      <c r="F44" s="999"/>
      <c r="G44" s="999"/>
      <c r="H44" s="999"/>
      <c r="I44" s="999"/>
      <c r="J44" s="999"/>
      <c r="K44" s="999"/>
      <c r="L44" s="999"/>
      <c r="M44" s="999"/>
      <c r="N44" s="1000"/>
    </row>
    <row r="45" spans="2:14" ht="12.75" customHeight="1">
      <c r="B45" s="1001"/>
      <c r="C45" s="1002"/>
      <c r="D45" s="1002"/>
      <c r="E45" s="1002"/>
      <c r="F45" s="1002"/>
      <c r="G45" s="1002"/>
      <c r="H45" s="1002"/>
      <c r="I45" s="1002"/>
      <c r="J45" s="1002"/>
      <c r="K45" s="1002"/>
      <c r="L45" s="1002"/>
      <c r="M45" s="1002"/>
      <c r="N45" s="1003"/>
    </row>
    <row r="46" spans="2:14" ht="13.5" customHeight="1" thickBot="1">
      <c r="B46" s="1004"/>
      <c r="C46" s="1005"/>
      <c r="D46" s="1005"/>
      <c r="E46" s="1005"/>
      <c r="F46" s="1005"/>
      <c r="G46" s="1005"/>
      <c r="H46" s="1005"/>
      <c r="I46" s="1005"/>
      <c r="J46" s="1005"/>
      <c r="K46" s="1005"/>
      <c r="L46" s="1005"/>
      <c r="M46" s="1005"/>
      <c r="N46" s="1006"/>
    </row>
    <row r="47" spans="2:14" ht="13.5">
      <c r="B47" s="981" t="s">
        <v>102</v>
      </c>
      <c r="C47" s="982"/>
      <c r="D47" s="982"/>
      <c r="E47" s="982"/>
      <c r="F47" s="982"/>
      <c r="G47" s="982"/>
      <c r="H47" s="982"/>
      <c r="I47" s="1008"/>
      <c r="J47" s="418" t="s">
        <v>104</v>
      </c>
      <c r="K47" s="301" t="s">
        <v>10</v>
      </c>
      <c r="L47" s="1007" t="s">
        <v>113</v>
      </c>
      <c r="M47" s="1008"/>
      <c r="N47" s="302" t="s">
        <v>109</v>
      </c>
    </row>
    <row r="48" spans="2:14">
      <c r="B48" s="303" t="s">
        <v>222</v>
      </c>
      <c r="C48" s="304"/>
      <c r="D48" s="304"/>
      <c r="E48" s="304"/>
      <c r="F48" s="304"/>
      <c r="G48" s="304"/>
      <c r="H48" s="304"/>
      <c r="I48" s="305"/>
      <c r="J48" s="310" t="s">
        <v>20</v>
      </c>
      <c r="K48" s="311">
        <v>1</v>
      </c>
      <c r="L48" s="814">
        <f>'caja de inspección 60x60x60'!E3</f>
        <v>293736</v>
      </c>
      <c r="M48" s="815"/>
      <c r="N48" s="69">
        <f>L48*K48</f>
        <v>293736</v>
      </c>
    </row>
    <row r="49" spans="2:15">
      <c r="B49" s="303" t="s">
        <v>241</v>
      </c>
      <c r="C49" s="304"/>
      <c r="D49" s="304"/>
      <c r="E49" s="304"/>
      <c r="F49" s="304"/>
      <c r="G49" s="304"/>
      <c r="H49" s="304"/>
      <c r="I49" s="305"/>
      <c r="J49" s="310" t="s">
        <v>242</v>
      </c>
      <c r="K49" s="311">
        <v>3</v>
      </c>
      <c r="L49" s="814">
        <f>'RED SANITARIA PVC 1 1 2'!E2</f>
        <v>23070</v>
      </c>
      <c r="M49" s="815"/>
      <c r="N49" s="69">
        <f>L49*K49</f>
        <v>69210</v>
      </c>
    </row>
    <row r="50" spans="2:15">
      <c r="B50" s="303" t="s">
        <v>260</v>
      </c>
      <c r="C50" s="304"/>
      <c r="D50" s="304"/>
      <c r="E50" s="304"/>
      <c r="F50" s="304"/>
      <c r="G50" s="304"/>
      <c r="H50" s="304"/>
      <c r="I50" s="305"/>
      <c r="J50" s="310" t="s">
        <v>242</v>
      </c>
      <c r="K50" s="311">
        <v>7</v>
      </c>
      <c r="L50" s="814">
        <f>'RED HIDRAULICA SUMIN. PVC 1 2'!E1</f>
        <v>11451</v>
      </c>
      <c r="M50" s="815">
        <v>12961</v>
      </c>
      <c r="N50" s="69">
        <f>L50*K50</f>
        <v>80157</v>
      </c>
    </row>
    <row r="51" spans="2:15">
      <c r="B51" s="303" t="s">
        <v>259</v>
      </c>
      <c r="C51" s="304"/>
      <c r="D51" s="304"/>
      <c r="E51" s="304"/>
      <c r="F51" s="304"/>
      <c r="G51" s="304"/>
      <c r="H51" s="304"/>
      <c r="I51" s="305"/>
      <c r="J51" s="310" t="s">
        <v>20</v>
      </c>
      <c r="K51" s="311">
        <v>1</v>
      </c>
      <c r="L51" s="814">
        <v>180000</v>
      </c>
      <c r="M51" s="815"/>
      <c r="N51" s="69">
        <f t="shared" ref="N51" si="0">L51*K51</f>
        <v>180000</v>
      </c>
    </row>
    <row r="52" spans="2:15">
      <c r="B52" s="985" t="s">
        <v>238</v>
      </c>
      <c r="C52" s="986"/>
      <c r="D52" s="986"/>
      <c r="E52" s="986"/>
      <c r="F52" s="986"/>
      <c r="G52" s="986"/>
      <c r="H52" s="986"/>
      <c r="I52" s="1022"/>
      <c r="J52" s="310" t="s">
        <v>20</v>
      </c>
      <c r="K52" s="311">
        <v>1</v>
      </c>
      <c r="L52" s="814">
        <v>660900</v>
      </c>
      <c r="M52" s="815"/>
      <c r="N52" s="69">
        <f t="shared" ref="N52" si="1">L52*K52</f>
        <v>660900</v>
      </c>
    </row>
    <row r="53" spans="2:15">
      <c r="B53" s="985" t="s">
        <v>237</v>
      </c>
      <c r="C53" s="986"/>
      <c r="D53" s="986"/>
      <c r="E53" s="986"/>
      <c r="F53" s="986"/>
      <c r="G53" s="986"/>
      <c r="H53" s="986"/>
      <c r="I53" s="1022"/>
      <c r="J53" s="310" t="s">
        <v>20</v>
      </c>
      <c r="K53" s="311">
        <v>1</v>
      </c>
      <c r="L53" s="814">
        <v>360000</v>
      </c>
      <c r="M53" s="815"/>
      <c r="N53" s="69">
        <f>L53*K53</f>
        <v>360000</v>
      </c>
      <c r="O53" s="313"/>
    </row>
    <row r="54" spans="2:15">
      <c r="B54" s="424" t="s">
        <v>239</v>
      </c>
      <c r="C54" s="425"/>
      <c r="D54" s="425"/>
      <c r="E54" s="425"/>
      <c r="F54" s="425"/>
      <c r="G54" s="425"/>
      <c r="H54" s="425"/>
      <c r="I54" s="423"/>
      <c r="J54" s="310" t="s">
        <v>20</v>
      </c>
      <c r="K54" s="311">
        <v>1</v>
      </c>
      <c r="L54" s="814">
        <v>422900</v>
      </c>
      <c r="M54" s="815">
        <v>422900</v>
      </c>
      <c r="N54" s="69">
        <f>L54*K54</f>
        <v>422900</v>
      </c>
      <c r="O54" s="313"/>
    </row>
    <row r="55" spans="2:15">
      <c r="B55" s="424" t="s">
        <v>250</v>
      </c>
      <c r="C55" s="425"/>
      <c r="D55" s="425"/>
      <c r="E55" s="425"/>
      <c r="F55" s="425"/>
      <c r="G55" s="425"/>
      <c r="H55" s="425"/>
      <c r="I55" s="423"/>
      <c r="J55" s="310" t="s">
        <v>23</v>
      </c>
      <c r="K55" s="311">
        <v>6.6</v>
      </c>
      <c r="L55" s="814">
        <f>'Muros sencillo en ladrillo comú'!E1</f>
        <v>67535</v>
      </c>
      <c r="M55" s="815"/>
      <c r="N55" s="69">
        <f>L55*K55</f>
        <v>445731</v>
      </c>
      <c r="O55" s="313"/>
    </row>
    <row r="56" spans="2:15">
      <c r="B56" s="424" t="s">
        <v>257</v>
      </c>
      <c r="C56" s="425"/>
      <c r="D56" s="425"/>
      <c r="E56" s="425"/>
      <c r="F56" s="425"/>
      <c r="G56" s="425"/>
      <c r="H56" s="425"/>
      <c r="I56" s="423"/>
      <c r="J56" s="310" t="s">
        <v>23</v>
      </c>
      <c r="K56" s="311">
        <v>33</v>
      </c>
      <c r="L56" s="814">
        <f>'PAÑETE IMPERMEABILIZADO EN MURO'!E1</f>
        <v>27771</v>
      </c>
      <c r="M56" s="815"/>
      <c r="N56" s="69">
        <f>L56*K56</f>
        <v>916443</v>
      </c>
      <c r="O56" s="313"/>
    </row>
    <row r="57" spans="2:15">
      <c r="B57" s="424" t="s">
        <v>258</v>
      </c>
      <c r="C57" s="425"/>
      <c r="D57" s="425"/>
      <c r="E57" s="425"/>
      <c r="F57" s="425"/>
      <c r="G57" s="425"/>
      <c r="H57" s="425"/>
      <c r="I57" s="423"/>
      <c r="J57" s="310" t="s">
        <v>23</v>
      </c>
      <c r="K57" s="311">
        <v>33</v>
      </c>
      <c r="L57" s="814">
        <f>'enchape de baño'!E1</f>
        <v>59250</v>
      </c>
      <c r="M57" s="815"/>
      <c r="N57" s="69">
        <f t="shared" ref="N57:N59" si="2">L57*K57</f>
        <v>1955250</v>
      </c>
      <c r="O57" s="313"/>
    </row>
    <row r="58" spans="2:15">
      <c r="B58" s="424" t="s">
        <v>263</v>
      </c>
      <c r="C58" s="425"/>
      <c r="D58" s="425"/>
      <c r="E58" s="425"/>
      <c r="F58" s="425"/>
      <c r="G58" s="425"/>
      <c r="H58" s="425"/>
      <c r="I58" s="423"/>
      <c r="J58" s="310" t="s">
        <v>23</v>
      </c>
      <c r="K58" s="311">
        <f>3.3*2.2</f>
        <v>7.26</v>
      </c>
      <c r="L58" s="814">
        <f>'Piso en cerámica DUROPISO 0,3 X'!E1</f>
        <v>63536</v>
      </c>
      <c r="M58" s="815"/>
      <c r="N58" s="69">
        <f t="shared" si="2"/>
        <v>461271.36</v>
      </c>
      <c r="O58" s="313"/>
    </row>
    <row r="59" spans="2:15">
      <c r="B59" s="985" t="s">
        <v>268</v>
      </c>
      <c r="C59" s="986"/>
      <c r="D59" s="986"/>
      <c r="E59" s="986"/>
      <c r="F59" s="986"/>
      <c r="G59" s="986"/>
      <c r="H59" s="986"/>
      <c r="I59" s="1022"/>
      <c r="J59" s="310" t="s">
        <v>20</v>
      </c>
      <c r="K59" s="311">
        <v>2</v>
      </c>
      <c r="L59" s="814">
        <v>544648</v>
      </c>
      <c r="M59" s="815"/>
      <c r="N59" s="69">
        <f t="shared" si="2"/>
        <v>1089296</v>
      </c>
    </row>
    <row r="60" spans="2:15" ht="13.5" thickBot="1">
      <c r="B60" s="985"/>
      <c r="C60" s="986"/>
      <c r="D60" s="986"/>
      <c r="E60" s="986"/>
      <c r="F60" s="986"/>
      <c r="G60" s="986"/>
      <c r="H60" s="986"/>
      <c r="I60" s="1022"/>
      <c r="J60" s="414"/>
      <c r="K60" s="315"/>
      <c r="L60" s="814"/>
      <c r="M60" s="815"/>
      <c r="N60" s="69"/>
    </row>
    <row r="61" spans="2:15" ht="14.25" thickBot="1">
      <c r="B61" s="954" t="s">
        <v>111</v>
      </c>
      <c r="C61" s="955"/>
      <c r="D61" s="955"/>
      <c r="E61" s="955"/>
      <c r="F61" s="955"/>
      <c r="G61" s="955"/>
      <c r="H61" s="955"/>
      <c r="I61" s="955"/>
      <c r="J61" s="955"/>
      <c r="K61" s="955"/>
      <c r="L61" s="955"/>
      <c r="M61" s="956"/>
      <c r="N61" s="76">
        <f>ROUND((SUM(N48:N60)),0)</f>
        <v>6934894</v>
      </c>
    </row>
    <row r="62" spans="2:15" ht="12.75" customHeight="1">
      <c r="B62" s="998" t="s">
        <v>130</v>
      </c>
      <c r="C62" s="999"/>
      <c r="D62" s="999"/>
      <c r="E62" s="999"/>
      <c r="F62" s="999"/>
      <c r="G62" s="999"/>
      <c r="H62" s="999"/>
      <c r="I62" s="999"/>
      <c r="J62" s="999"/>
      <c r="K62" s="999"/>
      <c r="L62" s="999"/>
      <c r="M62" s="999"/>
      <c r="N62" s="1000"/>
    </row>
    <row r="63" spans="2:15" ht="12.75" customHeight="1">
      <c r="B63" s="1001"/>
      <c r="C63" s="1002"/>
      <c r="D63" s="1002"/>
      <c r="E63" s="1002"/>
      <c r="F63" s="1002"/>
      <c r="G63" s="1002"/>
      <c r="H63" s="1002"/>
      <c r="I63" s="1002"/>
      <c r="J63" s="1002"/>
      <c r="K63" s="1002"/>
      <c r="L63" s="1002"/>
      <c r="M63" s="1002"/>
      <c r="N63" s="1003"/>
    </row>
    <row r="64" spans="2:15" ht="13.5" customHeight="1" thickBot="1">
      <c r="B64" s="1004"/>
      <c r="C64" s="1005"/>
      <c r="D64" s="1005"/>
      <c r="E64" s="1005"/>
      <c r="F64" s="1005"/>
      <c r="G64" s="1005"/>
      <c r="H64" s="1005"/>
      <c r="I64" s="1005"/>
      <c r="J64" s="1005"/>
      <c r="K64" s="1005"/>
      <c r="L64" s="1005"/>
      <c r="M64" s="1005"/>
      <c r="N64" s="1006"/>
    </row>
    <row r="65" spans="2:14" ht="13.5">
      <c r="B65" s="981" t="s">
        <v>131</v>
      </c>
      <c r="C65" s="982"/>
      <c r="D65" s="982"/>
      <c r="E65" s="982"/>
      <c r="F65" s="982"/>
      <c r="G65" s="982"/>
      <c r="H65" s="982"/>
      <c r="I65" s="301" t="s">
        <v>132</v>
      </c>
      <c r="J65" s="416" t="s">
        <v>133</v>
      </c>
      <c r="K65" s="317" t="s">
        <v>134</v>
      </c>
      <c r="L65" s="1007" t="s">
        <v>135</v>
      </c>
      <c r="M65" s="1008"/>
      <c r="N65" s="302" t="s">
        <v>109</v>
      </c>
    </row>
    <row r="66" spans="2:14">
      <c r="B66" s="985"/>
      <c r="C66" s="986"/>
      <c r="D66" s="986"/>
      <c r="E66" s="986"/>
      <c r="F66" s="986"/>
      <c r="G66" s="986"/>
      <c r="H66" s="986"/>
      <c r="I66" s="318"/>
      <c r="J66" s="319"/>
      <c r="K66" s="318"/>
      <c r="L66" s="1009"/>
      <c r="M66" s="1010"/>
      <c r="N66" s="79"/>
    </row>
    <row r="67" spans="2:14" ht="13.5" thickBot="1">
      <c r="B67" s="1011"/>
      <c r="C67" s="1012"/>
      <c r="D67" s="1012"/>
      <c r="E67" s="1012"/>
      <c r="F67" s="1012"/>
      <c r="G67" s="1012"/>
      <c r="H67" s="1012"/>
      <c r="I67" s="320"/>
      <c r="J67" s="321"/>
      <c r="K67" s="320"/>
      <c r="L67" s="1013"/>
      <c r="M67" s="1014"/>
      <c r="N67" s="82"/>
    </row>
    <row r="68" spans="2:14" ht="14.25" thickBot="1">
      <c r="B68" s="954" t="s">
        <v>111</v>
      </c>
      <c r="C68" s="955"/>
      <c r="D68" s="955"/>
      <c r="E68" s="955"/>
      <c r="F68" s="955"/>
      <c r="G68" s="955"/>
      <c r="H68" s="955"/>
      <c r="I68" s="955"/>
      <c r="J68" s="955"/>
      <c r="K68" s="955"/>
      <c r="L68" s="955"/>
      <c r="M68" s="956"/>
      <c r="N68" s="322">
        <f>SUM(N66:N67)</f>
        <v>0</v>
      </c>
    </row>
    <row r="69" spans="2:14">
      <c r="B69" s="998" t="s">
        <v>136</v>
      </c>
      <c r="C69" s="999"/>
      <c r="D69" s="999"/>
      <c r="E69" s="999"/>
      <c r="F69" s="999"/>
      <c r="G69" s="999"/>
      <c r="H69" s="999"/>
      <c r="I69" s="999"/>
      <c r="J69" s="999"/>
      <c r="K69" s="999"/>
      <c r="L69" s="999"/>
      <c r="M69" s="999"/>
      <c r="N69" s="1000"/>
    </row>
    <row r="70" spans="2:14">
      <c r="B70" s="1001" t="s">
        <v>136</v>
      </c>
      <c r="C70" s="1002"/>
      <c r="D70" s="1002"/>
      <c r="E70" s="1002"/>
      <c r="F70" s="1002"/>
      <c r="G70" s="1002"/>
      <c r="H70" s="1002"/>
      <c r="I70" s="1002"/>
      <c r="J70" s="1002"/>
      <c r="K70" s="1002"/>
      <c r="L70" s="1002"/>
      <c r="M70" s="1002"/>
      <c r="N70" s="1003"/>
    </row>
    <row r="71" spans="2:14" ht="13.5" thickBot="1">
      <c r="B71" s="1004"/>
      <c r="C71" s="1005"/>
      <c r="D71" s="1005"/>
      <c r="E71" s="1005"/>
      <c r="F71" s="1005"/>
      <c r="G71" s="1005"/>
      <c r="H71" s="1005"/>
      <c r="I71" s="1005"/>
      <c r="J71" s="1005"/>
      <c r="K71" s="1005"/>
      <c r="L71" s="1005"/>
      <c r="M71" s="1005"/>
      <c r="N71" s="1006"/>
    </row>
    <row r="72" spans="2:14" ht="14.25" thickBot="1">
      <c r="B72" s="981" t="s">
        <v>137</v>
      </c>
      <c r="C72" s="982"/>
      <c r="D72" s="982"/>
      <c r="E72" s="982"/>
      <c r="F72" s="982"/>
      <c r="G72" s="982"/>
      <c r="H72" s="301" t="s">
        <v>10</v>
      </c>
      <c r="I72" s="301" t="s">
        <v>138</v>
      </c>
      <c r="J72" s="416" t="s">
        <v>139</v>
      </c>
      <c r="K72" s="317" t="s">
        <v>140</v>
      </c>
      <c r="L72" s="1007" t="s">
        <v>108</v>
      </c>
      <c r="M72" s="1008"/>
      <c r="N72" s="302" t="s">
        <v>109</v>
      </c>
    </row>
    <row r="73" spans="2:14">
      <c r="B73" s="1073" t="s">
        <v>202</v>
      </c>
      <c r="C73" s="1074"/>
      <c r="D73" s="1074"/>
      <c r="E73" s="1074"/>
      <c r="F73" s="1074"/>
      <c r="G73" s="1075"/>
      <c r="H73" s="206">
        <v>1</v>
      </c>
      <c r="I73" s="205">
        <f>I74*2</f>
        <v>74478</v>
      </c>
      <c r="J73" s="206">
        <v>1.85</v>
      </c>
      <c r="K73" s="323">
        <f>H73*I73*J73</f>
        <v>137784.30000000002</v>
      </c>
      <c r="L73" s="324">
        <v>30</v>
      </c>
      <c r="M73" s="325"/>
      <c r="N73" s="208">
        <f>K73/L73</f>
        <v>4592.8100000000004</v>
      </c>
    </row>
    <row r="74" spans="2:14">
      <c r="B74" s="995" t="s">
        <v>203</v>
      </c>
      <c r="C74" s="996"/>
      <c r="D74" s="996"/>
      <c r="E74" s="996"/>
      <c r="F74" s="996"/>
      <c r="G74" s="997"/>
      <c r="H74" s="84">
        <v>2</v>
      </c>
      <c r="I74" s="85">
        <v>37239</v>
      </c>
      <c r="J74" s="84">
        <v>1.85</v>
      </c>
      <c r="K74" s="329">
        <f>H74*I74*J74</f>
        <v>137784.30000000002</v>
      </c>
      <c r="L74" s="327">
        <v>30</v>
      </c>
      <c r="M74" s="328"/>
      <c r="N74" s="87">
        <f>K74/L74</f>
        <v>4592.8100000000004</v>
      </c>
    </row>
    <row r="75" spans="2:14">
      <c r="B75" s="1023"/>
      <c r="C75" s="1024"/>
      <c r="D75" s="1024"/>
      <c r="E75" s="1024"/>
      <c r="F75" s="1024"/>
      <c r="G75" s="1025"/>
      <c r="H75" s="84"/>
      <c r="I75" s="85"/>
      <c r="J75" s="88"/>
      <c r="K75" s="329"/>
      <c r="L75" s="1071"/>
      <c r="M75" s="1072"/>
      <c r="N75" s="87"/>
    </row>
    <row r="76" spans="2:14">
      <c r="B76" s="1023"/>
      <c r="C76" s="1024"/>
      <c r="D76" s="1024"/>
      <c r="E76" s="1024"/>
      <c r="F76" s="1024"/>
      <c r="G76" s="1025"/>
      <c r="H76" s="84"/>
      <c r="I76" s="85"/>
      <c r="J76" s="88"/>
      <c r="K76" s="329"/>
      <c r="L76" s="1071"/>
      <c r="M76" s="1072"/>
      <c r="N76" s="87"/>
    </row>
    <row r="77" spans="2:14" ht="13.5" thickBot="1">
      <c r="B77" s="1023"/>
      <c r="C77" s="1024"/>
      <c r="D77" s="1024"/>
      <c r="E77" s="1024"/>
      <c r="F77" s="1024"/>
      <c r="G77" s="1025"/>
      <c r="H77" s="320"/>
      <c r="I77" s="330"/>
      <c r="J77" s="90"/>
      <c r="K77" s="330"/>
      <c r="L77" s="1071"/>
      <c r="M77" s="1072"/>
      <c r="N77" s="91"/>
    </row>
    <row r="78" spans="2:14" ht="14.25" thickBot="1">
      <c r="B78" s="954" t="s">
        <v>111</v>
      </c>
      <c r="C78" s="955"/>
      <c r="D78" s="955"/>
      <c r="E78" s="955"/>
      <c r="F78" s="955"/>
      <c r="G78" s="955"/>
      <c r="H78" s="955"/>
      <c r="I78" s="955"/>
      <c r="J78" s="955"/>
      <c r="K78" s="955"/>
      <c r="L78" s="955"/>
      <c r="M78" s="956"/>
      <c r="N78" s="76">
        <f>ROUND((SUM(N73:N77)),0)</f>
        <v>9186</v>
      </c>
    </row>
    <row r="79" spans="2:14" ht="13.5" thickBot="1">
      <c r="B79" s="297"/>
      <c r="N79" s="285"/>
    </row>
    <row r="80" spans="2:14" ht="13.5" thickBot="1">
      <c r="B80" s="969" t="s">
        <v>143</v>
      </c>
      <c r="C80" s="970"/>
      <c r="D80" s="970"/>
      <c r="E80" s="970"/>
      <c r="F80" s="970"/>
      <c r="G80" s="970"/>
      <c r="H80" s="970"/>
      <c r="I80" s="970"/>
      <c r="J80" s="970"/>
      <c r="K80" s="970"/>
      <c r="L80" s="970"/>
      <c r="M80" s="971"/>
      <c r="N80" s="388">
        <f>ROUND((+N78+N68+N61+N43),0)</f>
        <v>6947080</v>
      </c>
    </row>
    <row r="81" spans="2:14">
      <c r="B81" s="972" t="s">
        <v>144</v>
      </c>
      <c r="C81" s="973"/>
      <c r="D81" s="973"/>
      <c r="E81" s="973"/>
      <c r="F81" s="973"/>
      <c r="G81" s="973"/>
      <c r="H81" s="973"/>
      <c r="I81" s="973"/>
      <c r="J81" s="973"/>
      <c r="K81" s="973"/>
      <c r="L81" s="973"/>
      <c r="M81" s="973"/>
      <c r="N81" s="974"/>
    </row>
    <row r="82" spans="2:14">
      <c r="B82" s="975" t="s">
        <v>144</v>
      </c>
      <c r="C82" s="976"/>
      <c r="D82" s="976"/>
      <c r="E82" s="976"/>
      <c r="F82" s="976"/>
      <c r="G82" s="976"/>
      <c r="H82" s="976"/>
      <c r="I82" s="976"/>
      <c r="J82" s="976"/>
      <c r="K82" s="976"/>
      <c r="L82" s="976"/>
      <c r="M82" s="976"/>
      <c r="N82" s="977"/>
    </row>
    <row r="83" spans="2:14" ht="13.5" thickBot="1">
      <c r="B83" s="978"/>
      <c r="C83" s="979"/>
      <c r="D83" s="979"/>
      <c r="E83" s="979"/>
      <c r="F83" s="979"/>
      <c r="G83" s="979"/>
      <c r="H83" s="979"/>
      <c r="I83" s="979"/>
      <c r="J83" s="979"/>
      <c r="K83" s="979"/>
      <c r="L83" s="979"/>
      <c r="M83" s="979"/>
      <c r="N83" s="980"/>
    </row>
    <row r="84" spans="2:14" ht="14.25" thickBot="1">
      <c r="B84" s="981" t="s">
        <v>145</v>
      </c>
      <c r="C84" s="982"/>
      <c r="D84" s="982"/>
      <c r="E84" s="982"/>
      <c r="F84" s="982"/>
      <c r="G84" s="982"/>
      <c r="H84" s="982"/>
      <c r="I84" s="416"/>
      <c r="J84" s="417"/>
      <c r="K84" s="333" t="s">
        <v>146</v>
      </c>
      <c r="L84" s="1067" t="s">
        <v>147</v>
      </c>
      <c r="M84" s="1068"/>
      <c r="N84" s="334"/>
    </row>
    <row r="85" spans="2:14" ht="15" customHeight="1">
      <c r="B85" s="985" t="s">
        <v>68</v>
      </c>
      <c r="C85" s="986"/>
      <c r="D85" s="986"/>
      <c r="E85" s="986"/>
      <c r="F85" s="986"/>
      <c r="G85" s="986"/>
      <c r="H85" s="986"/>
      <c r="I85" s="92"/>
      <c r="J85" s="93"/>
      <c r="K85" s="147">
        <v>0.1</v>
      </c>
      <c r="L85" s="1069">
        <f>+N80*K85</f>
        <v>694708</v>
      </c>
      <c r="M85" s="1070"/>
      <c r="N85" s="148">
        <v>3227.1000000000004</v>
      </c>
    </row>
    <row r="86" spans="2:14" ht="15" customHeight="1">
      <c r="B86" s="335" t="s">
        <v>148</v>
      </c>
      <c r="C86" s="336"/>
      <c r="D86" s="336"/>
      <c r="E86" s="336"/>
      <c r="F86" s="336"/>
      <c r="G86" s="336"/>
      <c r="H86" s="336"/>
      <c r="I86" s="92"/>
      <c r="J86" s="93"/>
      <c r="K86" s="94">
        <v>0.05</v>
      </c>
      <c r="L86" s="904">
        <f>+N80*K86</f>
        <v>347354</v>
      </c>
      <c r="M86" s="905"/>
      <c r="N86" s="148">
        <v>968.13</v>
      </c>
    </row>
    <row r="87" spans="2:14" ht="15.75" customHeight="1" thickBot="1">
      <c r="B87" s="274" t="s">
        <v>72</v>
      </c>
      <c r="C87" s="275"/>
      <c r="D87" s="275"/>
      <c r="E87" s="275"/>
      <c r="F87" s="275"/>
      <c r="G87" s="275"/>
      <c r="H87" s="275"/>
      <c r="I87" s="98"/>
      <c r="J87" s="99"/>
      <c r="K87" s="147">
        <v>0.05</v>
      </c>
      <c r="L87" s="900">
        <f>+N80*K87</f>
        <v>347354</v>
      </c>
      <c r="M87" s="901"/>
      <c r="N87" s="148">
        <v>1613.5500000000002</v>
      </c>
    </row>
    <row r="88" spans="2:14" ht="14.25" thickBot="1">
      <c r="B88" s="954" t="s">
        <v>111</v>
      </c>
      <c r="C88" s="955"/>
      <c r="D88" s="955"/>
      <c r="E88" s="955"/>
      <c r="F88" s="955"/>
      <c r="G88" s="955"/>
      <c r="H88" s="955"/>
      <c r="I88" s="955"/>
      <c r="J88" s="955"/>
      <c r="K88" s="955"/>
      <c r="L88" s="955"/>
      <c r="M88" s="956"/>
      <c r="N88" s="76">
        <f>ROUND((L85+L86+L87),0)</f>
        <v>1389416</v>
      </c>
    </row>
    <row r="89" spans="2:14" ht="13.5" thickBot="1">
      <c r="B89" s="297"/>
      <c r="N89" s="285"/>
    </row>
    <row r="90" spans="2:14" ht="13.5" thickBot="1">
      <c r="B90" s="960" t="s">
        <v>149</v>
      </c>
      <c r="C90" s="961"/>
      <c r="D90" s="961"/>
      <c r="E90" s="961"/>
      <c r="F90" s="961"/>
      <c r="G90" s="961"/>
      <c r="H90" s="961"/>
      <c r="I90" s="961"/>
      <c r="J90" s="961"/>
      <c r="K90" s="961"/>
      <c r="L90" s="961"/>
      <c r="M90" s="962"/>
      <c r="N90" s="389">
        <f>ROUND(N80+N88,0)</f>
        <v>8336496</v>
      </c>
    </row>
    <row r="91" spans="2:14">
      <c r="B91" s="297"/>
      <c r="N91" s="285"/>
    </row>
    <row r="92" spans="2:14">
      <c r="B92" s="297"/>
      <c r="G92" s="283" t="str">
        <f>+'[40]SV-01'!$G$96</f>
        <v>Firma</v>
      </c>
      <c r="H92" s="283"/>
      <c r="I92" s="283"/>
      <c r="J92" s="283"/>
      <c r="N92" s="285"/>
    </row>
    <row r="93" spans="2:14" ht="13.5">
      <c r="B93" s="338"/>
      <c r="C93" s="339"/>
      <c r="D93" s="339"/>
      <c r="E93" s="339"/>
      <c r="F93" s="339"/>
      <c r="G93" s="283" t="str">
        <f>+'[40]SV-01'!$G$97</f>
        <v>Nombre:</v>
      </c>
      <c r="H93" s="339"/>
      <c r="I93" s="339"/>
      <c r="J93" s="339"/>
      <c r="K93" s="339"/>
      <c r="L93" s="339"/>
      <c r="M93" s="339"/>
      <c r="N93" s="340"/>
    </row>
    <row r="94" spans="2:14" ht="13.5">
      <c r="B94" s="338"/>
      <c r="C94" s="339"/>
      <c r="D94" s="339"/>
      <c r="E94" s="339"/>
      <c r="F94" s="339"/>
      <c r="G94" s="283" t="str">
        <f>+'[40]SV-01'!$G$98</f>
        <v>Representante Legal del Contratista o su Apoderado</v>
      </c>
      <c r="J94" s="339"/>
      <c r="K94" s="339"/>
      <c r="L94" s="339"/>
      <c r="M94" s="339"/>
      <c r="N94" s="340"/>
    </row>
    <row r="95" spans="2:14">
      <c r="B95" s="262"/>
      <c r="C95" s="293"/>
      <c r="D95" s="293"/>
      <c r="E95" s="293"/>
      <c r="F95" s="293"/>
      <c r="G95" s="283" t="str">
        <f>+'[40]SV-01'!$G$99</f>
        <v>Matricula No. :</v>
      </c>
      <c r="H95" s="293"/>
      <c r="I95" s="293"/>
      <c r="J95" s="293"/>
      <c r="K95" s="293"/>
      <c r="L95" s="293"/>
      <c r="M95" s="293"/>
      <c r="N95" s="291"/>
    </row>
    <row r="96" spans="2:14">
      <c r="B96" s="297"/>
      <c r="G96" s="252" t="s">
        <v>150</v>
      </c>
      <c r="N96" s="285"/>
    </row>
    <row r="97" spans="2:14" ht="13.5">
      <c r="B97" s="341" t="str">
        <f>+'[40]SV-01'!$B$101</f>
        <v>OBSERVACIONES INTERVENTORÍA</v>
      </c>
      <c r="C97" s="304"/>
      <c r="D97" s="304"/>
      <c r="E97" s="304"/>
      <c r="F97" s="304"/>
      <c r="G97" s="304"/>
      <c r="H97" s="304"/>
      <c r="I97" s="304"/>
      <c r="J97" s="304"/>
      <c r="K97" s="304"/>
      <c r="L97" s="304"/>
      <c r="M97" s="304"/>
      <c r="N97" s="342"/>
    </row>
    <row r="98" spans="2:14">
      <c r="B98" s="963"/>
      <c r="C98" s="964"/>
      <c r="D98" s="964"/>
      <c r="E98" s="964"/>
      <c r="F98" s="964"/>
      <c r="G98" s="964"/>
      <c r="H98" s="964"/>
      <c r="I98" s="964"/>
      <c r="J98" s="964"/>
      <c r="K98" s="964"/>
      <c r="L98" s="964"/>
      <c r="M98" s="964"/>
      <c r="N98" s="965"/>
    </row>
    <row r="99" spans="2:14">
      <c r="B99" s="945"/>
      <c r="C99" s="946"/>
      <c r="D99" s="946"/>
      <c r="E99" s="946"/>
      <c r="F99" s="946"/>
      <c r="G99" s="946"/>
      <c r="H99" s="946"/>
      <c r="I99" s="946"/>
      <c r="J99" s="946"/>
      <c r="K99" s="946"/>
      <c r="L99" s="946"/>
      <c r="M99" s="946"/>
      <c r="N99" s="947"/>
    </row>
    <row r="100" spans="2:14">
      <c r="B100" s="262"/>
      <c r="C100" s="293"/>
      <c r="D100" s="293"/>
      <c r="E100" s="293"/>
      <c r="F100" s="293"/>
      <c r="G100" s="293"/>
      <c r="H100" s="293"/>
      <c r="I100" s="293"/>
      <c r="J100" s="293"/>
      <c r="K100" s="293"/>
      <c r="L100" s="293"/>
      <c r="M100" s="293"/>
      <c r="N100" s="291"/>
    </row>
    <row r="101" spans="2:14">
      <c r="B101" s="297"/>
      <c r="G101" s="283" t="str">
        <f>+'[40]SV-01'!$G$105</f>
        <v>Firma</v>
      </c>
      <c r="N101" s="285"/>
    </row>
    <row r="102" spans="2:14">
      <c r="B102" s="297"/>
      <c r="G102" s="252" t="str">
        <f>+'[40]SV-01'!$G$106</f>
        <v>Nombre:</v>
      </c>
      <c r="H102" s="336"/>
      <c r="I102" s="336"/>
      <c r="J102" s="336"/>
      <c r="N102" s="285"/>
    </row>
    <row r="103" spans="2:14">
      <c r="B103" s="297"/>
      <c r="G103" s="252" t="str">
        <f>+'[40]SV-01'!$G$107</f>
        <v>Representante Legal del Interventor o su Apoderado</v>
      </c>
      <c r="H103" s="292"/>
      <c r="I103" s="292"/>
      <c r="J103" s="292"/>
      <c r="N103" s="285"/>
    </row>
    <row r="104" spans="2:14">
      <c r="B104" s="343"/>
      <c r="C104" s="293"/>
      <c r="D104" s="293"/>
      <c r="E104" s="293"/>
      <c r="F104" s="293"/>
      <c r="G104" s="252" t="str">
        <f>+'[40]SV-01'!$G$108</f>
        <v>Matricula No. :</v>
      </c>
      <c r="K104" s="293"/>
      <c r="L104" s="293"/>
      <c r="M104" s="293"/>
      <c r="N104" s="291"/>
    </row>
    <row r="105" spans="2:14" ht="12.75" customHeight="1">
      <c r="B105" s="344" t="str">
        <f>+'[40]SV-01'!$B$109</f>
        <v xml:space="preserve">Original: Archivo de Gestión Contractual ( Subdirecciòn Administrativa) </v>
      </c>
      <c r="C105" s="345"/>
      <c r="D105" s="345"/>
      <c r="J105" s="948"/>
      <c r="K105" s="948"/>
      <c r="L105" s="948"/>
      <c r="M105" s="948"/>
      <c r="N105" s="949"/>
    </row>
    <row r="106" spans="2:14" ht="12.75" customHeight="1">
      <c r="B106" s="344" t="str">
        <f>+'[40]SV-01'!$B$110</f>
        <v>Copias : Unidad Ejecutora,  Contratista, Interventor y Dirección Territorial.</v>
      </c>
      <c r="C106" s="345"/>
      <c r="D106" s="345"/>
      <c r="J106" s="948"/>
      <c r="K106" s="948"/>
      <c r="L106" s="948"/>
      <c r="M106" s="948"/>
      <c r="N106" s="949"/>
    </row>
    <row r="107" spans="2:14" ht="13.5" customHeight="1" thickBot="1">
      <c r="B107" s="952"/>
      <c r="C107" s="953"/>
      <c r="D107" s="953"/>
      <c r="E107" s="321"/>
      <c r="F107" s="321"/>
      <c r="G107" s="321"/>
      <c r="H107" s="321"/>
      <c r="I107" s="321"/>
      <c r="J107" s="950"/>
      <c r="K107" s="950"/>
      <c r="L107" s="950"/>
      <c r="M107" s="950"/>
      <c r="N107" s="951"/>
    </row>
  </sheetData>
  <mergeCells count="102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L13:N13"/>
    <mergeCell ref="H18:M18"/>
    <mergeCell ref="D19:M20"/>
    <mergeCell ref="D22:M22"/>
    <mergeCell ref="D24:M24"/>
    <mergeCell ref="E26:M26"/>
    <mergeCell ref="K6:K8"/>
    <mergeCell ref="L6:L8"/>
    <mergeCell ref="M6:M8"/>
    <mergeCell ref="N6:N8"/>
    <mergeCell ref="C8:J8"/>
    <mergeCell ref="D12:G12"/>
    <mergeCell ref="J12:K12"/>
    <mergeCell ref="B34:N36"/>
    <mergeCell ref="B37:H37"/>
    <mergeCell ref="I37:J37"/>
    <mergeCell ref="L37:M37"/>
    <mergeCell ref="I38:J38"/>
    <mergeCell ref="B39:H39"/>
    <mergeCell ref="I39:J39"/>
    <mergeCell ref="L39:M39"/>
    <mergeCell ref="G28:M28"/>
    <mergeCell ref="B30:N30"/>
    <mergeCell ref="C32:K32"/>
    <mergeCell ref="L32:M32"/>
    <mergeCell ref="C33:K33"/>
    <mergeCell ref="L33:M33"/>
    <mergeCell ref="B42:H42"/>
    <mergeCell ref="I42:J42"/>
    <mergeCell ref="L42:M42"/>
    <mergeCell ref="B43:M43"/>
    <mergeCell ref="B44:N46"/>
    <mergeCell ref="B47:I47"/>
    <mergeCell ref="L47:M47"/>
    <mergeCell ref="B40:H40"/>
    <mergeCell ref="I40:J40"/>
    <mergeCell ref="L40:M40"/>
    <mergeCell ref="B41:H41"/>
    <mergeCell ref="I41:J41"/>
    <mergeCell ref="L41:M41"/>
    <mergeCell ref="B62:N64"/>
    <mergeCell ref="B65:H65"/>
    <mergeCell ref="L65:M65"/>
    <mergeCell ref="L48:M48"/>
    <mergeCell ref="B52:I52"/>
    <mergeCell ref="L52:M52"/>
    <mergeCell ref="B53:I53"/>
    <mergeCell ref="L53:M53"/>
    <mergeCell ref="B59:I59"/>
    <mergeCell ref="L59:M59"/>
    <mergeCell ref="L54:M54"/>
    <mergeCell ref="L49:M49"/>
    <mergeCell ref="L55:M55"/>
    <mergeCell ref="L50:M50"/>
    <mergeCell ref="L56:M56"/>
    <mergeCell ref="L57:M57"/>
    <mergeCell ref="L51:M51"/>
    <mergeCell ref="L58:M58"/>
    <mergeCell ref="B60:I60"/>
    <mergeCell ref="L60:M60"/>
    <mergeCell ref="B61:M61"/>
    <mergeCell ref="J105:N107"/>
    <mergeCell ref="B107:D107"/>
    <mergeCell ref="B81:N83"/>
    <mergeCell ref="B84:H84"/>
    <mergeCell ref="L84:M84"/>
    <mergeCell ref="B85:H85"/>
    <mergeCell ref="L85:M85"/>
    <mergeCell ref="L86:M86"/>
    <mergeCell ref="B76:G76"/>
    <mergeCell ref="L76:M76"/>
    <mergeCell ref="B77:G77"/>
    <mergeCell ref="L77:M77"/>
    <mergeCell ref="B78:M78"/>
    <mergeCell ref="B80:M80"/>
    <mergeCell ref="L87:M87"/>
    <mergeCell ref="B88:M88"/>
    <mergeCell ref="B90:M90"/>
    <mergeCell ref="B98:N98"/>
    <mergeCell ref="B99:N99"/>
    <mergeCell ref="B72:G72"/>
    <mergeCell ref="L72:M72"/>
    <mergeCell ref="B73:G73"/>
    <mergeCell ref="B74:G74"/>
    <mergeCell ref="B75:G75"/>
    <mergeCell ref="L75:M75"/>
    <mergeCell ref="B66:H66"/>
    <mergeCell ref="L66:M66"/>
    <mergeCell ref="B67:H67"/>
    <mergeCell ref="L67:M67"/>
    <mergeCell ref="B68:M68"/>
    <mergeCell ref="B69:N71"/>
  </mergeCells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1DC72-22B3-4D27-B892-2AEE31632DF0}">
  <sheetPr>
    <tabColor rgb="FFFF0000"/>
  </sheetPr>
  <dimension ref="A3:E12"/>
  <sheetViews>
    <sheetView topLeftCell="A2" workbookViewId="0">
      <selection activeCell="G5" sqref="G5"/>
    </sheetView>
  </sheetViews>
  <sheetFormatPr baseColWidth="10" defaultRowHeight="15"/>
  <cols>
    <col min="1" max="1" width="45.42578125" customWidth="1"/>
  </cols>
  <sheetData>
    <row r="3" spans="1:5" ht="119.25" customHeight="1">
      <c r="A3" s="433" t="s">
        <v>223</v>
      </c>
      <c r="B3" s="434" t="s">
        <v>224</v>
      </c>
      <c r="C3" s="435"/>
      <c r="D3" s="436"/>
      <c r="E3" s="437">
        <f>ROUND((SUM(E4:E12)),0)</f>
        <v>293736</v>
      </c>
    </row>
    <row r="4" spans="1:5" ht="31.5">
      <c r="A4" s="438" t="s">
        <v>225</v>
      </c>
      <c r="B4" s="439" t="s">
        <v>183</v>
      </c>
      <c r="C4" s="435">
        <v>0.1</v>
      </c>
      <c r="D4" s="440">
        <v>413735</v>
      </c>
      <c r="E4" s="440">
        <f>C4*D4</f>
        <v>41373.5</v>
      </c>
    </row>
    <row r="5" spans="1:5" ht="31.5">
      <c r="A5" s="438" t="s">
        <v>226</v>
      </c>
      <c r="B5" s="439" t="s">
        <v>183</v>
      </c>
      <c r="C5" s="435">
        <v>0.02</v>
      </c>
      <c r="D5" s="440">
        <v>413735</v>
      </c>
      <c r="E5" s="440">
        <f t="shared" ref="E5:E12" si="0">C5*D5</f>
        <v>8274.7000000000007</v>
      </c>
    </row>
    <row r="6" spans="1:5" ht="31.5">
      <c r="A6" s="438" t="s">
        <v>227</v>
      </c>
      <c r="B6" s="439" t="s">
        <v>183</v>
      </c>
      <c r="C6" s="435">
        <v>8.9600000000000027E-2</v>
      </c>
      <c r="D6" s="440">
        <v>396318</v>
      </c>
      <c r="E6" s="440">
        <f t="shared" si="0"/>
        <v>35510.092800000013</v>
      </c>
    </row>
    <row r="7" spans="1:5" ht="15.75">
      <c r="A7" s="438" t="s">
        <v>228</v>
      </c>
      <c r="B7" s="439" t="s">
        <v>224</v>
      </c>
      <c r="C7" s="435">
        <v>92.8</v>
      </c>
      <c r="D7" s="440">
        <v>700</v>
      </c>
      <c r="E7" s="440">
        <f t="shared" si="0"/>
        <v>64960</v>
      </c>
    </row>
    <row r="8" spans="1:5" ht="63">
      <c r="A8" s="438" t="s">
        <v>229</v>
      </c>
      <c r="B8" s="439" t="s">
        <v>224</v>
      </c>
      <c r="C8" s="435">
        <v>1</v>
      </c>
      <c r="D8" s="440">
        <v>62639.999999999993</v>
      </c>
      <c r="E8" s="440">
        <f t="shared" si="0"/>
        <v>62639.999999999993</v>
      </c>
    </row>
    <row r="9" spans="1:5" ht="15.75">
      <c r="A9" s="438" t="s">
        <v>230</v>
      </c>
      <c r="B9" s="439" t="s">
        <v>231</v>
      </c>
      <c r="C9" s="435">
        <v>0.05</v>
      </c>
      <c r="D9" s="435">
        <v>150118.2928</v>
      </c>
      <c r="E9" s="440">
        <f t="shared" si="0"/>
        <v>7505.91464</v>
      </c>
    </row>
    <row r="10" spans="1:5" ht="15.75">
      <c r="A10" s="438" t="s">
        <v>232</v>
      </c>
      <c r="B10" s="439" t="s">
        <v>231</v>
      </c>
      <c r="C10" s="435">
        <v>0.01</v>
      </c>
      <c r="D10" s="435">
        <v>64960</v>
      </c>
      <c r="E10" s="440">
        <f t="shared" si="0"/>
        <v>649.6</v>
      </c>
    </row>
    <row r="11" spans="1:5" ht="15.75">
      <c r="A11" s="438" t="s">
        <v>233</v>
      </c>
      <c r="B11" s="439" t="s">
        <v>234</v>
      </c>
      <c r="C11" s="435">
        <v>0.03</v>
      </c>
      <c r="D11" s="440">
        <v>70701.490668871222</v>
      </c>
      <c r="E11" s="440">
        <f t="shared" si="0"/>
        <v>2121.0447200661365</v>
      </c>
    </row>
    <row r="12" spans="1:5" ht="15.75">
      <c r="A12" s="438" t="s">
        <v>235</v>
      </c>
      <c r="B12" s="439" t="s">
        <v>236</v>
      </c>
      <c r="C12" s="435">
        <v>2.8</v>
      </c>
      <c r="D12" s="440">
        <v>25250.532381739726</v>
      </c>
      <c r="E12" s="440">
        <f t="shared" si="0"/>
        <v>70701.490668871222</v>
      </c>
    </row>
  </sheetData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52103-E80D-445E-9D97-CFB0D990FC18}">
  <sheetPr>
    <tabColor rgb="FFFF0000"/>
  </sheetPr>
  <dimension ref="A2:E11"/>
  <sheetViews>
    <sheetView workbookViewId="0">
      <selection activeCell="G5" sqref="G5"/>
    </sheetView>
  </sheetViews>
  <sheetFormatPr baseColWidth="10" defaultRowHeight="15"/>
  <cols>
    <col min="1" max="1" width="35.85546875" customWidth="1"/>
  </cols>
  <sheetData>
    <row r="2" spans="1:5" ht="48" customHeight="1">
      <c r="A2" s="433" t="s">
        <v>240</v>
      </c>
      <c r="B2" s="434" t="s">
        <v>243</v>
      </c>
      <c r="C2" s="435"/>
      <c r="D2" s="436"/>
      <c r="E2" s="437">
        <f>ROUND((SUM(E3:E11)),0)</f>
        <v>23070</v>
      </c>
    </row>
    <row r="3" spans="1:5" ht="15.75">
      <c r="A3" s="438" t="s">
        <v>244</v>
      </c>
      <c r="B3" s="439" t="s">
        <v>224</v>
      </c>
      <c r="C3" s="435">
        <v>0.16699999999999998</v>
      </c>
      <c r="D3" s="440">
        <v>2234</v>
      </c>
      <c r="E3" s="440">
        <f>C3*D3</f>
        <v>373.07799999999997</v>
      </c>
    </row>
    <row r="4" spans="1:5" ht="15.75">
      <c r="A4" s="438" t="s">
        <v>245</v>
      </c>
      <c r="B4" s="439" t="s">
        <v>224</v>
      </c>
      <c r="C4" s="435">
        <v>0.01</v>
      </c>
      <c r="D4" s="440">
        <v>84913.64</v>
      </c>
      <c r="E4" s="440">
        <f t="shared" ref="E4:E11" si="0">C4*D4</f>
        <v>849.13639999999998</v>
      </c>
    </row>
    <row r="5" spans="1:5" ht="15.75">
      <c r="A5" s="438" t="s">
        <v>246</v>
      </c>
      <c r="B5" s="439" t="s">
        <v>224</v>
      </c>
      <c r="C5" s="435">
        <v>0.01</v>
      </c>
      <c r="D5" s="440">
        <v>40943.14</v>
      </c>
      <c r="E5" s="440">
        <f t="shared" si="0"/>
        <v>409.4314</v>
      </c>
    </row>
    <row r="6" spans="1:5" ht="15.75">
      <c r="A6" s="438" t="s">
        <v>247</v>
      </c>
      <c r="B6" s="439" t="s">
        <v>224</v>
      </c>
      <c r="C6" s="435">
        <v>0.01</v>
      </c>
      <c r="D6" s="440">
        <v>4183</v>
      </c>
      <c r="E6" s="440">
        <f t="shared" si="0"/>
        <v>41.83</v>
      </c>
    </row>
    <row r="7" spans="1:5" ht="15.75">
      <c r="A7" s="438" t="s">
        <v>248</v>
      </c>
      <c r="B7" s="439" t="s">
        <v>243</v>
      </c>
      <c r="C7" s="435">
        <v>1</v>
      </c>
      <c r="D7" s="440">
        <v>9503</v>
      </c>
      <c r="E7" s="440">
        <f t="shared" si="0"/>
        <v>9503</v>
      </c>
    </row>
    <row r="8" spans="1:5" ht="15.75">
      <c r="A8" s="438" t="s">
        <v>230</v>
      </c>
      <c r="B8" s="439" t="s">
        <v>231</v>
      </c>
      <c r="C8" s="435">
        <v>0.03</v>
      </c>
      <c r="D8" s="435">
        <v>11176.4758</v>
      </c>
      <c r="E8" s="440">
        <f t="shared" si="0"/>
        <v>335.29427399999997</v>
      </c>
    </row>
    <row r="9" spans="1:5" ht="15.75">
      <c r="A9" s="438" t="s">
        <v>232</v>
      </c>
      <c r="B9" s="439" t="s">
        <v>231</v>
      </c>
      <c r="C9" s="435">
        <v>0.01</v>
      </c>
      <c r="D9" s="435">
        <v>11511.770074</v>
      </c>
      <c r="E9" s="440">
        <f t="shared" si="0"/>
        <v>115.11770074</v>
      </c>
    </row>
    <row r="10" spans="1:5" ht="15.75">
      <c r="A10" s="438" t="s">
        <v>233</v>
      </c>
      <c r="B10" s="439" t="s">
        <v>234</v>
      </c>
      <c r="C10" s="435">
        <v>0.03</v>
      </c>
      <c r="D10" s="440">
        <v>11110.23424796548</v>
      </c>
      <c r="E10" s="440">
        <f t="shared" si="0"/>
        <v>333.30702743896438</v>
      </c>
    </row>
    <row r="11" spans="1:5" ht="15.75">
      <c r="A11" s="438" t="s">
        <v>249</v>
      </c>
      <c r="B11" s="439" t="s">
        <v>236</v>
      </c>
      <c r="C11" s="435">
        <v>0.4</v>
      </c>
      <c r="D11" s="440">
        <v>27775.585619913698</v>
      </c>
      <c r="E11" s="440">
        <f t="shared" si="0"/>
        <v>11110.23424796548</v>
      </c>
    </row>
  </sheetData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FD983-ACF4-4651-82FA-EE6E9A1EAC04}">
  <sheetPr>
    <tabColor rgb="FFFF0000"/>
  </sheetPr>
  <dimension ref="A1:E9"/>
  <sheetViews>
    <sheetView workbookViewId="0">
      <selection activeCell="B17" sqref="B17"/>
    </sheetView>
  </sheetViews>
  <sheetFormatPr baseColWidth="10" defaultRowHeight="15"/>
  <cols>
    <col min="1" max="1" width="43" customWidth="1"/>
  </cols>
  <sheetData>
    <row r="1" spans="1:5" ht="16.5" thickBot="1">
      <c r="A1" s="441" t="s">
        <v>284</v>
      </c>
      <c r="B1" s="442" t="s">
        <v>243</v>
      </c>
      <c r="C1" s="443"/>
      <c r="D1" s="444"/>
      <c r="E1" s="445">
        <f>ROUND((SUM(E2:E9)),0)</f>
        <v>11451</v>
      </c>
    </row>
    <row r="2" spans="1:5" ht="15.75">
      <c r="A2" s="438" t="s">
        <v>261</v>
      </c>
      <c r="B2" s="439" t="s">
        <v>243</v>
      </c>
      <c r="C2" s="435">
        <v>1</v>
      </c>
      <c r="D2" s="440">
        <v>2993</v>
      </c>
      <c r="E2" s="440">
        <f>C2*D2</f>
        <v>2993</v>
      </c>
    </row>
    <row r="3" spans="1:5" ht="15.75">
      <c r="A3" s="438" t="s">
        <v>262</v>
      </c>
      <c r="B3" s="439" t="s">
        <v>224</v>
      </c>
      <c r="C3" s="435">
        <v>0.5</v>
      </c>
      <c r="D3" s="440">
        <v>487</v>
      </c>
      <c r="E3" s="440">
        <f t="shared" ref="E3:E9" si="0">C3*D3</f>
        <v>243.5</v>
      </c>
    </row>
    <row r="4" spans="1:5" ht="15.75">
      <c r="A4" s="438" t="s">
        <v>245</v>
      </c>
      <c r="B4" s="439" t="s">
        <v>224</v>
      </c>
      <c r="C4" s="435">
        <v>5.0000000000000001E-3</v>
      </c>
      <c r="D4" s="440">
        <v>110277</v>
      </c>
      <c r="E4" s="440">
        <f t="shared" si="0"/>
        <v>551.38499999999999</v>
      </c>
    </row>
    <row r="5" spans="1:5" ht="15.75">
      <c r="A5" s="438" t="s">
        <v>246</v>
      </c>
      <c r="B5" s="439" t="s">
        <v>224</v>
      </c>
      <c r="C5" s="435">
        <v>5.0000000000000001E-3</v>
      </c>
      <c r="D5" s="440">
        <v>53173</v>
      </c>
      <c r="E5" s="440">
        <f t="shared" si="0"/>
        <v>265.86500000000001</v>
      </c>
    </row>
    <row r="6" spans="1:5" ht="15.75">
      <c r="A6" s="438" t="s">
        <v>230</v>
      </c>
      <c r="B6" s="439" t="s">
        <v>231</v>
      </c>
      <c r="C6" s="435">
        <v>0.05</v>
      </c>
      <c r="D6" s="435">
        <v>4053.75</v>
      </c>
      <c r="E6" s="440">
        <f t="shared" si="0"/>
        <v>202.6875</v>
      </c>
    </row>
    <row r="7" spans="1:5" ht="15.75">
      <c r="A7" s="438" t="s">
        <v>232</v>
      </c>
      <c r="B7" s="439" t="s">
        <v>231</v>
      </c>
      <c r="C7" s="435">
        <v>0.01</v>
      </c>
      <c r="D7" s="435">
        <v>4256.4375</v>
      </c>
      <c r="E7" s="440">
        <f t="shared" si="0"/>
        <v>42.564374999999998</v>
      </c>
    </row>
    <row r="8" spans="1:5" ht="15.75">
      <c r="A8" s="438" t="s">
        <v>233</v>
      </c>
      <c r="B8" s="439" t="s">
        <v>234</v>
      </c>
      <c r="C8" s="435">
        <v>0.03</v>
      </c>
      <c r="D8" s="440">
        <v>6943.8964049784245</v>
      </c>
      <c r="E8" s="440">
        <f t="shared" si="0"/>
        <v>208.31689214935273</v>
      </c>
    </row>
    <row r="9" spans="1:5" ht="15.75">
      <c r="A9" s="438" t="s">
        <v>249</v>
      </c>
      <c r="B9" s="439" t="s">
        <v>236</v>
      </c>
      <c r="C9" s="435">
        <v>0.25</v>
      </c>
      <c r="D9" s="440">
        <v>27775.585619913698</v>
      </c>
      <c r="E9" s="440">
        <f t="shared" si="0"/>
        <v>6943.8964049784245</v>
      </c>
    </row>
  </sheetData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D53D3-F9F4-4FD3-8758-89A4F618AF6E}">
  <sheetPr>
    <tabColor rgb="FFFF0000"/>
  </sheetPr>
  <dimension ref="A1:E8"/>
  <sheetViews>
    <sheetView workbookViewId="0">
      <selection activeCell="E2" sqref="E2"/>
    </sheetView>
  </sheetViews>
  <sheetFormatPr baseColWidth="10" defaultRowHeight="15"/>
  <cols>
    <col min="1" max="1" width="40" customWidth="1"/>
  </cols>
  <sheetData>
    <row r="1" spans="1:5" ht="47.25">
      <c r="A1" s="433" t="s">
        <v>251</v>
      </c>
      <c r="B1" s="434" t="s">
        <v>41</v>
      </c>
      <c r="C1" s="435"/>
      <c r="D1" s="436"/>
      <c r="E1" s="437">
        <f>ROUND((SUM(E2:E8)),0)</f>
        <v>67535</v>
      </c>
    </row>
    <row r="2" spans="1:5" ht="15.75">
      <c r="A2" s="438" t="s">
        <v>228</v>
      </c>
      <c r="B2" s="439" t="s">
        <v>224</v>
      </c>
      <c r="C2" s="435">
        <v>50.063000000000002</v>
      </c>
      <c r="D2" s="440">
        <v>700</v>
      </c>
      <c r="E2" s="440">
        <f>C2*D2</f>
        <v>35044.1</v>
      </c>
    </row>
    <row r="3" spans="1:5" ht="15.75">
      <c r="A3" s="438" t="s">
        <v>252</v>
      </c>
      <c r="B3" s="439" t="s">
        <v>183</v>
      </c>
      <c r="C3" s="435">
        <v>2.5999999999999999E-2</v>
      </c>
      <c r="D3" s="440">
        <v>375033</v>
      </c>
      <c r="E3" s="440">
        <f t="shared" ref="E3:E8" si="0">C3*D3</f>
        <v>9750.8580000000002</v>
      </c>
    </row>
    <row r="4" spans="1:5" ht="15.75">
      <c r="A4" s="438" t="s">
        <v>230</v>
      </c>
      <c r="B4" s="439" t="s">
        <v>231</v>
      </c>
      <c r="C4" s="435">
        <v>0.05</v>
      </c>
      <c r="D4" s="435">
        <v>44794.957999999999</v>
      </c>
      <c r="E4" s="440">
        <f t="shared" si="0"/>
        <v>2239.7478999999998</v>
      </c>
    </row>
    <row r="5" spans="1:5" ht="15.75">
      <c r="A5" s="438" t="s">
        <v>232</v>
      </c>
      <c r="B5" s="439" t="s">
        <v>231</v>
      </c>
      <c r="C5" s="435">
        <v>0.01</v>
      </c>
      <c r="D5" s="435">
        <v>47034.705900000001</v>
      </c>
      <c r="E5" s="440">
        <f t="shared" si="0"/>
        <v>470.347059</v>
      </c>
    </row>
    <row r="6" spans="1:5" ht="15.75">
      <c r="A6" s="438" t="s">
        <v>253</v>
      </c>
      <c r="B6" s="439" t="s">
        <v>254</v>
      </c>
      <c r="C6" s="435">
        <v>0.2</v>
      </c>
      <c r="D6" s="440">
        <v>2618</v>
      </c>
      <c r="E6" s="440">
        <f t="shared" si="0"/>
        <v>523.6</v>
      </c>
    </row>
    <row r="7" spans="1:5" ht="15.75">
      <c r="A7" s="438" t="s">
        <v>233</v>
      </c>
      <c r="B7" s="439" t="s">
        <v>234</v>
      </c>
      <c r="C7" s="435">
        <v>0.03</v>
      </c>
      <c r="D7" s="440">
        <v>18937.899286304793</v>
      </c>
      <c r="E7" s="440">
        <f t="shared" si="0"/>
        <v>568.13697858914372</v>
      </c>
    </row>
    <row r="8" spans="1:5" ht="15.75">
      <c r="A8" s="438" t="s">
        <v>235</v>
      </c>
      <c r="B8" s="439" t="s">
        <v>236</v>
      </c>
      <c r="C8" s="435">
        <v>0.75</v>
      </c>
      <c r="D8" s="440">
        <v>25250.532381739726</v>
      </c>
      <c r="E8" s="440">
        <f t="shared" si="0"/>
        <v>18937.899286304793</v>
      </c>
    </row>
  </sheetData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8C8A9-6799-4840-9631-972F2305CF5F}">
  <sheetPr>
    <tabColor rgb="FFFF0000"/>
  </sheetPr>
  <dimension ref="A1:E7"/>
  <sheetViews>
    <sheetView workbookViewId="0">
      <selection activeCell="F15" sqref="F15"/>
    </sheetView>
  </sheetViews>
  <sheetFormatPr baseColWidth="10" defaultRowHeight="15"/>
  <cols>
    <col min="1" max="1" width="49" customWidth="1"/>
  </cols>
  <sheetData>
    <row r="1" spans="1:5" ht="29.25" customHeight="1">
      <c r="A1" s="450" t="s">
        <v>255</v>
      </c>
      <c r="B1" s="451" t="s">
        <v>41</v>
      </c>
      <c r="C1" s="449"/>
      <c r="D1" s="449"/>
      <c r="E1" s="437">
        <f>ROUND((SUM(E2:E7)),0)</f>
        <v>27771</v>
      </c>
    </row>
    <row r="2" spans="1:5" ht="15.75">
      <c r="A2" s="438" t="s">
        <v>253</v>
      </c>
      <c r="B2" s="439" t="s">
        <v>254</v>
      </c>
      <c r="C2" s="435">
        <v>0.4</v>
      </c>
      <c r="D2" s="440">
        <v>2618</v>
      </c>
      <c r="E2" s="440">
        <f>C2*D2</f>
        <v>1047.2</v>
      </c>
    </row>
    <row r="3" spans="1:5" ht="15.75">
      <c r="A3" s="438" t="s">
        <v>256</v>
      </c>
      <c r="B3" s="439" t="s">
        <v>183</v>
      </c>
      <c r="C3" s="435">
        <v>0.02</v>
      </c>
      <c r="D3" s="440">
        <v>413735</v>
      </c>
      <c r="E3" s="440">
        <f t="shared" ref="E3:E7" si="0">C3*D3</f>
        <v>8274.7000000000007</v>
      </c>
    </row>
    <row r="4" spans="1:5" ht="15.75">
      <c r="A4" s="438" t="s">
        <v>230</v>
      </c>
      <c r="B4" s="439" t="s">
        <v>231</v>
      </c>
      <c r="C4" s="435">
        <v>0.03</v>
      </c>
      <c r="D4" s="435">
        <v>4957.28</v>
      </c>
      <c r="E4" s="440">
        <f t="shared" si="0"/>
        <v>148.71839999999997</v>
      </c>
    </row>
    <row r="5" spans="1:5" ht="15.75">
      <c r="A5" s="438" t="s">
        <v>232</v>
      </c>
      <c r="B5" s="439" t="s">
        <v>231</v>
      </c>
      <c r="C5" s="435">
        <v>0.01</v>
      </c>
      <c r="D5" s="435">
        <v>9470.6184000000012</v>
      </c>
      <c r="E5" s="440">
        <f t="shared" si="0"/>
        <v>94.706184000000007</v>
      </c>
    </row>
    <row r="6" spans="1:5" ht="15.75">
      <c r="A6" s="438" t="s">
        <v>233</v>
      </c>
      <c r="B6" s="439" t="s">
        <v>234</v>
      </c>
      <c r="C6" s="435">
        <v>0.03</v>
      </c>
      <c r="D6" s="440">
        <v>17675.372667217805</v>
      </c>
      <c r="E6" s="440">
        <f t="shared" si="0"/>
        <v>530.26118001653413</v>
      </c>
    </row>
    <row r="7" spans="1:5" ht="15.75">
      <c r="A7" s="438" t="s">
        <v>235</v>
      </c>
      <c r="B7" s="439" t="s">
        <v>236</v>
      </c>
      <c r="C7" s="435">
        <v>0.7</v>
      </c>
      <c r="D7" s="440">
        <v>25250.532381739726</v>
      </c>
      <c r="E7" s="440">
        <f t="shared" si="0"/>
        <v>17675.372667217805</v>
      </c>
    </row>
  </sheetData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CED18-47E9-4DBA-BE48-74C1FA484D3D}">
  <sheetPr>
    <tabColor rgb="FFFF0000"/>
  </sheetPr>
  <dimension ref="A1:E9"/>
  <sheetViews>
    <sheetView workbookViewId="0">
      <selection activeCell="E2" sqref="E2"/>
    </sheetView>
  </sheetViews>
  <sheetFormatPr baseColWidth="10" defaultRowHeight="15"/>
  <cols>
    <col min="1" max="1" width="34" customWidth="1"/>
    <col min="2" max="2" width="11.42578125" style="447"/>
  </cols>
  <sheetData>
    <row r="1" spans="1:5" ht="31.5">
      <c r="A1" s="433" t="s">
        <v>272</v>
      </c>
      <c r="B1" s="434" t="s">
        <v>41</v>
      </c>
      <c r="C1" s="435"/>
      <c r="D1" s="436"/>
      <c r="E1" s="437">
        <f>ROUND((SUM(E2:E9)),0)</f>
        <v>59250</v>
      </c>
    </row>
    <row r="2" spans="1:5">
      <c r="A2" t="s">
        <v>273</v>
      </c>
      <c r="B2" s="447" t="s">
        <v>160</v>
      </c>
      <c r="C2">
        <v>4.2</v>
      </c>
      <c r="D2" s="448">
        <v>1275</v>
      </c>
      <c r="E2" s="448">
        <f>C2*D2</f>
        <v>5355</v>
      </c>
    </row>
    <row r="3" spans="1:5">
      <c r="A3" t="s">
        <v>279</v>
      </c>
      <c r="B3" s="447" t="s">
        <v>277</v>
      </c>
      <c r="C3">
        <v>16.8</v>
      </c>
      <c r="D3" s="448">
        <v>47</v>
      </c>
      <c r="E3" s="448">
        <f t="shared" ref="E3:E6" si="0">C3*D3</f>
        <v>789.6</v>
      </c>
    </row>
    <row r="4" spans="1:5">
      <c r="A4" t="s">
        <v>274</v>
      </c>
      <c r="B4" s="447" t="s">
        <v>41</v>
      </c>
      <c r="C4">
        <v>1.05</v>
      </c>
      <c r="D4" s="448">
        <v>27817</v>
      </c>
      <c r="E4" s="448">
        <f t="shared" si="0"/>
        <v>29207.850000000002</v>
      </c>
    </row>
    <row r="5" spans="1:5">
      <c r="A5" t="s">
        <v>275</v>
      </c>
      <c r="B5" s="447" t="s">
        <v>278</v>
      </c>
      <c r="C5">
        <v>0.1</v>
      </c>
      <c r="D5" s="448">
        <v>3249</v>
      </c>
      <c r="E5" s="448">
        <f t="shared" si="0"/>
        <v>324.90000000000003</v>
      </c>
    </row>
    <row r="6" spans="1:5">
      <c r="A6" t="s">
        <v>276</v>
      </c>
      <c r="B6" s="447" t="s">
        <v>160</v>
      </c>
      <c r="C6">
        <v>0.05</v>
      </c>
      <c r="D6" s="448">
        <v>9028</v>
      </c>
      <c r="E6" s="448">
        <f t="shared" si="0"/>
        <v>451.40000000000003</v>
      </c>
    </row>
    <row r="7" spans="1:5">
      <c r="A7" t="s">
        <v>280</v>
      </c>
      <c r="E7" s="448">
        <v>622.08000000000004</v>
      </c>
    </row>
    <row r="8" spans="1:5">
      <c r="A8" t="s">
        <v>281</v>
      </c>
      <c r="E8" s="448">
        <v>1612</v>
      </c>
    </row>
    <row r="9" spans="1:5">
      <c r="A9" t="s">
        <v>282</v>
      </c>
      <c r="B9" s="447" t="s">
        <v>283</v>
      </c>
      <c r="C9">
        <v>0.14000000000000001</v>
      </c>
      <c r="D9" s="448">
        <v>149191</v>
      </c>
      <c r="E9" s="448">
        <f>C9*D9</f>
        <v>20886.740000000002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54019-6395-4687-A495-6D8FD040F89B}">
  <sheetPr>
    <tabColor rgb="FFFF0000"/>
  </sheetPr>
  <dimension ref="A1:E8"/>
  <sheetViews>
    <sheetView workbookViewId="0">
      <selection activeCell="E2" sqref="E2"/>
    </sheetView>
  </sheetViews>
  <sheetFormatPr baseColWidth="10" defaultRowHeight="15"/>
  <cols>
    <col min="1" max="1" width="44.85546875" customWidth="1"/>
  </cols>
  <sheetData>
    <row r="1" spans="1:5" ht="47.25">
      <c r="A1" s="433" t="s">
        <v>264</v>
      </c>
      <c r="B1" s="434" t="s">
        <v>41</v>
      </c>
      <c r="C1" s="435"/>
      <c r="D1" s="436"/>
      <c r="E1" s="437">
        <f>ROUND((SUM(E2:E8)),0)</f>
        <v>63536</v>
      </c>
    </row>
    <row r="2" spans="1:5" ht="21" customHeight="1">
      <c r="A2" s="438" t="s">
        <v>265</v>
      </c>
      <c r="B2" s="439" t="s">
        <v>41</v>
      </c>
      <c r="C2" s="435">
        <v>1</v>
      </c>
      <c r="D2" s="440">
        <v>38262</v>
      </c>
      <c r="E2" s="440">
        <f>C2*D2</f>
        <v>38262</v>
      </c>
    </row>
    <row r="3" spans="1:5" ht="15.75">
      <c r="A3" s="438" t="s">
        <v>266</v>
      </c>
      <c r="B3" s="439" t="s">
        <v>212</v>
      </c>
      <c r="C3" s="435">
        <v>0.11</v>
      </c>
      <c r="D3" s="440">
        <v>4748</v>
      </c>
      <c r="E3" s="440">
        <f>C3*D3</f>
        <v>522.28</v>
      </c>
    </row>
    <row r="4" spans="1:5" ht="15.75">
      <c r="A4" s="438" t="s">
        <v>267</v>
      </c>
      <c r="B4" s="439" t="s">
        <v>212</v>
      </c>
      <c r="C4" s="435">
        <v>3</v>
      </c>
      <c r="D4" s="440">
        <v>1320</v>
      </c>
      <c r="E4" s="440">
        <f>C4*D4</f>
        <v>3960</v>
      </c>
    </row>
    <row r="5" spans="1:5" ht="15.75">
      <c r="A5" s="438" t="s">
        <v>230</v>
      </c>
      <c r="B5" s="439" t="s">
        <v>231</v>
      </c>
      <c r="C5" s="435">
        <v>0.05</v>
      </c>
      <c r="D5" s="435">
        <v>42744.28</v>
      </c>
      <c r="E5" s="440">
        <f t="shared" ref="E5:E8" si="0">C5*D5</f>
        <v>2137.2139999999999</v>
      </c>
    </row>
    <row r="6" spans="1:5" ht="15.75">
      <c r="A6" s="438" t="s">
        <v>232</v>
      </c>
      <c r="B6" s="439" t="s">
        <v>231</v>
      </c>
      <c r="C6" s="435">
        <v>0.01</v>
      </c>
      <c r="D6" s="435">
        <v>44881.493999999999</v>
      </c>
      <c r="E6" s="440">
        <f t="shared" si="0"/>
        <v>448.81493999999998</v>
      </c>
    </row>
    <row r="7" spans="1:5" ht="15.75">
      <c r="A7" s="438" t="s">
        <v>233</v>
      </c>
      <c r="B7" s="439" t="s">
        <v>234</v>
      </c>
      <c r="C7" s="435">
        <v>0.03</v>
      </c>
      <c r="D7" s="440">
        <v>17675.372667217805</v>
      </c>
      <c r="E7" s="440">
        <f t="shared" si="0"/>
        <v>530.26118001653413</v>
      </c>
    </row>
    <row r="8" spans="1:5" ht="15.75">
      <c r="A8" s="438" t="s">
        <v>235</v>
      </c>
      <c r="B8" s="439" t="s">
        <v>236</v>
      </c>
      <c r="C8" s="435">
        <v>0.7</v>
      </c>
      <c r="D8" s="440">
        <v>25250.532381739726</v>
      </c>
      <c r="E8" s="440">
        <f t="shared" si="0"/>
        <v>17675.372667217805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27</vt:i4>
      </vt:variant>
      <vt:variant>
        <vt:lpstr>Rangos con nombre</vt:lpstr>
      </vt:variant>
      <vt:variant>
        <vt:i4>14</vt:i4>
      </vt:variant>
    </vt:vector>
  </HeadingPairs>
  <TitlesOfParts>
    <vt:vector size="41" baseType="lpstr">
      <vt:lpstr>RESUMEN CANTIDADES PPTO OFICIAL</vt:lpstr>
      <vt:lpstr>PRESUPUESTO OFICIAL</vt:lpstr>
      <vt:lpstr>PRESUPUESTA ECONOMICA</vt:lpstr>
      <vt:lpstr>N°1</vt:lpstr>
      <vt:lpstr>N°2</vt:lpstr>
      <vt:lpstr>N°3</vt:lpstr>
      <vt:lpstr>N°4</vt:lpstr>
      <vt:lpstr>N°5</vt:lpstr>
      <vt:lpstr>N°6</vt:lpstr>
      <vt:lpstr>N°7</vt:lpstr>
      <vt:lpstr>N°8</vt:lpstr>
      <vt:lpstr>N°9</vt:lpstr>
      <vt:lpstr>N°10</vt:lpstr>
      <vt:lpstr>N°11</vt:lpstr>
      <vt:lpstr>N°12</vt:lpstr>
      <vt:lpstr>N°13</vt:lpstr>
      <vt:lpstr>N°14</vt:lpstr>
      <vt:lpstr>N°15</vt:lpstr>
      <vt:lpstr>N°16</vt:lpstr>
      <vt:lpstr>N°17</vt:lpstr>
      <vt:lpstr>caja de inspección 60x60x60</vt:lpstr>
      <vt:lpstr>RED SANITARIA PVC 1 1 2</vt:lpstr>
      <vt:lpstr>RED HIDRAULICA SUMIN. PVC 1 2</vt:lpstr>
      <vt:lpstr>Muros sencillo en ladrillo comú</vt:lpstr>
      <vt:lpstr>PAÑETE IMPERMEABILIZADO EN MURO</vt:lpstr>
      <vt:lpstr>enchape de baño</vt:lpstr>
      <vt:lpstr>Piso en cerámica DUROPISO 0,3 X</vt:lpstr>
      <vt:lpstr>N°10!Área_de_impresión</vt:lpstr>
      <vt:lpstr>N°11!Área_de_impresión</vt:lpstr>
      <vt:lpstr>N°12!Área_de_impresión</vt:lpstr>
      <vt:lpstr>N°13!Área_de_impresión</vt:lpstr>
      <vt:lpstr>N°14!Área_de_impresión</vt:lpstr>
      <vt:lpstr>N°15!Área_de_impresión</vt:lpstr>
      <vt:lpstr>N°16!Área_de_impresión</vt:lpstr>
      <vt:lpstr>N°17!Área_de_impresión</vt:lpstr>
      <vt:lpstr>N°5!Área_de_impresión</vt:lpstr>
      <vt:lpstr>N°6!Área_de_impresión</vt:lpstr>
      <vt:lpstr>N°8!Área_de_impresión</vt:lpstr>
      <vt:lpstr>N°9!Área_de_impresión</vt:lpstr>
      <vt:lpstr>'PRESUPUESTA ECONOMICA'!Área_de_impresión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Wilson Antonio Jaime Barbosa</cp:lastModifiedBy>
  <cp:revision/>
  <cp:lastPrinted>2022-04-20T17:01:17Z</cp:lastPrinted>
  <dcterms:created xsi:type="dcterms:W3CDTF">2019-07-18T15:08:04Z</dcterms:created>
  <dcterms:modified xsi:type="dcterms:W3CDTF">2022-09-29T21:48:52Z</dcterms:modified>
  <cp:category/>
  <cp:contentStatus/>
</cp:coreProperties>
</file>